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P:\OBCE\2020\Beroun_Košťálkova\DPS ETAPA I\"/>
    </mc:Choice>
  </mc:AlternateContent>
  <xr:revisionPtr revIDLastSave="0" documentId="13_ncr:1_{3E82206C-69C0-4167-83C2-50B871C5C9DC}" xr6:coauthVersionLast="46" xr6:coauthVersionMax="46" xr10:uidLastSave="{00000000-0000-0000-0000-000000000000}"/>
  <bookViews>
    <workbookView xWindow="-120" yWindow="-120" windowWidth="29040" windowHeight="15840" tabRatio="429" xr2:uid="{00000000-000D-0000-FFFF-FFFF00000000}"/>
  </bookViews>
  <sheets>
    <sheet name="oblast u grillů" sheetId="2" r:id="rId1"/>
  </sheets>
  <definedNames>
    <definedName name="__xlnm.Print_Area_1" localSheetId="0">'oblast u grillů'!$A$56:$G$232</definedName>
    <definedName name="__xlnm.Print_Area_1">#REF!</definedName>
    <definedName name="Excel_BuiltIn_Print_Area_1_1" localSheetId="0">'oblast u grillů'!$A$56:$G$232</definedName>
    <definedName name="Excel_BuiltIn_Print_Area_1_1">#REF!</definedName>
    <definedName name="Excel_BuiltIn_Print_Area_1_1_1" localSheetId="0">'oblast u grillů'!$A$56:$G$232</definedName>
    <definedName name="Excel_BuiltIn_Print_Area_1_1_1">#REF!</definedName>
    <definedName name="Excel_BuiltIn_Print_Area_1_1_1_1" localSheetId="0">'oblast u grillů'!$A$80:$G$232</definedName>
    <definedName name="Excel_BuiltIn_Print_Area_1_1_1_1">#REF!</definedName>
    <definedName name="Excel_BuiltIn_Print_Area_2">"#REF!"</definedName>
    <definedName name="Excel_BuiltIn_Print_Area_2_1">"#REF!"</definedName>
    <definedName name="_xlnm.Print_Area" localSheetId="0">'oblast u grillů'!$A$1:$G$231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2" i="2" l="1"/>
  <c r="E153" i="2"/>
  <c r="E162" i="2"/>
  <c r="E161" i="2"/>
  <c r="E158" i="2"/>
  <c r="E155" i="2"/>
  <c r="E148" i="2"/>
  <c r="E145" i="2"/>
  <c r="E211" i="2"/>
  <c r="G211" i="2" s="1"/>
  <c r="G210" i="2"/>
  <c r="G212" i="2" s="1"/>
  <c r="E67" i="2" l="1"/>
  <c r="G66" i="2"/>
  <c r="G65" i="2"/>
  <c r="E138" i="2" l="1"/>
  <c r="G138" i="2" s="1"/>
  <c r="E137" i="2"/>
  <c r="G137" i="2" s="1"/>
  <c r="E136" i="2"/>
  <c r="G136" i="2" s="1"/>
  <c r="E135" i="2"/>
  <c r="G135" i="2" s="1"/>
  <c r="G134" i="2"/>
  <c r="G139" i="2" l="1"/>
  <c r="E229" i="2" l="1"/>
  <c r="E205" i="2"/>
  <c r="E147" i="2"/>
  <c r="E120" i="2"/>
  <c r="E78" i="2"/>
  <c r="G69" i="2" l="1"/>
  <c r="G71" i="2"/>
  <c r="E157" i="2"/>
  <c r="E154" i="2"/>
  <c r="G75" i="2" l="1"/>
  <c r="G76" i="2"/>
  <c r="G230" i="2"/>
  <c r="G229" i="2"/>
  <c r="G228" i="2"/>
  <c r="G227" i="2"/>
  <c r="G226" i="2"/>
  <c r="G225" i="2"/>
  <c r="G224" i="2"/>
  <c r="G223" i="2"/>
  <c r="G222" i="2"/>
  <c r="G221" i="2"/>
  <c r="E220" i="2"/>
  <c r="G220" i="2" s="1"/>
  <c r="G219" i="2"/>
  <c r="E218" i="2"/>
  <c r="G218" i="2" s="1"/>
  <c r="G217" i="2"/>
  <c r="E207" i="2"/>
  <c r="G207" i="2" s="1"/>
  <c r="G206" i="2"/>
  <c r="G205" i="2"/>
  <c r="G204" i="2"/>
  <c r="E203" i="2"/>
  <c r="G203" i="2" s="1"/>
  <c r="E202" i="2"/>
  <c r="G202" i="2" s="1"/>
  <c r="E201" i="2"/>
  <c r="G201" i="2" s="1"/>
  <c r="E199" i="2"/>
  <c r="G199" i="2" s="1"/>
  <c r="G198" i="2"/>
  <c r="G193" i="2"/>
  <c r="G192" i="2"/>
  <c r="G189" i="2"/>
  <c r="G188" i="2"/>
  <c r="E187" i="2"/>
  <c r="G187" i="2" s="1"/>
  <c r="E186" i="2"/>
  <c r="G186" i="2" s="1"/>
  <c r="E184" i="2"/>
  <c r="E185" i="2" s="1"/>
  <c r="G185" i="2" s="1"/>
  <c r="G183" i="2"/>
  <c r="E182" i="2"/>
  <c r="G182" i="2" s="1"/>
  <c r="E180" i="2"/>
  <c r="G180" i="2" s="1"/>
  <c r="G179" i="2"/>
  <c r="E178" i="2"/>
  <c r="G178" i="2" s="1"/>
  <c r="E176" i="2"/>
  <c r="E177" i="2" s="1"/>
  <c r="G177" i="2" s="1"/>
  <c r="G175" i="2"/>
  <c r="E174" i="2"/>
  <c r="G174" i="2" s="1"/>
  <c r="E172" i="2"/>
  <c r="E173" i="2" s="1"/>
  <c r="G173" i="2" s="1"/>
  <c r="G171" i="2"/>
  <c r="G165" i="2"/>
  <c r="E164" i="2"/>
  <c r="G164" i="2" s="1"/>
  <c r="G162" i="2"/>
  <c r="G161" i="2"/>
  <c r="G158" i="2"/>
  <c r="G157" i="2"/>
  <c r="E156" i="2"/>
  <c r="G156" i="2" s="1"/>
  <c r="G154" i="2"/>
  <c r="G153" i="2"/>
  <c r="E149" i="2"/>
  <c r="G149" i="2" s="1"/>
  <c r="G147" i="2"/>
  <c r="E146" i="2"/>
  <c r="G146" i="2" s="1"/>
  <c r="E129" i="2"/>
  <c r="G129" i="2" s="1"/>
  <c r="E125" i="2"/>
  <c r="G125" i="2" s="1"/>
  <c r="E123" i="2"/>
  <c r="G123" i="2" s="1"/>
  <c r="E122" i="2"/>
  <c r="G122" i="2" s="1"/>
  <c r="G121" i="2"/>
  <c r="G120" i="2"/>
  <c r="G116" i="2"/>
  <c r="G115" i="2"/>
  <c r="E113" i="2"/>
  <c r="G113" i="2" s="1"/>
  <c r="E105" i="2"/>
  <c r="G105" i="2" s="1"/>
  <c r="G104" i="2"/>
  <c r="E102" i="2"/>
  <c r="E103" i="2" s="1"/>
  <c r="G103" i="2" s="1"/>
  <c r="E98" i="2"/>
  <c r="G98" i="2" s="1"/>
  <c r="E92" i="2"/>
  <c r="G92" i="2" s="1"/>
  <c r="E91" i="2"/>
  <c r="G91" i="2" s="1"/>
  <c r="G90" i="2"/>
  <c r="E89" i="2"/>
  <c r="G89" i="2" s="1"/>
  <c r="E88" i="2"/>
  <c r="G88" i="2" s="1"/>
  <c r="E87" i="2"/>
  <c r="G87" i="2" s="1"/>
  <c r="G86" i="2"/>
  <c r="G85" i="2"/>
  <c r="E111" i="2"/>
  <c r="E112" i="2" s="1"/>
  <c r="G112" i="2" s="1"/>
  <c r="G77" i="2"/>
  <c r="G74" i="2"/>
  <c r="G73" i="2"/>
  <c r="G72" i="2"/>
  <c r="G70" i="2"/>
  <c r="G64" i="2"/>
  <c r="G63" i="2"/>
  <c r="G62" i="2"/>
  <c r="G61" i="2"/>
  <c r="G60" i="2"/>
  <c r="G67" i="2" l="1"/>
  <c r="G78" i="2"/>
  <c r="E96" i="2"/>
  <c r="E97" i="2" s="1"/>
  <c r="G97" i="2" s="1"/>
  <c r="E95" i="2"/>
  <c r="G95" i="2" s="1"/>
  <c r="G184" i="2"/>
  <c r="G231" i="2"/>
  <c r="F43" i="2" s="1"/>
  <c r="G163" i="2"/>
  <c r="G102" i="2"/>
  <c r="E181" i="2"/>
  <c r="G181" i="2" s="1"/>
  <c r="G155" i="2"/>
  <c r="E200" i="2"/>
  <c r="G200" i="2" s="1"/>
  <c r="G208" i="2" s="1"/>
  <c r="G93" i="2"/>
  <c r="G172" i="2"/>
  <c r="G190" i="2" s="1"/>
  <c r="G213" i="2" s="1"/>
  <c r="G194" i="2"/>
  <c r="G111" i="2"/>
  <c r="E114" i="2"/>
  <c r="E117" i="2" s="1"/>
  <c r="E127" i="2"/>
  <c r="G145" i="2"/>
  <c r="G176" i="2"/>
  <c r="E128" i="2"/>
  <c r="G128" i="2" s="1"/>
  <c r="G148" i="2"/>
  <c r="G124" i="2"/>
  <c r="G152" i="2"/>
  <c r="E99" i="2" l="1"/>
  <c r="E106" i="2" s="1"/>
  <c r="G106" i="2" s="1"/>
  <c r="E101" i="2"/>
  <c r="G101" i="2" s="1"/>
  <c r="E100" i="2"/>
  <c r="G100" i="2" s="1"/>
  <c r="G96" i="2"/>
  <c r="G79" i="2"/>
  <c r="G80" i="2" s="1"/>
  <c r="F35" i="2" s="1"/>
  <c r="G159" i="2"/>
  <c r="G117" i="2"/>
  <c r="G114" i="2"/>
  <c r="G150" i="2"/>
  <c r="G127" i="2"/>
  <c r="E126" i="2"/>
  <c r="G126" i="2" s="1"/>
  <c r="G130" i="2" s="1"/>
  <c r="G99" i="2" l="1"/>
  <c r="G166" i="2"/>
  <c r="F39" i="2" s="1"/>
  <c r="F41" i="2"/>
  <c r="G118" i="2"/>
  <c r="G107" i="2"/>
  <c r="G140" i="2" s="1"/>
  <c r="F37" i="2" l="1"/>
  <c r="F47" i="2" s="1"/>
  <c r="F51" i="2" s="1"/>
  <c r="F26" i="2" s="1"/>
  <c r="F49" i="2" l="1"/>
</calcChain>
</file>

<file path=xl/sharedStrings.xml><?xml version="1.0" encoding="utf-8"?>
<sst xmlns="http://schemas.openxmlformats.org/spreadsheetml/2006/main" count="478" uniqueCount="241">
  <si>
    <t>Náklady za rostlinný materiál</t>
  </si>
  <si>
    <t>latinský název</t>
  </si>
  <si>
    <t>český název</t>
  </si>
  <si>
    <t>výsadbová velikost</t>
  </si>
  <si>
    <t>cena za kus</t>
  </si>
  <si>
    <t>levandule lékařská</t>
  </si>
  <si>
    <t xml:space="preserve">název </t>
  </si>
  <si>
    <t>počet</t>
  </si>
  <si>
    <t>ks</t>
  </si>
  <si>
    <t>m2</t>
  </si>
  <si>
    <t>m3</t>
  </si>
  <si>
    <t xml:space="preserve">Příprava záhonů </t>
  </si>
  <si>
    <t xml:space="preserve">Příprava záhonů – celkem </t>
  </si>
  <si>
    <t>kg</t>
  </si>
  <si>
    <t>t</t>
  </si>
  <si>
    <t>Mulčování vysazených rostlin mulčovací kůrou, tloušťky do 100 mm na rovině nebo svahu do 1:5</t>
  </si>
  <si>
    <t>R</t>
  </si>
  <si>
    <t>specifikace</t>
  </si>
  <si>
    <t>184 91-1421</t>
  </si>
  <si>
    <t>185 80-2113</t>
  </si>
  <si>
    <t>Chemické odplevelení půdy před založením kultury, trávníku nebo zpevněných ploch o výměře přes 20 m2 v rovině nebo na svahu 1:5 postřikem na široko</t>
  </si>
  <si>
    <t>184 91-1311</t>
  </si>
  <si>
    <t>l</t>
  </si>
  <si>
    <t>184 80-2111</t>
  </si>
  <si>
    <t xml:space="preserve">Výsadba kontejnerového keře </t>
  </si>
  <si>
    <t>111 11-1411</t>
  </si>
  <si>
    <t>Hloubení jamek pro vysazování rostlin v zemině 1 až 4 s výměnou půdy na 50 % v rovině nebo na svahu do 1:5, objemu přes 0,01 do 0,02 m3</t>
  </si>
  <si>
    <t>184 10-2111</t>
  </si>
  <si>
    <t>Výsadba dřeviny s balem do předem vyhloubené jamky se zalitím v rovině nebo na svahu do 1:5, při průměru balu přes  100 mm do 200 mm</t>
  </si>
  <si>
    <t>Dodávka mulčovací kůry tl. vrstvy 0,1 m, vč. ceny dopravy materiálu</t>
  </si>
  <si>
    <t>Pěstební substrát 0,01 m3 / 1 ks, včetně ceny dopravy materiálu</t>
  </si>
  <si>
    <t>počet kusů</t>
  </si>
  <si>
    <t>cena celkem bez DPH</t>
  </si>
  <si>
    <t>183 11-1214</t>
  </si>
  <si>
    <t>185 80-4514</t>
  </si>
  <si>
    <t>m</t>
  </si>
  <si>
    <t>185 80-4311</t>
  </si>
  <si>
    <t>185 80-4312</t>
  </si>
  <si>
    <t>111 15-1221</t>
  </si>
  <si>
    <t>185 85-1212</t>
  </si>
  <si>
    <t>183 45-1311</t>
  </si>
  <si>
    <t>Dodávka totální herbicid v dávce  0,0008 l/m2 , vč. ceny dopravy materiálu</t>
  </si>
  <si>
    <t>Dodávka mulčovací kůry (vrstva mulče 0,10 m), vč. ceny dopravy materiálu</t>
  </si>
  <si>
    <t>Stavební práce</t>
  </si>
  <si>
    <t>Vytyčení rozmístění rostlin na záhony</t>
  </si>
  <si>
    <t>Plošná úprava pláně a válcování</t>
  </si>
  <si>
    <t>Nižší keře a půdopokryvné rostliny - celkem</t>
  </si>
  <si>
    <t>m.j.</t>
  </si>
  <si>
    <t>Náklady za práce - sadové úpravy</t>
  </si>
  <si>
    <t>185 80-4511</t>
  </si>
  <si>
    <t>185 80-4252</t>
  </si>
  <si>
    <t>185 85-1121</t>
  </si>
  <si>
    <t>Dovoz vody pro zálivku rostlin na vzdálenost do 1000 m</t>
  </si>
  <si>
    <t>596 91-1111</t>
  </si>
  <si>
    <t>Uložení biologického materiálu na skládku a skládkovné</t>
  </si>
  <si>
    <t>Přesun hmot pro sadovnické a krajinářské účely - strojně dopravní vzdálenost do 5000 m</t>
  </si>
  <si>
    <t>998 23-1311</t>
  </si>
  <si>
    <t>Doprava rostlinného materiálu</t>
  </si>
  <si>
    <t>kpl</t>
  </si>
  <si>
    <t>Stavební práce - celkem</t>
  </si>
  <si>
    <t>Regenerace trávníků</t>
  </si>
  <si>
    <t>183 45-1411</t>
  </si>
  <si>
    <t>Prořezání trávníku hloubky do 5 mm bez přísevu travního osiva při souvislé ploše do 1000 m2 v rovině nebo na svahu do 1:5</t>
  </si>
  <si>
    <t>183 45-1511</t>
  </si>
  <si>
    <t>Výsadba kontejnerového keře – celkem</t>
  </si>
  <si>
    <t>Osazení obruby z ocelové pásoviny tl. 5 mm</t>
  </si>
  <si>
    <t>Obruba z ocelové pásoviny tl. 5 mm, včetně kotvících prvků a dopravy</t>
  </si>
  <si>
    <t>Položení mulčovací textílie proti prorůstnání plevelů kolem vysázených rostlin v rovině nebo na svahu 1:5 vč. Ukotvení</t>
  </si>
  <si>
    <t>Výkop lože pro komunikaci do hloubky 240 mm</t>
  </si>
  <si>
    <t>Naložení výkopku ( plocha  * vrstva 0,24  * koef. Načechrání 1,3  )</t>
  </si>
  <si>
    <t>Odvoz a uložení na skládku (objem * obj. hmotnost 1,8 )</t>
  </si>
  <si>
    <t>1. podkladní vrstva - doprava materiálu</t>
  </si>
  <si>
    <t>kompl.</t>
  </si>
  <si>
    <t>Štěrk frakce 16/32 - materiál  ( plocha * vrstva 0,1 * obj.hm. 2)</t>
  </si>
  <si>
    <t>2. podkladní vrstva - doprava materiálu</t>
  </si>
  <si>
    <t>Svrchní vrstva - doprava materiálu</t>
  </si>
  <si>
    <t>Svrchní vrstva - rozhrnutí materiálu</t>
  </si>
  <si>
    <t>Svrchní vrstva - vápenec fr. 0-4 mm, tl. 40 mm   (vrstva 0,04 m * plocha * obj hm 2 )</t>
  </si>
  <si>
    <t>Založení mlatové plochy</t>
  </si>
  <si>
    <t>Založení mlatové plochy - celkem -</t>
  </si>
  <si>
    <t>Naložení, odvoz a složení na skládku vč. Skládkovného</t>
  </si>
  <si>
    <t xml:space="preserve">Položení geotextile proti prorůstnání plevelů </t>
  </si>
  <si>
    <r>
      <t xml:space="preserve">Dodávka geotextilie proti prorůstnání plevelů </t>
    </r>
    <r>
      <rPr>
        <sz val="10"/>
        <rFont val="Arial"/>
        <family val="2"/>
        <charset val="238"/>
      </rPr>
      <t xml:space="preserve">+ 5 % </t>
    </r>
    <r>
      <rPr>
        <sz val="10"/>
        <color indexed="8"/>
        <rFont val="Arial"/>
        <family val="2"/>
        <charset val="238"/>
      </rPr>
      <t>překrytí, vč. ceny dopravy materiálu</t>
    </r>
  </si>
  <si>
    <t>Stavba:</t>
  </si>
  <si>
    <t>Místo:</t>
  </si>
  <si>
    <t>Objednatel:</t>
  </si>
  <si>
    <t>Datum:</t>
  </si>
  <si>
    <t>Zhotovitel:</t>
  </si>
  <si>
    <t>Projektant:</t>
  </si>
  <si>
    <t>Living in green s.r.o.</t>
  </si>
  <si>
    <t>Palackého 70</t>
  </si>
  <si>
    <t>252 29 Dobřichovice</t>
  </si>
  <si>
    <t>IČO: 24828301</t>
  </si>
  <si>
    <t>DIČ: CZ24828301</t>
  </si>
  <si>
    <t>Vypracoval:</t>
  </si>
  <si>
    <t>Ing. Pavlína Elfová</t>
  </si>
  <si>
    <t>Cena s DPH 21 %</t>
  </si>
  <si>
    <t>REKAPITULACE ROZPOČTU</t>
  </si>
  <si>
    <t>Cena celkem bez DPH</t>
  </si>
  <si>
    <t>Sazba DPH - 21 %</t>
  </si>
  <si>
    <t xml:space="preserve">Cena s DPH </t>
  </si>
  <si>
    <t>Náklady za práce - sadové úpravy - celkem</t>
  </si>
  <si>
    <t>Stavební úpravy</t>
  </si>
  <si>
    <t>Betonová patka pro ukotvení lavičky, včetně materiálu, dopravy a práce</t>
  </si>
  <si>
    <t>Betonová patka pro ukotvení koše, včetně materiálu, dopravy a práce</t>
  </si>
  <si>
    <t>Betonová patka pro ukotvení lehátka, včetně materiálu, dopravy a práce</t>
  </si>
  <si>
    <t>R+ specifikace</t>
  </si>
  <si>
    <t xml:space="preserve">Mobiliář </t>
  </si>
  <si>
    <t>Mobiliář  - celkem</t>
  </si>
  <si>
    <t>Mobiliář</t>
  </si>
  <si>
    <t>VRN (zařízení staveniště, vytyčení nženýrských sítí)</t>
  </si>
  <si>
    <t>Náklady za rostlinný materiál -  celkem</t>
  </si>
  <si>
    <t>Dodávka netkané mulčovací textílie proti prorůstnání plevelů + 5 % překrytí, vč. ceny dopravy materiálu a kotvících kolíků</t>
  </si>
  <si>
    <t>Odstranění stařiny ze souvislé plochy do 100 m2 v rovině nebo ve svahu do 1:5 s naložením a odvozem do 20 km</t>
  </si>
  <si>
    <t>183 21-1321</t>
  </si>
  <si>
    <t xml:space="preserve">	Výsadba květin do připravené půdy se zalitím do připravené půdy, se zalitím květin hrnkovaných o průměru květináče do 80 mm</t>
  </si>
  <si>
    <t xml:space="preserve">	Provzdušnění travnatých ploch hloubky do 100 mm, průměru provzdušňovacích otvorů do 25 mm bez přísevu travního osiva, souvislé plochy do 1000 m2 v rovině nebo na svahu do 1:5</t>
  </si>
  <si>
    <t>Zapískování travnatých ploch vrstvou písku tl. do 20 mm souvislé plochy do 1000 m2 v rovině nebo na svahu do 1:5 vč. rozprostření, zapravení a uválení písku hladkým válcem</t>
  </si>
  <si>
    <t>Mulčování vysazených rostlin mulčovací kůrou, tloušťky do 100 mm v rovině nebo svahu do 1:5 včetně likvidace odpadu, naložení, odvezení a se složením do 20 km (1x / rok)</t>
  </si>
  <si>
    <t>Odplevelení výsadeb v rovině nebo na svahu do 1:5 souvislých keřových skupin včetně likvidace odpadu, naložení, odvezení a se složením do 20 km (2x / rok)</t>
  </si>
  <si>
    <t>Odplevelení výsadeb květin v rovině nebo na svahu do 1:5 včetně likvidace odpadu, naložení, odvezení a se složením do 20 km (5x / rok)</t>
  </si>
  <si>
    <t>Mulčování vysazených rostlin mulčovací kůrou, tloušťky do 100 mm na rovině nebo svahu do 1:5 včetně likvidace odpadu, naložení, odvezení a se složením do 20 km (1x / rok)</t>
  </si>
  <si>
    <t>Odstranění odkvetlých a odumřelých částí rostlin ze záhonů trvalek, včetně vynesení a naložení odpadu a odvozu do 20 km se složením (1x / rok)</t>
  </si>
  <si>
    <t xml:space="preserve">	Shrabání listí ručně nebo strojně souvislé plochy přes 1000 do 10 000 m2 bez pokryvných rostlin v rovině nebo na svahu do 1:5, ve vrstvě přes 50 do 100 mm včetně vynesení a naložení odpadu a odvozu do 20 km se složením (2x / rok)</t>
  </si>
  <si>
    <t xml:space="preserve">	Nakládání, skládání a překládání neulehlého výkopku nebo sypaniny ručně skládání nebo překládání, z hornin třídy těžitelnosti I, skupiny 1 až 3 (vrstva * plocha )</t>
  </si>
  <si>
    <t>167 11-1121</t>
  </si>
  <si>
    <t xml:space="preserve">	Kladení šlapáků z jednotlivých kusů do lože ze štěrkopísku nebo z prohozené zeminy v rovině nebo na svahu do 1:5 včetně naložení odpadu na dopravní prostředek, odvoz na vzdálenost do 20 km a složení</t>
  </si>
  <si>
    <t>1. podkladní vrstva - rozhrnutí materiálu a hutnění</t>
  </si>
  <si>
    <t>2. podkladní vrstva - rozhrnutí materiálu a hutnění</t>
  </si>
  <si>
    <t>Hutnění vibrační deskou 4x (vždy po 1 cm položení krycí vrstvy)</t>
  </si>
  <si>
    <t>Hnojení tabletovým hnojivem s obsahem ureaformu hořčíku a stopových prvků  vč. Dodávky (1 ks tablet / nižší keř nebo půdopokryvná rostlina), vč. ceny dopravy materiálu a aplikace</t>
  </si>
  <si>
    <t>Absorbční prostředek - práškový koncentrát  v dávce 10 g ke každému nižšímu keři nebo  půdopokryvné rostlině, vč. ceny dopravy materiálu a aplikace</t>
  </si>
  <si>
    <t>Pokosení trávníku parkového přes 1000 do 10 000 m2 v rovině nebo na svahu do 1:5 včetně shrabání a naložení shrabu na dopravní prostředek, odvozem do 20 km a se složením (8x / rok)</t>
  </si>
  <si>
    <t>Štěrk frakce 0/16 - materiál  (vrstva 0,1 m * plocha  * obj hm. 2)</t>
  </si>
  <si>
    <t>Plocha valounů</t>
  </si>
  <si>
    <t>Výkop lože pro komunikaci do hloubky 150 mm</t>
  </si>
  <si>
    <t>Plocha valounů - celkem</t>
  </si>
  <si>
    <t>Vysypání a rozhrnutí kačírku po plochách</t>
  </si>
  <si>
    <t>Neviditelný zahradnický obrubník, výška 100 mm, materiál a doprava</t>
  </si>
  <si>
    <t>Kotvící hřeby k neviditelnému obrubníku, ocelové ( 3 ks na 1 m délky)</t>
  </si>
  <si>
    <t>Osazení obruby   včetně začištění</t>
  </si>
  <si>
    <t>Žulové valouny 10 - 20 cm, mix bílá - šedá, vrstva 0,1 m</t>
  </si>
  <si>
    <t>Doprava kamene na místo realizace</t>
  </si>
  <si>
    <t>Vysypání a rozhrnutí valounů po plochách</t>
  </si>
  <si>
    <t>Zalití rostlin vodou plochy záhonů jednotlivě přes 20 m2 (12x / rok, 20 l / m2)</t>
  </si>
  <si>
    <t>Zalití rostlin vodou plochy záhonů jednotlivě do 20 m2 (12x / rok, 20 l / m2)</t>
  </si>
  <si>
    <t>město Beroun</t>
  </si>
  <si>
    <t>Husovo náměstí 68</t>
  </si>
  <si>
    <t>266 01 Beroun - Centrum</t>
  </si>
  <si>
    <t>24.4.2020</t>
  </si>
  <si>
    <t>Parcelní čísla: 1192/68, 1192/43, 1192/45, 2454</t>
  </si>
  <si>
    <t xml:space="preserve">Genista tinctoria </t>
  </si>
  <si>
    <t>kručinka barvířská</t>
  </si>
  <si>
    <t>20 - 30</t>
  </si>
  <si>
    <t>Potentilla fruticosa 'Goldfinger'</t>
  </si>
  <si>
    <t>mochna křovitá</t>
  </si>
  <si>
    <t>Potentilla fruticosa 'Snowflake'</t>
  </si>
  <si>
    <t>Spiraea betulifolia</t>
  </si>
  <si>
    <t>tavolník břízolistý</t>
  </si>
  <si>
    <t xml:space="preserve">Spiraea japonica 'Shirobana' </t>
  </si>
  <si>
    <t>tavolník japonský</t>
  </si>
  <si>
    <t xml:space="preserve">Nižší keře a popínavé rostliny </t>
  </si>
  <si>
    <t>agastache</t>
  </si>
  <si>
    <t>k9</t>
  </si>
  <si>
    <t>Centranthus ruber 'Coccineus'</t>
  </si>
  <si>
    <t>mavuň červená</t>
  </si>
  <si>
    <t>Gaura lindheimeri 'Gambit White'</t>
  </si>
  <si>
    <t>gaura</t>
  </si>
  <si>
    <t>kosatec</t>
  </si>
  <si>
    <t>Knautia macedonica</t>
  </si>
  <si>
    <t>knautie</t>
  </si>
  <si>
    <t>Lavandula angustifolia 'Hid. Blue Strain'</t>
  </si>
  <si>
    <t>Leucanthemum vulgare 'Maikönigin'</t>
  </si>
  <si>
    <t>kopretina</t>
  </si>
  <si>
    <t>Miscanthus sinensis 'Kleine Fontäne'</t>
  </si>
  <si>
    <t>ozdobnice čínská</t>
  </si>
  <si>
    <t>C2</t>
  </si>
  <si>
    <t>Panicum virgatum 'Rotstrahlbusch'</t>
  </si>
  <si>
    <t>proso panenské</t>
  </si>
  <si>
    <t>Trvalky a traviny - výsadba v pásech</t>
  </si>
  <si>
    <t>Trvalky a traviny - výsadba v pásech - celkem</t>
  </si>
  <si>
    <t>Výsadba květin - výsadba v pásech</t>
  </si>
  <si>
    <t>Výsadba květin - výsadba v pásech - celkem</t>
  </si>
  <si>
    <t>183 40-3153</t>
  </si>
  <si>
    <t xml:space="preserve">Obdělávání půdy hrabáním v rovině  nebo na svahu do 1:5 </t>
  </si>
  <si>
    <t>181 11-4711</t>
  </si>
  <si>
    <t>Odstranění kamene sebráním a naložením na dopravní prostředek hmotnosti jednotlivě do 15 kg</t>
  </si>
  <si>
    <t>181 31-1103</t>
  </si>
  <si>
    <t xml:space="preserve">	Rozprostření a urovnání ornice v rovině nebo ve svahu sklonu do 1:5 ručně při souvislé ploše, tl. vrstvy do 200 mm</t>
  </si>
  <si>
    <t>181 41-1131</t>
  </si>
  <si>
    <t>Založení parkového trávníku na půdě předem připravené plochy do 1000 m2 výsevem včetně utažení  v rovině nebo na svahu do 1:5</t>
  </si>
  <si>
    <t xml:space="preserve">Dodání travního osiva (Parková směs) při výsevku 250 kg/ha </t>
  </si>
  <si>
    <t>Hnojení půdy nebo trávníku v rovině nebo ve svahu 1:5 umělým hnojivem na široko</t>
  </si>
  <si>
    <t>Trávníkové hnojivo 30 g/m2, vč. ceny dopravy materiálu</t>
  </si>
  <si>
    <t>111 15-1121</t>
  </si>
  <si>
    <t>Pokosení parkového trávníku při souvislé ploše do 1 000 m2 s odvozem do 20 km v rovině nebo svahu do 1:5, 3x</t>
  </si>
  <si>
    <t xml:space="preserve">Založení trávníku zahradnickým způsobem včetně ceny osiva – celkem </t>
  </si>
  <si>
    <t xml:space="preserve">Dodání travního osiva (Parková směs) při výsevku 2 g/m2 </t>
  </si>
  <si>
    <t xml:space="preserve">Dodání křemičitého písku při spotřebě 4 l/m2  </t>
  </si>
  <si>
    <t xml:space="preserve">Regenerace trávníků – celkem </t>
  </si>
  <si>
    <t>Následná péče o výsadby</t>
  </si>
  <si>
    <t>Následná péče o keřové výsadby po dobu 3 let</t>
  </si>
  <si>
    <t>Následná péče o keřové výsadby po dobu 3 let - celkem</t>
  </si>
  <si>
    <t>Geodetické vytyčení záhonů v prostoru</t>
  </si>
  <si>
    <t>Svázání okrasných travin do snopů, práce, materiál (1x/rok)</t>
  </si>
  <si>
    <t>Následná péče o trvalkové výsadby po dobu 3 let</t>
  </si>
  <si>
    <t>Následná péče o výsadby - celkem</t>
  </si>
  <si>
    <t>Následná péče o travnaté plochy po dobu 3 let - celkem</t>
  </si>
  <si>
    <t>Uložení bioodpadu vzniklého následnou péčí o výsadby v roce na skládku  (100 kg bioodpadu na jednu seč a pletí)</t>
  </si>
  <si>
    <t xml:space="preserve">Náklady na dopravu </t>
  </si>
  <si>
    <t>Betonové dlaždice</t>
  </si>
  <si>
    <t>Betonové dlaždice- celkem</t>
  </si>
  <si>
    <t>Betonová dlaždice 40 x 40 x 4 cm, včetně dopravy</t>
  </si>
  <si>
    <t>Naložení výkopku</t>
  </si>
  <si>
    <t>Parková lavička s opěradlem dl.1800mm / alu slitina + prášk.vypal.barva / dřevo dub, včetně dopravy</t>
  </si>
  <si>
    <t>Parková lavička bez opěradla dl.1800mm / alu slitina + prášk.vypal.barva / dřevo dub, včetně dopravy</t>
  </si>
  <si>
    <t>Odpadkový koš se stříškou, ocel zn.+prášk.vypal.barva / dřevo dub, včetně dopravy</t>
  </si>
  <si>
    <t>Lehátko, dl.600 mm x š.1586mm / ocel zn.+prášk.vypal.barva / dřevo dub, včetně dopravy</t>
  </si>
  <si>
    <t>stůl, dl.1800mm / ocel zn.+prášk.vypal.barva / dřevo dub</t>
  </si>
  <si>
    <t>Betonová patka pro ukotvení stolu, včetně materiálu, dopravy a práce</t>
  </si>
  <si>
    <t>Montáž prvků na zpevněný podklad (vrtání, chemie, kotvící materiál, instalace)</t>
  </si>
  <si>
    <t>Doprava, manipulace</t>
  </si>
  <si>
    <t>Veřejný grill, průměr 100 cm, výška 700 mm, ocel, včetně roštu</t>
  </si>
  <si>
    <t>Betonová patka pro ukotvení grillu, včetně materiálu, dopravy a práce</t>
  </si>
  <si>
    <t xml:space="preserve">Následná péče o výsadby </t>
  </si>
  <si>
    <t>Tříděná zemina bonity I., včetně dopravy (vrstva 0,3 - 0,1 m), násobeno koeficientem slehnutí 1,3)</t>
  </si>
  <si>
    <t>Následná péče o travnaté plochy po dobu 3 let (zakládané i stávající)</t>
  </si>
  <si>
    <t>Agastache  'Black Adder'</t>
  </si>
  <si>
    <t>Iris pallida 'Dalmatica'</t>
  </si>
  <si>
    <t>Založení trávníku zahradnickým způsobem včetně ceny osiva a první seče  (včetně navážky zeminy podél chodníku)</t>
  </si>
  <si>
    <t>Kačírek fr. 16/35 mm (plocha 81,7 m2 * 0,05 = 4,1 m3 = 8,2 t) vč ceny dopravy materiálu</t>
  </si>
  <si>
    <t>Wisteria floribunda</t>
  </si>
  <si>
    <t>vistárie květnatá</t>
  </si>
  <si>
    <t>RK2</t>
  </si>
  <si>
    <t>Lonicera x brownii</t>
  </si>
  <si>
    <t>zimolez Brownův</t>
  </si>
  <si>
    <t>Konstrukce pro popínavé dřeviny</t>
  </si>
  <si>
    <t>Konstrukce pro popínavé dřeviny (půdorys 1000 x 220 cm, výška 230 cm, ocelový profil 10 x 10 cm, prášková vypalovací barva antracit, lanka z pozinkovaného ocelového lana průměr 4 mm), práce, doprava, materiál</t>
  </si>
  <si>
    <t>Betonová patka pro ukotvení konstrukce</t>
  </si>
  <si>
    <t>Konstrukce pro popínavé dřeviny - celkem</t>
  </si>
  <si>
    <t>REVITALIZACE PARKU KOŠŤÁLKOVA - ETAPA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</si>
</sst>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\ [$Kč-405];[Red]\-#,##0.00\ [$Kč-405]"/>
    <numFmt numFmtId="165" formatCode="#,##0\ [$Kč-405];[Red]\-#,##0\ [$Kč-405]"/>
    <numFmt numFmtId="166" formatCode="#,##0.00&quot; Kč&quot;"/>
    <numFmt numFmtId="167" formatCode="0.000"/>
    <numFmt numFmtId="168" formatCode="0.0"/>
    <numFmt numFmtId="169" formatCode="#,##0.00\ &quot;Kč&quot;"/>
    <numFmt numFmtId="170" formatCode="0.00%;\-0.00%"/>
    <numFmt numFmtId="171" formatCode="#,##0.00\ [$Kč-405]"/>
  </numFmts>
  <fonts count="23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3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indexed="55"/>
      <name val="Arial"/>
      <family val="2"/>
      <charset val="238"/>
    </font>
    <font>
      <b/>
      <sz val="13"/>
      <color rgb="FFFF0000"/>
      <name val="Arial"/>
      <family val="2"/>
      <charset val="238"/>
    </font>
    <font>
      <sz val="8"/>
      <color indexed="55"/>
      <name val="Arial"/>
      <family val="2"/>
      <charset val="238"/>
    </font>
    <font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31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27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2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9" fillId="0" borderId="0"/>
    <xf numFmtId="0" fontId="13" fillId="0" borderId="0"/>
    <xf numFmtId="0" fontId="13" fillId="0" borderId="0"/>
    <xf numFmtId="0" fontId="1" fillId="0" borderId="0"/>
  </cellStyleXfs>
  <cellXfs count="370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/>
    <xf numFmtId="0" fontId="2" fillId="0" borderId="0" xfId="1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2" fillId="0" borderId="0" xfId="1" applyFont="1" applyFill="1" applyAlignment="1">
      <alignment vertical="center"/>
    </xf>
    <xf numFmtId="0" fontId="12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164" fontId="12" fillId="0" borderId="1" xfId="1" applyNumberFormat="1" applyFont="1" applyFill="1" applyBorder="1" applyAlignment="1">
      <alignment horizontal="right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9" fillId="0" borderId="1" xfId="1" applyNumberFormat="1" applyFont="1" applyFill="1" applyBorder="1" applyAlignment="1">
      <alignment horizontal="right" vertical="center"/>
    </xf>
    <xf numFmtId="14" fontId="9" fillId="6" borderId="1" xfId="1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right" vertical="center" wrapText="1"/>
    </xf>
    <xf numFmtId="2" fontId="9" fillId="0" borderId="1" xfId="0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9" fillId="4" borderId="1" xfId="1" applyFont="1" applyFill="1" applyBorder="1" applyAlignment="1">
      <alignment horizontal="center" vertical="center"/>
    </xf>
    <xf numFmtId="0" fontId="0" fillId="0" borderId="1" xfId="1" applyFont="1" applyFill="1" applyBorder="1" applyAlignment="1">
      <alignment horizontal="center" vertical="center"/>
    </xf>
    <xf numFmtId="0" fontId="2" fillId="4" borderId="0" xfId="1" applyFont="1" applyFill="1"/>
    <xf numFmtId="0" fontId="3" fillId="4" borderId="0" xfId="1" applyFont="1" applyFill="1"/>
    <xf numFmtId="1" fontId="9" fillId="0" borderId="1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0" fillId="4" borderId="1" xfId="1" applyFont="1" applyFill="1" applyBorder="1" applyAlignment="1">
      <alignment horizontal="center" vertical="center"/>
    </xf>
    <xf numFmtId="0" fontId="9" fillId="0" borderId="0" xfId="1" applyFont="1"/>
    <xf numFmtId="2" fontId="9" fillId="0" borderId="1" xfId="1" applyNumberFormat="1" applyFont="1" applyFill="1" applyBorder="1" applyAlignment="1">
      <alignment horizontal="center" vertical="center"/>
    </xf>
    <xf numFmtId="0" fontId="4" fillId="8" borderId="1" xfId="1" applyFont="1" applyFill="1" applyBorder="1" applyAlignment="1">
      <alignment vertical="center"/>
    </xf>
    <xf numFmtId="0" fontId="0" fillId="4" borderId="1" xfId="0" applyFont="1" applyFill="1" applyBorder="1" applyAlignment="1">
      <alignment horizontal="center" vertical="center"/>
    </xf>
    <xf numFmtId="0" fontId="15" fillId="0" borderId="0" xfId="1" applyFont="1"/>
    <xf numFmtId="0" fontId="0" fillId="0" borderId="1" xfId="1" applyFont="1" applyFill="1" applyBorder="1" applyAlignment="1">
      <alignment horizontal="center" vertical="center" wrapText="1"/>
    </xf>
    <xf numFmtId="0" fontId="9" fillId="10" borderId="0" xfId="1" applyFont="1" applyFill="1"/>
    <xf numFmtId="0" fontId="2" fillId="11" borderId="1" xfId="1" applyFont="1" applyFill="1" applyBorder="1" applyAlignment="1">
      <alignment horizontal="center" vertical="center"/>
    </xf>
    <xf numFmtId="0" fontId="2" fillId="11" borderId="0" xfId="1" applyFont="1" applyFill="1"/>
    <xf numFmtId="0" fontId="2" fillId="12" borderId="1" xfId="1" applyFont="1" applyFill="1" applyBorder="1" applyAlignment="1">
      <alignment horizontal="center" vertical="center"/>
    </xf>
    <xf numFmtId="0" fontId="9" fillId="13" borderId="1" xfId="0" applyFont="1" applyFill="1" applyBorder="1" applyAlignment="1">
      <alignment horizontal="center" vertical="center"/>
    </xf>
    <xf numFmtId="0" fontId="9" fillId="13" borderId="1" xfId="1" applyFont="1" applyFill="1" applyBorder="1"/>
    <xf numFmtId="0" fontId="0" fillId="13" borderId="1" xfId="0" applyFont="1" applyFill="1" applyBorder="1" applyAlignment="1">
      <alignment horizontal="center" vertical="center"/>
    </xf>
    <xf numFmtId="0" fontId="9" fillId="13" borderId="1" xfId="1" applyFont="1" applyFill="1" applyBorder="1" applyAlignment="1">
      <alignment horizontal="center" vertical="center"/>
    </xf>
    <xf numFmtId="0" fontId="9" fillId="13" borderId="0" xfId="1" applyFont="1" applyFill="1" applyBorder="1"/>
    <xf numFmtId="49" fontId="0" fillId="0" borderId="1" xfId="0" applyNumberFormat="1" applyBorder="1" applyAlignment="1">
      <alignment horizontal="center" vertical="center"/>
    </xf>
    <xf numFmtId="49" fontId="16" fillId="0" borderId="1" xfId="1" applyNumberFormat="1" applyFont="1" applyFill="1" applyBorder="1" applyAlignment="1">
      <alignment horizontal="center" vertical="center" wrapText="1"/>
    </xf>
    <xf numFmtId="0" fontId="9" fillId="15" borderId="0" xfId="1" applyFont="1" applyFill="1"/>
    <xf numFmtId="0" fontId="9" fillId="15" borderId="1" xfId="0" applyFont="1" applyFill="1" applyBorder="1" applyAlignment="1">
      <alignment horizontal="center" vertical="center"/>
    </xf>
    <xf numFmtId="0" fontId="3" fillId="17" borderId="0" xfId="1" applyFont="1" applyFill="1"/>
    <xf numFmtId="0" fontId="5" fillId="8" borderId="1" xfId="1" applyFont="1" applyFill="1" applyBorder="1" applyAlignment="1">
      <alignment vertical="center"/>
    </xf>
    <xf numFmtId="0" fontId="3" fillId="0" borderId="0" xfId="1" applyFont="1"/>
    <xf numFmtId="169" fontId="9" fillId="0" borderId="1" xfId="1" applyNumberFormat="1" applyFont="1" applyFill="1" applyBorder="1" applyAlignment="1">
      <alignment horizontal="right" vertical="center"/>
    </xf>
    <xf numFmtId="1" fontId="0" fillId="0" borderId="1" xfId="1" applyNumberFormat="1" applyFont="1" applyFill="1" applyBorder="1" applyAlignment="1">
      <alignment horizontal="center" vertical="center"/>
    </xf>
    <xf numFmtId="0" fontId="6" fillId="13" borderId="1" xfId="1" applyFont="1" applyFill="1" applyBorder="1" applyAlignment="1">
      <alignment horizontal="center" vertical="center"/>
    </xf>
    <xf numFmtId="168" fontId="9" fillId="13" borderId="1" xfId="1" applyNumberFormat="1" applyFont="1" applyFill="1" applyBorder="1" applyAlignment="1">
      <alignment horizontal="center" vertical="center"/>
    </xf>
    <xf numFmtId="2" fontId="6" fillId="13" borderId="1" xfId="1" applyNumberFormat="1" applyFont="1" applyFill="1" applyBorder="1" applyAlignment="1">
      <alignment horizontal="center" vertical="center"/>
    </xf>
    <xf numFmtId="9" fontId="9" fillId="5" borderId="1" xfId="1" applyNumberFormat="1" applyFont="1" applyFill="1" applyBorder="1" applyAlignment="1">
      <alignment horizontal="center" vertical="center"/>
    </xf>
    <xf numFmtId="0" fontId="2" fillId="19" borderId="1" xfId="1" applyFont="1" applyFill="1" applyBorder="1"/>
    <xf numFmtId="0" fontId="2" fillId="0" borderId="0" xfId="1" applyFont="1" applyBorder="1" applyAlignment="1">
      <alignment vertical="center"/>
    </xf>
    <xf numFmtId="165" fontId="9" fillId="0" borderId="0" xfId="1" applyNumberFormat="1" applyFont="1" applyFill="1" applyBorder="1" applyAlignment="1">
      <alignment vertical="center"/>
    </xf>
    <xf numFmtId="165" fontId="9" fillId="13" borderId="0" xfId="1" applyNumberFormat="1" applyFont="1" applyFill="1" applyBorder="1" applyAlignment="1">
      <alignment vertical="center"/>
    </xf>
    <xf numFmtId="165" fontId="7" fillId="5" borderId="0" xfId="1" applyNumberFormat="1" applyFont="1" applyFill="1" applyBorder="1" applyAlignment="1">
      <alignment vertical="center"/>
    </xf>
    <xf numFmtId="169" fontId="9" fillId="13" borderId="1" xfId="1" applyNumberFormat="1" applyFont="1" applyFill="1" applyBorder="1" applyAlignment="1">
      <alignment horizontal="right" vertical="center"/>
    </xf>
    <xf numFmtId="169" fontId="6" fillId="13" borderId="1" xfId="1" applyNumberFormat="1" applyFont="1" applyFill="1" applyBorder="1" applyAlignment="1">
      <alignment horizontal="right" vertical="center"/>
    </xf>
    <xf numFmtId="9" fontId="0" fillId="0" borderId="1" xfId="1" applyNumberFormat="1" applyFont="1" applyFill="1" applyBorder="1" applyAlignment="1">
      <alignment horizontal="center" vertical="center"/>
    </xf>
    <xf numFmtId="0" fontId="2" fillId="9" borderId="1" xfId="1" applyFont="1" applyFill="1" applyBorder="1" applyAlignment="1">
      <alignment horizontal="center" vertical="center"/>
    </xf>
    <xf numFmtId="0" fontId="3" fillId="17" borderId="0" xfId="1" applyFont="1" applyFill="1" applyBorder="1"/>
    <xf numFmtId="0" fontId="2" fillId="0" borderId="1" xfId="1" applyFont="1" applyFill="1" applyBorder="1" applyAlignment="1">
      <alignment horizontal="center" vertical="center"/>
    </xf>
    <xf numFmtId="169" fontId="6" fillId="0" borderId="1" xfId="1" applyNumberFormat="1" applyFont="1" applyFill="1" applyBorder="1" applyAlignment="1">
      <alignment horizontal="right" vertical="center" wrapText="1"/>
    </xf>
    <xf numFmtId="169" fontId="7" fillId="2" borderId="1" xfId="1" applyNumberFormat="1" applyFont="1" applyFill="1" applyBorder="1" applyAlignment="1">
      <alignment vertical="center"/>
    </xf>
    <xf numFmtId="169" fontId="7" fillId="3" borderId="1" xfId="1" applyNumberFormat="1" applyFont="1" applyFill="1" applyBorder="1" applyAlignment="1">
      <alignment vertical="center"/>
    </xf>
    <xf numFmtId="169" fontId="7" fillId="8" borderId="1" xfId="1" applyNumberFormat="1" applyFont="1" applyFill="1" applyBorder="1" applyAlignment="1">
      <alignment vertical="center"/>
    </xf>
    <xf numFmtId="169" fontId="9" fillId="0" borderId="1" xfId="1" applyNumberFormat="1" applyFont="1" applyFill="1" applyBorder="1" applyAlignment="1">
      <alignment horizontal="right" vertical="center" wrapText="1"/>
    </xf>
    <xf numFmtId="169" fontId="7" fillId="16" borderId="1" xfId="1" applyNumberFormat="1" applyFont="1" applyFill="1" applyBorder="1" applyAlignment="1">
      <alignment vertical="center"/>
    </xf>
    <xf numFmtId="169" fontId="3" fillId="19" borderId="1" xfId="1" applyNumberFormat="1" applyFont="1" applyFill="1" applyBorder="1" applyAlignment="1">
      <alignment vertical="center"/>
    </xf>
    <xf numFmtId="169" fontId="3" fillId="0" borderId="0" xfId="1" applyNumberFormat="1" applyFont="1" applyFill="1" applyBorder="1" applyAlignment="1">
      <alignment vertical="center"/>
    </xf>
    <xf numFmtId="169" fontId="2" fillId="0" borderId="0" xfId="1" applyNumberFormat="1" applyFont="1" applyAlignment="1">
      <alignment vertical="center"/>
    </xf>
    <xf numFmtId="14" fontId="0" fillId="6" borderId="1" xfId="1" applyNumberFormat="1" applyFont="1" applyFill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0" fontId="0" fillId="13" borderId="1" xfId="1" applyFont="1" applyFill="1" applyBorder="1" applyAlignment="1">
      <alignment horizontal="center" vertical="center"/>
    </xf>
    <xf numFmtId="164" fontId="9" fillId="13" borderId="1" xfId="1" applyNumberFormat="1" applyFont="1" applyFill="1" applyBorder="1" applyAlignment="1">
      <alignment horizontal="right" vertical="center"/>
    </xf>
    <xf numFmtId="0" fontId="2" fillId="13" borderId="0" xfId="1" applyFont="1" applyFill="1"/>
    <xf numFmtId="0" fontId="0" fillId="13" borderId="1" xfId="1" applyFont="1" applyFill="1" applyBorder="1" applyAlignment="1">
      <alignment horizontal="center" vertical="center" wrapText="1"/>
    </xf>
    <xf numFmtId="169" fontId="9" fillId="13" borderId="1" xfId="1" applyNumberFormat="1" applyFont="1" applyFill="1" applyBorder="1" applyAlignment="1">
      <alignment horizontal="right" vertical="center" wrapText="1"/>
    </xf>
    <xf numFmtId="0" fontId="9" fillId="13" borderId="0" xfId="1" applyFont="1" applyFill="1"/>
    <xf numFmtId="0" fontId="7" fillId="0" borderId="0" xfId="1" applyFont="1" applyFill="1" applyBorder="1" applyAlignment="1">
      <alignment vertical="center"/>
    </xf>
    <xf numFmtId="0" fontId="9" fillId="13" borderId="2" xfId="1" applyFont="1" applyFill="1" applyBorder="1"/>
    <xf numFmtId="0" fontId="2" fillId="0" borderId="0" xfId="1" applyFont="1" applyBorder="1"/>
    <xf numFmtId="0" fontId="2" fillId="11" borderId="0" xfId="1" applyFont="1" applyFill="1" applyBorder="1" applyAlignment="1">
      <alignment vertical="center"/>
    </xf>
    <xf numFmtId="0" fontId="2" fillId="11" borderId="0" xfId="1" applyFont="1" applyFill="1" applyBorder="1"/>
    <xf numFmtId="0" fontId="2" fillId="4" borderId="0" xfId="1" applyFont="1" applyFill="1" applyBorder="1" applyAlignment="1">
      <alignment vertical="center"/>
    </xf>
    <xf numFmtId="0" fontId="2" fillId="4" borderId="0" xfId="1" applyFont="1" applyFill="1" applyBorder="1"/>
    <xf numFmtId="0" fontId="3" fillId="4" borderId="0" xfId="1" applyFont="1" applyFill="1" applyBorder="1" applyAlignment="1">
      <alignment vertical="center"/>
    </xf>
    <xf numFmtId="0" fontId="3" fillId="4" borderId="0" xfId="1" applyFont="1" applyFill="1" applyBorder="1"/>
    <xf numFmtId="0" fontId="3" fillId="0" borderId="0" xfId="1" applyFont="1" applyFill="1" applyBorder="1"/>
    <xf numFmtId="2" fontId="9" fillId="0" borderId="0" xfId="1" applyNumberFormat="1" applyFont="1" applyFill="1" applyBorder="1" applyAlignment="1">
      <alignment horizontal="center" vertical="center"/>
    </xf>
    <xf numFmtId="164" fontId="9" fillId="4" borderId="0" xfId="1" applyNumberFormat="1" applyFont="1" applyFill="1" applyBorder="1" applyAlignment="1">
      <alignment horizontal="right" vertical="center"/>
    </xf>
    <xf numFmtId="0" fontId="2" fillId="13" borderId="0" xfId="1" applyFont="1" applyFill="1" applyBorder="1" applyAlignment="1">
      <alignment vertical="center"/>
    </xf>
    <xf numFmtId="0" fontId="2" fillId="13" borderId="0" xfId="1" applyFont="1" applyFill="1" applyBorder="1"/>
    <xf numFmtId="0" fontId="3" fillId="0" borderId="0" xfId="1" applyFont="1" applyBorder="1" applyAlignment="1">
      <alignment vertical="center"/>
    </xf>
    <xf numFmtId="0" fontId="3" fillId="0" borderId="0" xfId="1" applyFont="1" applyBorder="1"/>
    <xf numFmtId="0" fontId="9" fillId="0" borderId="0" xfId="1" applyFont="1" applyBorder="1"/>
    <xf numFmtId="0" fontId="9" fillId="15" borderId="0" xfId="1" applyFont="1" applyFill="1" applyBorder="1"/>
    <xf numFmtId="0" fontId="9" fillId="10" borderId="0" xfId="1" applyFont="1" applyFill="1" applyBorder="1"/>
    <xf numFmtId="1" fontId="7" fillId="6" borderId="1" xfId="1" applyNumberFormat="1" applyFont="1" applyFill="1" applyBorder="1" applyAlignment="1">
      <alignment horizontal="center" vertical="center"/>
    </xf>
    <xf numFmtId="169" fontId="3" fillId="12" borderId="1" xfId="1" applyNumberFormat="1" applyFont="1" applyFill="1" applyBorder="1" applyAlignment="1">
      <alignment vertical="center"/>
    </xf>
    <xf numFmtId="167" fontId="9" fillId="4" borderId="1" xfId="1" applyNumberFormat="1" applyFont="1" applyFill="1" applyBorder="1" applyAlignment="1">
      <alignment horizontal="center" vertical="center"/>
    </xf>
    <xf numFmtId="164" fontId="9" fillId="5" borderId="1" xfId="1" applyNumberFormat="1" applyFont="1" applyFill="1" applyBorder="1" applyAlignment="1">
      <alignment horizontal="center" vertical="center"/>
    </xf>
    <xf numFmtId="169" fontId="7" fillId="5" borderId="1" xfId="1" applyNumberFormat="1" applyFont="1" applyFill="1" applyBorder="1" applyAlignment="1">
      <alignment vertical="center"/>
    </xf>
    <xf numFmtId="169" fontId="2" fillId="0" borderId="1" xfId="1" applyNumberFormat="1" applyFont="1" applyBorder="1" applyAlignment="1">
      <alignment horizontal="right" vertical="center"/>
    </xf>
    <xf numFmtId="0" fontId="9" fillId="10" borderId="1" xfId="0" applyFont="1" applyFill="1" applyBorder="1" applyAlignment="1">
      <alignment horizontal="center" vertical="center"/>
    </xf>
    <xf numFmtId="0" fontId="3" fillId="19" borderId="1" xfId="1" applyFont="1" applyFill="1" applyBorder="1" applyAlignment="1">
      <alignment vertical="center"/>
    </xf>
    <xf numFmtId="169" fontId="7" fillId="19" borderId="1" xfId="1" applyNumberFormat="1" applyFont="1" applyFill="1" applyBorder="1" applyAlignment="1">
      <alignment vertical="center"/>
    </xf>
    <xf numFmtId="169" fontId="7" fillId="10" borderId="1" xfId="1" applyNumberFormat="1" applyFont="1" applyFill="1" applyBorder="1" applyAlignment="1">
      <alignment vertical="center"/>
    </xf>
    <xf numFmtId="0" fontId="9" fillId="0" borderId="1" xfId="1" applyBorder="1" applyAlignment="1">
      <alignment horizontal="center" vertical="center"/>
    </xf>
    <xf numFmtId="0" fontId="9" fillId="7" borderId="1" xfId="1" applyFill="1" applyBorder="1" applyAlignment="1">
      <alignment horizontal="center" vertical="center"/>
    </xf>
    <xf numFmtId="0" fontId="9" fillId="14" borderId="1" xfId="1" applyFill="1" applyBorder="1" applyAlignment="1">
      <alignment horizontal="center" vertical="center"/>
    </xf>
    <xf numFmtId="0" fontId="9" fillId="13" borderId="1" xfId="1" applyFill="1" applyBorder="1" applyAlignment="1">
      <alignment horizontal="center" vertical="center"/>
    </xf>
    <xf numFmtId="0" fontId="9" fillId="20" borderId="1" xfId="1" applyFill="1" applyBorder="1" applyAlignment="1">
      <alignment horizontal="center" vertical="center"/>
    </xf>
    <xf numFmtId="0" fontId="0" fillId="20" borderId="1" xfId="1" applyFont="1" applyFill="1" applyBorder="1" applyAlignment="1">
      <alignment horizontal="center" vertical="center"/>
    </xf>
    <xf numFmtId="0" fontId="0" fillId="14" borderId="1" xfId="1" applyFont="1" applyFill="1" applyBorder="1" applyAlignment="1">
      <alignment horizontal="center" vertical="center"/>
    </xf>
    <xf numFmtId="0" fontId="9" fillId="13" borderId="4" xfId="1" applyFont="1" applyFill="1" applyBorder="1" applyAlignment="1">
      <alignment vertical="center"/>
    </xf>
    <xf numFmtId="164" fontId="0" fillId="13" borderId="1" xfId="1" applyNumberFormat="1" applyFont="1" applyFill="1" applyBorder="1" applyAlignment="1">
      <alignment horizontal="right" vertical="center"/>
    </xf>
    <xf numFmtId="169" fontId="0" fillId="13" borderId="1" xfId="1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7" fillId="19" borderId="1" xfId="1" applyFont="1" applyFill="1" applyBorder="1" applyAlignment="1">
      <alignment vertical="center"/>
    </xf>
    <xf numFmtId="0" fontId="10" fillId="0" borderId="0" xfId="1" applyFont="1" applyAlignment="1">
      <alignment horizontal="center" vertical="center"/>
    </xf>
    <xf numFmtId="0" fontId="10" fillId="13" borderId="0" xfId="1" applyFont="1" applyFill="1" applyAlignment="1">
      <alignment horizontal="center" vertical="center"/>
    </xf>
    <xf numFmtId="0" fontId="16" fillId="0" borderId="0" xfId="4" applyFont="1"/>
    <xf numFmtId="0" fontId="16" fillId="13" borderId="0" xfId="4" applyFont="1" applyFill="1"/>
    <xf numFmtId="0" fontId="3" fillId="0" borderId="0" xfId="1" applyFont="1" applyAlignment="1">
      <alignment horizontal="center" vertical="center"/>
    </xf>
    <xf numFmtId="0" fontId="19" fillId="0" borderId="0" xfId="4" applyFont="1" applyAlignment="1" applyProtection="1">
      <alignment horizontal="left" vertical="center"/>
      <protection locked="0"/>
    </xf>
    <xf numFmtId="0" fontId="16" fillId="0" borderId="0" xfId="4" applyFont="1" applyAlignment="1" applyProtection="1">
      <alignment horizontal="left" vertical="center"/>
      <protection locked="0"/>
    </xf>
    <xf numFmtId="170" fontId="19" fillId="0" borderId="0" xfId="4" applyNumberFormat="1" applyFont="1" applyAlignment="1" applyProtection="1">
      <alignment vertical="center"/>
      <protection locked="0"/>
    </xf>
    <xf numFmtId="0" fontId="16" fillId="13" borderId="0" xfId="4" applyFont="1" applyFill="1" applyAlignment="1" applyProtection="1">
      <alignment horizontal="left" vertical="center"/>
      <protection locked="0"/>
    </xf>
    <xf numFmtId="0" fontId="4" fillId="21" borderId="0" xfId="1" applyFont="1" applyFill="1" applyAlignment="1">
      <alignment vertical="center"/>
    </xf>
    <xf numFmtId="0" fontId="18" fillId="19" borderId="0" xfId="4" applyFont="1" applyFill="1" applyAlignment="1">
      <alignment vertical="center"/>
    </xf>
    <xf numFmtId="169" fontId="18" fillId="19" borderId="1" xfId="4" applyNumberFormat="1" applyFont="1" applyFill="1" applyBorder="1" applyAlignment="1">
      <alignment vertical="center"/>
    </xf>
    <xf numFmtId="0" fontId="4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7" fillId="13" borderId="0" xfId="1" applyFont="1" applyFill="1" applyAlignment="1">
      <alignment horizontal="left" vertical="center"/>
    </xf>
    <xf numFmtId="0" fontId="9" fillId="0" borderId="0" xfId="1" applyAlignment="1">
      <alignment horizontal="center" vertical="center"/>
    </xf>
    <xf numFmtId="169" fontId="18" fillId="13" borderId="0" xfId="4" applyNumberFormat="1" applyFont="1" applyFill="1" applyAlignment="1">
      <alignment vertical="center"/>
    </xf>
    <xf numFmtId="0" fontId="2" fillId="13" borderId="0" xfId="4" applyFont="1" applyFill="1"/>
    <xf numFmtId="0" fontId="2" fillId="0" borderId="0" xfId="4" applyFont="1"/>
    <xf numFmtId="0" fontId="20" fillId="0" borderId="0" xfId="1" applyFont="1" applyAlignment="1">
      <alignment horizontal="center" vertical="center"/>
    </xf>
    <xf numFmtId="0" fontId="15" fillId="0" borderId="0" xfId="4" applyFont="1"/>
    <xf numFmtId="0" fontId="15" fillId="13" borderId="0" xfId="4" applyFont="1" applyFill="1"/>
    <xf numFmtId="0" fontId="15" fillId="0" borderId="0" xfId="1" applyFont="1" applyAlignment="1">
      <alignment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164" fontId="15" fillId="0" borderId="0" xfId="1" applyNumberFormat="1" applyFont="1" applyAlignment="1">
      <alignment horizontal="center" vertical="center"/>
    </xf>
    <xf numFmtId="0" fontId="20" fillId="13" borderId="0" xfId="1" applyFont="1" applyFill="1" applyAlignment="1">
      <alignment horizontal="center" vertical="center"/>
    </xf>
    <xf numFmtId="0" fontId="21" fillId="0" borderId="0" xfId="4" applyFont="1" applyAlignment="1" applyProtection="1">
      <alignment horizontal="left" vertical="center"/>
      <protection locked="0"/>
    </xf>
    <xf numFmtId="170" fontId="21" fillId="0" borderId="0" xfId="4" applyNumberFormat="1" applyFont="1" applyAlignment="1" applyProtection="1">
      <alignment vertical="center"/>
      <protection locked="0"/>
    </xf>
    <xf numFmtId="164" fontId="3" fillId="22" borderId="1" xfId="4" applyNumberFormat="1" applyFont="1" applyFill="1" applyBorder="1" applyAlignment="1">
      <alignment vertical="center"/>
    </xf>
    <xf numFmtId="164" fontId="3" fillId="23" borderId="1" xfId="4" applyNumberFormat="1" applyFont="1" applyFill="1" applyBorder="1" applyAlignment="1">
      <alignment vertical="center"/>
    </xf>
    <xf numFmtId="0" fontId="5" fillId="16" borderId="1" xfId="1" applyFont="1" applyFill="1" applyBorder="1" applyAlignment="1">
      <alignment vertical="center"/>
    </xf>
    <xf numFmtId="164" fontId="3" fillId="15" borderId="1" xfId="4" applyNumberFormat="1" applyFont="1" applyFill="1" applyBorder="1" applyAlignment="1">
      <alignment vertical="center"/>
    </xf>
    <xf numFmtId="164" fontId="3" fillId="24" borderId="1" xfId="1" applyNumberFormat="1" applyFont="1" applyFill="1" applyBorder="1" applyAlignment="1">
      <alignment horizontal="right" vertical="center"/>
    </xf>
    <xf numFmtId="0" fontId="9" fillId="14" borderId="1" xfId="0" applyFont="1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171" fontId="9" fillId="0" borderId="1" xfId="1" applyNumberFormat="1" applyBorder="1" applyAlignment="1">
      <alignment horizontal="right" vertical="center"/>
    </xf>
    <xf numFmtId="171" fontId="9" fillId="14" borderId="1" xfId="1" applyNumberFormat="1" applyFill="1" applyBorder="1" applyAlignment="1">
      <alignment horizontal="right" vertical="center"/>
    </xf>
    <xf numFmtId="171" fontId="0" fillId="0" borderId="1" xfId="1" applyNumberFormat="1" applyFont="1" applyBorder="1" applyAlignment="1">
      <alignment horizontal="right" vertical="center"/>
    </xf>
    <xf numFmtId="171" fontId="0" fillId="14" borderId="1" xfId="1" applyNumberFormat="1" applyFont="1" applyFill="1" applyBorder="1" applyAlignment="1">
      <alignment horizontal="right" vertical="center"/>
    </xf>
    <xf numFmtId="171" fontId="6" fillId="14" borderId="1" xfId="1" applyNumberFormat="1" applyFont="1" applyFill="1" applyBorder="1" applyAlignment="1">
      <alignment horizontal="right" vertical="center"/>
    </xf>
    <xf numFmtId="0" fontId="9" fillId="25" borderId="1" xfId="1" applyFont="1" applyFill="1" applyBorder="1" applyAlignment="1">
      <alignment vertical="center"/>
    </xf>
    <xf numFmtId="0" fontId="11" fillId="25" borderId="1" xfId="1" applyFont="1" applyFill="1" applyBorder="1" applyAlignment="1">
      <alignment horizontal="center" vertical="center"/>
    </xf>
    <xf numFmtId="164" fontId="11" fillId="25" borderId="1" xfId="1" applyNumberFormat="1" applyFont="1" applyFill="1" applyBorder="1" applyAlignment="1">
      <alignment horizontal="center" vertical="center"/>
    </xf>
    <xf numFmtId="164" fontId="3" fillId="25" borderId="1" xfId="1" applyNumberFormat="1" applyFont="1" applyFill="1" applyBorder="1" applyAlignment="1">
      <alignment horizontal="right" vertical="center"/>
    </xf>
    <xf numFmtId="0" fontId="16" fillId="13" borderId="0" xfId="4" applyFont="1" applyFill="1" applyAlignment="1">
      <alignment vertical="center"/>
    </xf>
    <xf numFmtId="0" fontId="16" fillId="0" borderId="0" xfId="4" applyFont="1" applyAlignment="1">
      <alignment vertical="center"/>
    </xf>
    <xf numFmtId="171" fontId="9" fillId="7" borderId="1" xfId="1" applyNumberFormat="1" applyFill="1" applyBorder="1" applyAlignment="1">
      <alignment horizontal="right" vertical="center"/>
    </xf>
    <xf numFmtId="171" fontId="9" fillId="20" borderId="1" xfId="1" applyNumberFormat="1" applyFill="1" applyBorder="1" applyAlignment="1">
      <alignment horizontal="right" vertical="center"/>
    </xf>
    <xf numFmtId="171" fontId="0" fillId="20" borderId="1" xfId="1" applyNumberFormat="1" applyFont="1" applyFill="1" applyBorder="1" applyAlignment="1">
      <alignment horizontal="right" vertical="center"/>
    </xf>
    <xf numFmtId="2" fontId="9" fillId="4" borderId="1" xfId="1" applyNumberFormat="1" applyFont="1" applyFill="1" applyBorder="1" applyAlignment="1">
      <alignment horizontal="center" vertical="center"/>
    </xf>
    <xf numFmtId="2" fontId="9" fillId="13" borderId="1" xfId="1" applyNumberFormat="1" applyFont="1" applyFill="1" applyBorder="1" applyAlignment="1">
      <alignment horizontal="center" vertical="center"/>
    </xf>
    <xf numFmtId="167" fontId="9" fillId="13" borderId="1" xfId="1" applyNumberFormat="1" applyFont="1" applyFill="1" applyBorder="1" applyAlignment="1">
      <alignment horizontal="center" vertical="center"/>
    </xf>
    <xf numFmtId="0" fontId="22" fillId="13" borderId="1" xfId="1" applyFont="1" applyFill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2" fillId="0" borderId="0" xfId="4" applyFont="1" applyAlignment="1">
      <alignment horizontal="right"/>
    </xf>
    <xf numFmtId="49" fontId="2" fillId="0" borderId="0" xfId="1" applyNumberFormat="1" applyFont="1" applyAlignment="1">
      <alignment horizontal="right"/>
    </xf>
    <xf numFmtId="0" fontId="0" fillId="0" borderId="1" xfId="1" applyFont="1" applyBorder="1" applyAlignment="1">
      <alignment horizontal="center" vertical="center"/>
    </xf>
    <xf numFmtId="2" fontId="9" fillId="0" borderId="1" xfId="1" applyNumberFormat="1" applyBorder="1" applyAlignment="1">
      <alignment horizontal="center" vertical="center"/>
    </xf>
    <xf numFmtId="0" fontId="9" fillId="0" borderId="1" xfId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 wrapText="1"/>
    </xf>
    <xf numFmtId="0" fontId="2" fillId="13" borderId="0" xfId="1" applyFont="1" applyFill="1" applyAlignment="1">
      <alignment vertical="center"/>
    </xf>
    <xf numFmtId="164" fontId="9" fillId="0" borderId="1" xfId="1" applyNumberFormat="1" applyBorder="1" applyAlignment="1">
      <alignment horizontal="right" vertical="center"/>
    </xf>
    <xf numFmtId="164" fontId="9" fillId="0" borderId="1" xfId="0" applyNumberFormat="1" applyFont="1" applyBorder="1" applyAlignment="1">
      <alignment horizontal="right" vertical="center" wrapText="1"/>
    </xf>
    <xf numFmtId="2" fontId="9" fillId="0" borderId="1" xfId="1" applyNumberFormat="1" applyBorder="1" applyAlignment="1">
      <alignment horizontal="center" vertical="center" wrapText="1"/>
    </xf>
    <xf numFmtId="164" fontId="9" fillId="0" borderId="1" xfId="1" applyNumberFormat="1" applyBorder="1" applyAlignment="1">
      <alignment horizontal="right" vertical="center" wrapText="1"/>
    </xf>
    <xf numFmtId="167" fontId="9" fillId="0" borderId="1" xfId="1" applyNumberFormat="1" applyBorder="1" applyAlignment="1">
      <alignment horizontal="center" vertical="center"/>
    </xf>
    <xf numFmtId="166" fontId="9" fillId="0" borderId="1" xfId="1" applyNumberFormat="1" applyBorder="1" applyAlignment="1">
      <alignment horizontal="right" vertical="center"/>
    </xf>
    <xf numFmtId="168" fontId="9" fillId="13" borderId="1" xfId="1" applyNumberFormat="1" applyFill="1" applyBorder="1" applyAlignment="1">
      <alignment horizontal="center" vertical="center"/>
    </xf>
    <xf numFmtId="164" fontId="9" fillId="13" borderId="1" xfId="1" applyNumberFormat="1" applyFill="1" applyBorder="1" applyAlignment="1">
      <alignment horizontal="right" vertical="center"/>
    </xf>
    <xf numFmtId="0" fontId="6" fillId="0" borderId="1" xfId="1" applyFont="1" applyBorder="1" applyAlignment="1">
      <alignment horizontal="center" vertical="center" wrapText="1"/>
    </xf>
    <xf numFmtId="0" fontId="9" fillId="3" borderId="1" xfId="1" applyFill="1" applyBorder="1" applyAlignment="1">
      <alignment horizontal="center" vertical="center"/>
    </xf>
    <xf numFmtId="164" fontId="9" fillId="3" borderId="1" xfId="1" applyNumberForma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2" fontId="9" fillId="0" borderId="1" xfId="1" applyNumberFormat="1" applyFont="1" applyBorder="1" applyAlignment="1">
      <alignment horizontal="center" vertical="center" wrapText="1"/>
    </xf>
    <xf numFmtId="164" fontId="9" fillId="0" borderId="1" xfId="1" applyNumberFormat="1" applyFont="1" applyBorder="1" applyAlignment="1">
      <alignment horizontal="right" vertical="center" wrapText="1"/>
    </xf>
    <xf numFmtId="0" fontId="2" fillId="13" borderId="1" xfId="1" applyFont="1" applyFill="1" applyBorder="1" applyAlignment="1">
      <alignment vertical="center"/>
    </xf>
    <xf numFmtId="0" fontId="9" fillId="26" borderId="1" xfId="1" applyFont="1" applyFill="1" applyBorder="1" applyAlignment="1">
      <alignment horizontal="center" vertical="center" wrapText="1"/>
    </xf>
    <xf numFmtId="0" fontId="9" fillId="26" borderId="0" xfId="1" applyFont="1" applyFill="1" applyBorder="1"/>
    <xf numFmtId="0" fontId="9" fillId="26" borderId="0" xfId="1" applyFont="1" applyFill="1"/>
    <xf numFmtId="0" fontId="9" fillId="26" borderId="1" xfId="0" applyFont="1" applyFill="1" applyBorder="1" applyAlignment="1">
      <alignment horizontal="center" vertical="center"/>
    </xf>
    <xf numFmtId="0" fontId="9" fillId="26" borderId="1" xfId="1" applyFont="1" applyFill="1" applyBorder="1" applyAlignment="1">
      <alignment horizontal="center" vertical="center"/>
    </xf>
    <xf numFmtId="164" fontId="9" fillId="26" borderId="1" xfId="1" applyNumberFormat="1" applyFont="1" applyFill="1" applyBorder="1" applyAlignment="1">
      <alignment horizontal="right" vertical="center"/>
    </xf>
    <xf numFmtId="169" fontId="7" fillId="26" borderId="1" xfId="1" applyNumberFormat="1" applyFont="1" applyFill="1" applyBorder="1" applyAlignment="1">
      <alignment vertical="center"/>
    </xf>
    <xf numFmtId="164" fontId="7" fillId="3" borderId="1" xfId="1" applyNumberFormat="1" applyFont="1" applyFill="1" applyBorder="1" applyAlignment="1">
      <alignment vertical="center"/>
    </xf>
    <xf numFmtId="0" fontId="9" fillId="27" borderId="1" xfId="1" applyFill="1" applyBorder="1" applyAlignment="1">
      <alignment horizontal="center" vertical="center"/>
    </xf>
    <xf numFmtId="0" fontId="9" fillId="28" borderId="1" xfId="1" applyFill="1" applyBorder="1" applyAlignment="1">
      <alignment horizontal="center" vertical="center"/>
    </xf>
    <xf numFmtId="171" fontId="9" fillId="28" borderId="1" xfId="1" applyNumberFormat="1" applyFill="1" applyBorder="1" applyAlignment="1">
      <alignment horizontal="right" vertical="center"/>
    </xf>
    <xf numFmtId="169" fontId="9" fillId="27" borderId="1" xfId="1" applyNumberFormat="1" applyFont="1" applyFill="1" applyBorder="1" applyAlignment="1">
      <alignment horizontal="right" vertical="center" wrapText="1"/>
    </xf>
    <xf numFmtId="0" fontId="9" fillId="27" borderId="0" xfId="1" applyFont="1" applyFill="1" applyBorder="1"/>
    <xf numFmtId="0" fontId="9" fillId="27" borderId="2" xfId="1" applyFont="1" applyFill="1" applyBorder="1"/>
    <xf numFmtId="0" fontId="9" fillId="27" borderId="1" xfId="1" applyFont="1" applyFill="1" applyBorder="1"/>
    <xf numFmtId="0" fontId="0" fillId="27" borderId="1" xfId="1" applyFont="1" applyFill="1" applyBorder="1" applyAlignment="1">
      <alignment horizontal="center" vertical="center"/>
    </xf>
    <xf numFmtId="0" fontId="0" fillId="28" borderId="1" xfId="1" applyFont="1" applyFill="1" applyBorder="1" applyAlignment="1">
      <alignment horizontal="center" vertical="center"/>
    </xf>
    <xf numFmtId="171" fontId="0" fillId="28" borderId="1" xfId="1" applyNumberFormat="1" applyFont="1" applyFill="1" applyBorder="1" applyAlignment="1">
      <alignment horizontal="right" vertical="center"/>
    </xf>
    <xf numFmtId="171" fontId="9" fillId="27" borderId="1" xfId="1" applyNumberFormat="1" applyFill="1" applyBorder="1" applyAlignment="1">
      <alignment horizontal="right" vertical="center"/>
    </xf>
    <xf numFmtId="0" fontId="9" fillId="27" borderId="1" xfId="1" applyFont="1" applyFill="1" applyBorder="1" applyAlignment="1">
      <alignment horizontal="center" vertical="center"/>
    </xf>
    <xf numFmtId="168" fontId="9" fillId="27" borderId="1" xfId="1" applyNumberFormat="1" applyFont="1" applyFill="1" applyBorder="1" applyAlignment="1">
      <alignment horizontal="center" vertical="center"/>
    </xf>
    <xf numFmtId="0" fontId="9" fillId="14" borderId="1" xfId="1" applyFont="1" applyFill="1" applyBorder="1" applyAlignment="1">
      <alignment horizontal="center" vertical="center"/>
    </xf>
    <xf numFmtId="169" fontId="9" fillId="14" borderId="1" xfId="1" applyNumberFormat="1" applyFont="1" applyFill="1" applyBorder="1" applyAlignment="1">
      <alignment vertical="center"/>
    </xf>
    <xf numFmtId="171" fontId="9" fillId="13" borderId="1" xfId="1" applyNumberFormat="1" applyFill="1" applyBorder="1" applyAlignment="1">
      <alignment horizontal="right" vertical="center"/>
    </xf>
    <xf numFmtId="169" fontId="9" fillId="13" borderId="1" xfId="1" applyNumberFormat="1" applyFont="1" applyFill="1" applyBorder="1" applyAlignment="1">
      <alignment vertical="center"/>
    </xf>
    <xf numFmtId="169" fontId="0" fillId="0" borderId="1" xfId="1" applyNumberFormat="1" applyFont="1" applyFill="1" applyBorder="1" applyAlignment="1">
      <alignment vertical="center"/>
    </xf>
    <xf numFmtId="171" fontId="0" fillId="13" borderId="1" xfId="1" applyNumberFormat="1" applyFont="1" applyFill="1" applyBorder="1" applyAlignment="1">
      <alignment horizontal="right" vertical="center"/>
    </xf>
    <xf numFmtId="169" fontId="7" fillId="25" borderId="1" xfId="1" applyNumberFormat="1" applyFont="1" applyFill="1" applyBorder="1" applyAlignment="1">
      <alignment vertical="center"/>
    </xf>
    <xf numFmtId="164" fontId="3" fillId="0" borderId="1" xfId="1" applyNumberFormat="1" applyFont="1" applyBorder="1" applyAlignment="1">
      <alignment horizontal="right" vertical="center"/>
    </xf>
    <xf numFmtId="169" fontId="18" fillId="19" borderId="1" xfId="4" applyNumberFormat="1" applyFont="1" applyFill="1" applyBorder="1" applyAlignment="1">
      <alignment horizontal="right" vertical="center"/>
    </xf>
    <xf numFmtId="0" fontId="0" fillId="13" borderId="4" xfId="1" applyFont="1" applyFill="1" applyBorder="1" applyAlignment="1">
      <alignment horizontal="left" vertical="center" wrapText="1"/>
    </xf>
    <xf numFmtId="0" fontId="0" fillId="13" borderId="2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8" fillId="0" borderId="0" xfId="4" applyFont="1" applyAlignment="1">
      <alignment wrapText="1"/>
    </xf>
    <xf numFmtId="0" fontId="3" fillId="0" borderId="0" xfId="4" applyFont="1" applyAlignment="1">
      <alignment wrapText="1"/>
    </xf>
    <xf numFmtId="0" fontId="3" fillId="0" borderId="0" xfId="1" applyFont="1" applyAlignment="1">
      <alignment horizontal="center" vertical="center" wrapText="1"/>
    </xf>
    <xf numFmtId="0" fontId="2" fillId="0" borderId="0" xfId="4" applyFont="1" applyAlignment="1">
      <alignment wrapText="1"/>
    </xf>
    <xf numFmtId="0" fontId="2" fillId="0" borderId="0" xfId="0" applyFont="1" applyAlignment="1">
      <alignment wrapText="1"/>
    </xf>
    <xf numFmtId="0" fontId="16" fillId="0" borderId="0" xfId="4" applyFont="1" applyAlignment="1">
      <alignment wrapText="1"/>
    </xf>
    <xf numFmtId="0" fontId="19" fillId="0" borderId="0" xfId="4" applyFont="1" applyAlignment="1" applyProtection="1">
      <alignment horizontal="left" vertical="center" wrapText="1"/>
      <protection locked="0"/>
    </xf>
    <xf numFmtId="0" fontId="16" fillId="0" borderId="0" xfId="4" applyFont="1" applyAlignment="1" applyProtection="1">
      <alignment horizontal="left" vertical="center" wrapText="1"/>
      <protection locked="0"/>
    </xf>
    <xf numFmtId="0" fontId="7" fillId="0" borderId="0" xfId="1" applyFont="1" applyAlignment="1">
      <alignment horizontal="left" vertical="center" wrapText="1"/>
    </xf>
    <xf numFmtId="0" fontId="2" fillId="0" borderId="0" xfId="1" applyFont="1" applyAlignment="1">
      <alignment wrapText="1"/>
    </xf>
    <xf numFmtId="0" fontId="3" fillId="0" borderId="0" xfId="1" applyFont="1" applyAlignment="1">
      <alignment wrapText="1"/>
    </xf>
    <xf numFmtId="0" fontId="15" fillId="0" borderId="0" xfId="4" applyFont="1" applyAlignment="1">
      <alignment wrapText="1"/>
    </xf>
    <xf numFmtId="0" fontId="15" fillId="0" borderId="0" xfId="0" applyFont="1" applyAlignment="1">
      <alignment wrapText="1"/>
    </xf>
    <xf numFmtId="0" fontId="15" fillId="0" borderId="0" xfId="1" applyFont="1" applyAlignment="1">
      <alignment vertical="center" wrapText="1"/>
    </xf>
    <xf numFmtId="0" fontId="2" fillId="0" borderId="0" xfId="1" applyFont="1" applyAlignment="1">
      <alignment vertical="center" wrapText="1"/>
    </xf>
    <xf numFmtId="0" fontId="21" fillId="0" borderId="0" xfId="4" applyFont="1" applyAlignment="1" applyProtection="1">
      <alignment horizontal="left" vertical="center" wrapText="1"/>
      <protection locked="0"/>
    </xf>
    <xf numFmtId="49" fontId="0" fillId="0" borderId="1" xfId="0" applyNumberFormat="1" applyBorder="1" applyAlignment="1">
      <alignment vertical="center" wrapText="1"/>
    </xf>
    <xf numFmtId="0" fontId="0" fillId="0" borderId="0" xfId="1" applyFont="1" applyFill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0" fontId="2" fillId="13" borderId="1" xfId="1" applyFont="1" applyFill="1" applyBorder="1" applyAlignment="1">
      <alignment horizontal="center" vertical="center"/>
    </xf>
    <xf numFmtId="0" fontId="3" fillId="4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2" fontId="9" fillId="13" borderId="1" xfId="1" applyNumberFormat="1" applyFill="1" applyBorder="1" applyAlignment="1">
      <alignment horizontal="center" vertical="center"/>
    </xf>
    <xf numFmtId="164" fontId="9" fillId="0" borderId="1" xfId="1" applyNumberFormat="1" applyBorder="1" applyAlignment="1">
      <alignment vertical="center"/>
    </xf>
    <xf numFmtId="167" fontId="9" fillId="13" borderId="1" xfId="1" applyNumberFormat="1" applyFill="1" applyBorder="1" applyAlignment="1">
      <alignment horizontal="center" vertical="center"/>
    </xf>
    <xf numFmtId="169" fontId="6" fillId="0" borderId="1" xfId="1" applyNumberFormat="1" applyFont="1" applyBorder="1" applyAlignment="1">
      <alignment horizontal="right" vertical="center" wrapText="1"/>
    </xf>
    <xf numFmtId="0" fontId="9" fillId="13" borderId="0" xfId="1" applyFill="1"/>
    <xf numFmtId="169" fontId="9" fillId="0" borderId="1" xfId="1" applyNumberFormat="1" applyBorder="1" applyAlignment="1">
      <alignment horizontal="right" vertical="center" wrapText="1"/>
    </xf>
    <xf numFmtId="0" fontId="6" fillId="13" borderId="1" xfId="1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9" fillId="9" borderId="1" xfId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9" borderId="5" xfId="1" applyFont="1" applyFill="1" applyBorder="1" applyAlignment="1">
      <alignment horizontal="center" vertical="center"/>
    </xf>
    <xf numFmtId="0" fontId="7" fillId="9" borderId="6" xfId="1" applyFont="1" applyFill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 wrapText="1"/>
    </xf>
    <xf numFmtId="169" fontId="5" fillId="0" borderId="1" xfId="1" applyNumberFormat="1" applyFont="1" applyBorder="1" applyAlignment="1">
      <alignment horizontal="center" vertical="center" wrapText="1"/>
    </xf>
    <xf numFmtId="0" fontId="7" fillId="13" borderId="1" xfId="1" applyFont="1" applyFill="1" applyBorder="1" applyAlignment="1">
      <alignment vertical="center"/>
    </xf>
    <xf numFmtId="0" fontId="7" fillId="3" borderId="1" xfId="1" applyFont="1" applyFill="1" applyBorder="1" applyAlignment="1">
      <alignment vertical="center" wrapText="1"/>
    </xf>
    <xf numFmtId="0" fontId="3" fillId="25" borderId="4" xfId="1" applyFont="1" applyFill="1" applyBorder="1" applyAlignment="1">
      <alignment horizontal="left" vertical="center"/>
    </xf>
    <xf numFmtId="0" fontId="3" fillId="25" borderId="3" xfId="1" applyFont="1" applyFill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8" fillId="0" borderId="1" xfId="4" applyFont="1" applyBorder="1" applyAlignment="1">
      <alignment horizontal="left" vertical="center"/>
    </xf>
    <xf numFmtId="0" fontId="18" fillId="19" borderId="1" xfId="4" applyFont="1" applyFill="1" applyBorder="1" applyAlignment="1">
      <alignment horizontal="left" vertical="center"/>
    </xf>
    <xf numFmtId="0" fontId="8" fillId="12" borderId="1" xfId="1" applyFont="1" applyFill="1" applyBorder="1" applyAlignment="1">
      <alignment horizontal="left" vertical="center"/>
    </xf>
    <xf numFmtId="0" fontId="2" fillId="4" borderId="1" xfId="1" applyFont="1" applyFill="1" applyBorder="1" applyAlignment="1">
      <alignment horizontal="center" vertical="center"/>
    </xf>
    <xf numFmtId="0" fontId="8" fillId="8" borderId="1" xfId="1" applyFont="1" applyFill="1" applyBorder="1" applyAlignment="1">
      <alignment horizontal="left" vertical="center"/>
    </xf>
    <xf numFmtId="0" fontId="9" fillId="9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 wrapText="1"/>
    </xf>
    <xf numFmtId="169" fontId="5" fillId="0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7" fillId="12" borderId="1" xfId="1" applyFont="1" applyFill="1" applyBorder="1" applyAlignment="1">
      <alignment vertical="center"/>
    </xf>
    <xf numFmtId="0" fontId="3" fillId="22" borderId="4" xfId="4" applyFont="1" applyFill="1" applyBorder="1" applyAlignment="1">
      <alignment horizontal="left" vertical="center"/>
    </xf>
    <xf numFmtId="0" fontId="3" fillId="22" borderId="3" xfId="4" applyFont="1" applyFill="1" applyBorder="1" applyAlignment="1">
      <alignment horizontal="left" vertical="center"/>
    </xf>
    <xf numFmtId="0" fontId="3" fillId="23" borderId="4" xfId="4" applyFont="1" applyFill="1" applyBorder="1" applyAlignment="1">
      <alignment horizontal="left" vertical="center"/>
    </xf>
    <xf numFmtId="0" fontId="3" fillId="23" borderId="3" xfId="4" applyFont="1" applyFill="1" applyBorder="1" applyAlignment="1">
      <alignment horizontal="left" vertical="center"/>
    </xf>
    <xf numFmtId="0" fontId="3" fillId="15" borderId="4" xfId="4" applyFont="1" applyFill="1" applyBorder="1" applyAlignment="1">
      <alignment horizontal="left" vertical="center"/>
    </xf>
    <xf numFmtId="0" fontId="3" fillId="15" borderId="3" xfId="4" applyFont="1" applyFill="1" applyBorder="1" applyAlignment="1">
      <alignment horizontal="left" vertical="center"/>
    </xf>
    <xf numFmtId="0" fontId="3" fillId="24" borderId="4" xfId="1" applyFont="1" applyFill="1" applyBorder="1" applyAlignment="1">
      <alignment horizontal="left" vertical="center"/>
    </xf>
    <xf numFmtId="0" fontId="3" fillId="24" borderId="3" xfId="1" applyFont="1" applyFill="1" applyBorder="1" applyAlignment="1">
      <alignment horizontal="left" vertical="center"/>
    </xf>
    <xf numFmtId="0" fontId="8" fillId="13" borderId="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left" vertical="center" wrapText="1"/>
    </xf>
    <xf numFmtId="0" fontId="9" fillId="4" borderId="4" xfId="1" applyFont="1" applyFill="1" applyBorder="1" applyAlignment="1">
      <alignment horizontal="left" vertical="center" wrapText="1"/>
    </xf>
    <xf numFmtId="0" fontId="9" fillId="4" borderId="2" xfId="1" applyFont="1" applyFill="1" applyBorder="1" applyAlignment="1">
      <alignment horizontal="left" vertical="center" wrapText="1"/>
    </xf>
    <xf numFmtId="0" fontId="7" fillId="5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 wrapText="1"/>
    </xf>
    <xf numFmtId="0" fontId="0" fillId="0" borderId="1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vertical="center" wrapText="1"/>
    </xf>
    <xf numFmtId="0" fontId="0" fillId="4" borderId="1" xfId="1" applyFont="1" applyFill="1" applyBorder="1" applyAlignment="1">
      <alignment horizontal="left" vertical="center" wrapText="1"/>
    </xf>
    <xf numFmtId="0" fontId="0" fillId="13" borderId="1" xfId="1" applyFont="1" applyFill="1" applyBorder="1" applyAlignment="1">
      <alignment horizontal="left" vertical="center" wrapText="1"/>
    </xf>
    <xf numFmtId="0" fontId="9" fillId="13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vertical="center" wrapText="1"/>
    </xf>
    <xf numFmtId="0" fontId="12" fillId="0" borderId="1" xfId="1" applyFont="1" applyFill="1" applyBorder="1" applyAlignment="1">
      <alignment vertical="center" wrapText="1"/>
    </xf>
    <xf numFmtId="0" fontId="9" fillId="0" borderId="1" xfId="1" applyFont="1" applyFill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0" fontId="7" fillId="0" borderId="1" xfId="1" applyFont="1" applyFill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7" fillId="5" borderId="1" xfId="1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6" fillId="13" borderId="1" xfId="1" applyFont="1" applyFill="1" applyBorder="1" applyAlignment="1">
      <alignment vertical="center" wrapText="1"/>
    </xf>
    <xf numFmtId="0" fontId="9" fillId="0" borderId="1" xfId="1" applyFont="1" applyBorder="1" applyAlignment="1">
      <alignment horizontal="left" vertical="center" wrapText="1"/>
    </xf>
    <xf numFmtId="0" fontId="9" fillId="13" borderId="1" xfId="1" applyFill="1" applyBorder="1" applyAlignment="1">
      <alignment horizontal="left" vertical="center" wrapText="1"/>
    </xf>
    <xf numFmtId="0" fontId="9" fillId="0" borderId="1" xfId="1" applyBorder="1" applyAlignment="1">
      <alignment horizontal="left" vertical="center" wrapText="1"/>
    </xf>
    <xf numFmtId="0" fontId="0" fillId="0" borderId="1" xfId="1" applyFont="1" applyBorder="1" applyAlignment="1">
      <alignment horizontal="left" vertical="center" wrapText="1"/>
    </xf>
    <xf numFmtId="0" fontId="0" fillId="0" borderId="1" xfId="1" applyFont="1" applyBorder="1" applyAlignment="1">
      <alignment vertical="center" wrapText="1"/>
    </xf>
    <xf numFmtId="0" fontId="9" fillId="0" borderId="1" xfId="1" applyBorder="1" applyAlignment="1">
      <alignment vertical="center" wrapText="1"/>
    </xf>
    <xf numFmtId="0" fontId="8" fillId="16" borderId="4" xfId="1" applyFont="1" applyFill="1" applyBorder="1" applyAlignment="1">
      <alignment horizontal="left" vertical="center"/>
    </xf>
    <xf numFmtId="0" fontId="8" fillId="16" borderId="3" xfId="1" applyFont="1" applyFill="1" applyBorder="1" applyAlignment="1">
      <alignment horizontal="left" vertical="center"/>
    </xf>
    <xf numFmtId="0" fontId="8" fillId="16" borderId="2" xfId="1" applyFont="1" applyFill="1" applyBorder="1" applyAlignment="1">
      <alignment horizontal="left" vertical="center"/>
    </xf>
    <xf numFmtId="0" fontId="7" fillId="26" borderId="4" xfId="0" applyFont="1" applyFill="1" applyBorder="1" applyAlignment="1">
      <alignment horizontal="left" vertical="center"/>
    </xf>
    <xf numFmtId="0" fontId="7" fillId="26" borderId="3" xfId="0" applyFont="1" applyFill="1" applyBorder="1" applyAlignment="1">
      <alignment horizontal="left" vertical="center"/>
    </xf>
    <xf numFmtId="0" fontId="7" fillId="26" borderId="2" xfId="0" applyFont="1" applyFill="1" applyBorder="1" applyAlignment="1">
      <alignment horizontal="left" vertical="center"/>
    </xf>
    <xf numFmtId="0" fontId="0" fillId="0" borderId="1" xfId="1" applyFont="1" applyFill="1" applyBorder="1" applyAlignment="1">
      <alignment vertical="center" wrapText="1"/>
    </xf>
    <xf numFmtId="0" fontId="0" fillId="0" borderId="4" xfId="1" applyFont="1" applyFill="1" applyBorder="1" applyAlignment="1">
      <alignment horizontal="left" vertical="center" wrapText="1"/>
    </xf>
    <xf numFmtId="0" fontId="0" fillId="0" borderId="2" xfId="1" applyFont="1" applyFill="1" applyBorder="1" applyAlignment="1">
      <alignment horizontal="left" vertical="center" wrapText="1"/>
    </xf>
    <xf numFmtId="0" fontId="7" fillId="26" borderId="1" xfId="0" applyFont="1" applyFill="1" applyBorder="1" applyAlignment="1">
      <alignment horizontal="left" vertical="center" wrapText="1"/>
    </xf>
    <xf numFmtId="0" fontId="7" fillId="18" borderId="1" xfId="0" applyFont="1" applyFill="1" applyBorder="1" applyAlignment="1">
      <alignment horizontal="left" vertical="center"/>
    </xf>
    <xf numFmtId="0" fontId="7" fillId="10" borderId="1" xfId="1" applyFont="1" applyFill="1" applyBorder="1" applyAlignment="1">
      <alignment horizontal="left" vertical="center"/>
    </xf>
    <xf numFmtId="0" fontId="0" fillId="13" borderId="1" xfId="1" applyFont="1" applyFill="1" applyBorder="1" applyAlignment="1">
      <alignment vertical="center" wrapText="1"/>
    </xf>
    <xf numFmtId="0" fontId="9" fillId="13" borderId="1" xfId="1" applyFont="1" applyFill="1" applyBorder="1" applyAlignment="1">
      <alignment vertical="center" wrapText="1"/>
    </xf>
    <xf numFmtId="0" fontId="0" fillId="28" borderId="1" xfId="1" applyFont="1" applyFill="1" applyBorder="1" applyAlignment="1">
      <alignment horizontal="left" vertical="center" wrapText="1"/>
    </xf>
    <xf numFmtId="0" fontId="9" fillId="28" borderId="1" xfId="1" applyFill="1" applyBorder="1" applyAlignment="1">
      <alignment horizontal="left" vertical="center" wrapText="1"/>
    </xf>
    <xf numFmtId="0" fontId="0" fillId="20" borderId="1" xfId="1" applyFont="1" applyFill="1" applyBorder="1" applyAlignment="1">
      <alignment horizontal="left" vertical="center" wrapText="1"/>
    </xf>
    <xf numFmtId="0" fontId="9" fillId="20" borderId="1" xfId="1" applyFill="1" applyBorder="1" applyAlignment="1">
      <alignment horizontal="left" vertical="center" wrapText="1"/>
    </xf>
    <xf numFmtId="0" fontId="7" fillId="13" borderId="3" xfId="1" applyFont="1" applyFill="1" applyBorder="1" applyAlignment="1">
      <alignment horizontal="left" vertical="center"/>
    </xf>
    <xf numFmtId="0" fontId="7" fillId="13" borderId="2" xfId="1" applyFont="1" applyFill="1" applyBorder="1" applyAlignment="1">
      <alignment horizontal="left" vertical="center"/>
    </xf>
    <xf numFmtId="0" fontId="9" fillId="7" borderId="1" xfId="1" applyFill="1" applyBorder="1" applyAlignment="1">
      <alignment horizontal="left" vertical="center" wrapText="1"/>
    </xf>
    <xf numFmtId="0" fontId="7" fillId="19" borderId="1" xfId="1" applyFont="1" applyFill="1" applyBorder="1" applyAlignment="1">
      <alignment horizontal="left" vertical="center" wrapText="1"/>
    </xf>
    <xf numFmtId="0" fontId="7" fillId="13" borderId="1" xfId="1" applyFont="1" applyFill="1" applyBorder="1" applyAlignment="1">
      <alignment horizontal="left" vertical="center"/>
    </xf>
    <xf numFmtId="0" fontId="9" fillId="27" borderId="1" xfId="1" applyFill="1" applyBorder="1" applyAlignment="1">
      <alignment horizontal="left" vertical="center" wrapText="1"/>
    </xf>
    <xf numFmtId="0" fontId="7" fillId="13" borderId="4" xfId="1" applyFont="1" applyFill="1" applyBorder="1" applyAlignment="1">
      <alignment horizontal="left" vertical="center"/>
    </xf>
    <xf numFmtId="0" fontId="6" fillId="0" borderId="1" xfId="1" applyFont="1" applyBorder="1" applyAlignment="1">
      <alignment vertical="center" wrapText="1"/>
    </xf>
    <xf numFmtId="0" fontId="22" fillId="0" borderId="4" xfId="1" applyFont="1" applyBorder="1" applyAlignment="1">
      <alignment horizontal="left" vertical="center" wrapText="1"/>
    </xf>
    <xf numFmtId="0" fontId="22" fillId="0" borderId="2" xfId="1" applyFont="1" applyBorder="1" applyAlignment="1">
      <alignment horizontal="left" vertical="center" wrapText="1"/>
    </xf>
    <xf numFmtId="0" fontId="0" fillId="13" borderId="4" xfId="1" applyFont="1" applyFill="1" applyBorder="1" applyAlignment="1">
      <alignment horizontal="left" vertical="center" wrapText="1"/>
    </xf>
    <xf numFmtId="0" fontId="0" fillId="13" borderId="2" xfId="1" applyFont="1" applyFill="1" applyBorder="1" applyAlignment="1">
      <alignment horizontal="left" vertical="center" wrapText="1"/>
    </xf>
    <xf numFmtId="0" fontId="0" fillId="14" borderId="1" xfId="1" applyFont="1" applyFill="1" applyBorder="1" applyAlignment="1">
      <alignment horizontal="left" vertical="center" wrapText="1"/>
    </xf>
    <xf numFmtId="0" fontId="9" fillId="14" borderId="1" xfId="1" applyFill="1" applyBorder="1" applyAlignment="1">
      <alignment horizontal="left" vertical="center" wrapText="1"/>
    </xf>
    <xf numFmtId="0" fontId="7" fillId="25" borderId="1" xfId="1" applyFont="1" applyFill="1" applyBorder="1" applyAlignment="1">
      <alignment horizontal="left" vertical="center"/>
    </xf>
    <xf numFmtId="0" fontId="7" fillId="25" borderId="1" xfId="1" applyFont="1" applyFill="1" applyBorder="1" applyAlignment="1">
      <alignment horizontal="left" vertical="center" wrapText="1"/>
    </xf>
    <xf numFmtId="0" fontId="17" fillId="0" borderId="0" xfId="1" applyFont="1" applyBorder="1" applyAlignment="1">
      <alignment horizontal="left" vertical="center"/>
    </xf>
  </cellXfs>
  <cellStyles count="5">
    <cellStyle name="Excel Built-in Normal" xfId="1" xr:uid="{00000000-0005-0000-0000-000000000000}"/>
    <cellStyle name="Normal" xfId="0" builtinId="0"/>
    <cellStyle name="Normal 3" xfId="4" xr:uid="{00000000-0005-0000-0000-000001000000}"/>
    <cellStyle name="Normální 10" xfId="2" xr:uid="{00000000-0005-0000-0000-000003000000}"/>
    <cellStyle name="Normální 2" xfId="3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E6E64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950AA-A3A0-4578-8034-CEF53A0F5224}">
  <sheetPr>
    <pageSetUpPr fitToPage="1"/>
  </sheetPr>
  <dimension ref="A1:GF233"/>
  <sheetViews>
    <sheetView tabSelected="1" view="pageBreakPreview" topLeftCell="A26" zoomScale="75" zoomScaleNormal="75" zoomScaleSheetLayoutView="75" workbookViewId="0">
      <selection activeCell="K220" sqref="K220"/>
    </sheetView>
  </sheetViews>
  <sheetFormatPr defaultRowHeight="14.25" x14ac:dyDescent="0.2"/>
  <cols>
    <col min="1" max="1" width="14.140625" style="3" customWidth="1"/>
    <col min="2" max="2" width="47.140625" style="252" customWidth="1"/>
    <col min="3" max="3" width="62.5703125" style="252" customWidth="1"/>
    <col min="4" max="4" width="14" style="16" customWidth="1"/>
    <col min="5" max="5" width="13.140625" style="3" customWidth="1"/>
    <col min="6" max="6" width="20.7109375" style="4" customWidth="1"/>
    <col min="7" max="7" width="21.28515625" style="77" customWidth="1"/>
    <col min="8" max="10" width="9.140625" style="59"/>
    <col min="11" max="103" width="9.140625" style="88"/>
    <col min="104" max="16384" width="9.140625" style="2"/>
  </cols>
  <sheetData>
    <row r="1" spans="1:103" ht="24.95" customHeight="1" x14ac:dyDescent="0.2">
      <c r="A1" s="127"/>
      <c r="B1" s="237"/>
      <c r="C1" s="237"/>
      <c r="D1" s="127"/>
      <c r="E1" s="127"/>
      <c r="F1" s="127"/>
      <c r="G1" s="12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103" ht="24.95" customHeight="1" x14ac:dyDescent="0.2">
      <c r="A2" s="127"/>
      <c r="B2" s="237"/>
      <c r="C2" s="237"/>
      <c r="D2" s="127"/>
      <c r="E2" s="127"/>
      <c r="F2" s="127"/>
      <c r="G2" s="12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</row>
    <row r="3" spans="1:103" ht="24.95" customHeight="1" x14ac:dyDescent="0.25">
      <c r="A3" s="127"/>
      <c r="B3" s="238" t="s">
        <v>83</v>
      </c>
      <c r="C3" s="239" t="s">
        <v>240</v>
      </c>
      <c r="D3" s="145"/>
      <c r="E3" s="145"/>
      <c r="F3" s="145"/>
      <c r="G3" s="130"/>
      <c r="H3" s="129"/>
      <c r="I3" s="1"/>
      <c r="J3" s="1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</row>
    <row r="4" spans="1:103" ht="24.95" customHeight="1" x14ac:dyDescent="0.2">
      <c r="A4" s="127"/>
      <c r="B4" s="240"/>
      <c r="C4" s="240"/>
      <c r="D4" s="131"/>
      <c r="E4" s="131"/>
      <c r="F4" s="131"/>
      <c r="G4" s="128"/>
      <c r="H4" s="1"/>
      <c r="I4" s="1"/>
      <c r="J4" s="1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</row>
    <row r="5" spans="1:103" ht="24.95" customHeight="1" x14ac:dyDescent="0.25">
      <c r="A5" s="127"/>
      <c r="B5" s="238" t="s">
        <v>84</v>
      </c>
      <c r="C5" s="241" t="s">
        <v>150</v>
      </c>
      <c r="D5" s="145"/>
      <c r="E5" s="145"/>
      <c r="F5" s="145"/>
      <c r="G5" s="130"/>
      <c r="H5" s="129"/>
      <c r="I5" s="1"/>
      <c r="J5" s="1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</row>
    <row r="6" spans="1:103" ht="24.95" customHeight="1" x14ac:dyDescent="0.2">
      <c r="A6" s="127"/>
      <c r="B6" s="240"/>
      <c r="C6" s="240"/>
      <c r="D6" s="131"/>
      <c r="E6" s="131"/>
      <c r="F6" s="131"/>
      <c r="G6" s="128"/>
      <c r="H6" s="1"/>
      <c r="I6" s="1"/>
      <c r="J6" s="1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</row>
    <row r="7" spans="1:103" ht="24.95" customHeight="1" x14ac:dyDescent="0.25">
      <c r="A7" s="127"/>
      <c r="B7" s="238" t="s">
        <v>85</v>
      </c>
      <c r="C7" s="242" t="s">
        <v>146</v>
      </c>
      <c r="D7" s="145"/>
      <c r="E7" s="182" t="s">
        <v>86</v>
      </c>
      <c r="F7" s="183" t="s">
        <v>149</v>
      </c>
      <c r="G7" s="130"/>
      <c r="H7" s="129"/>
      <c r="I7" s="1"/>
      <c r="J7" s="1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</row>
    <row r="8" spans="1:103" ht="24.95" customHeight="1" x14ac:dyDescent="0.2">
      <c r="A8" s="127"/>
      <c r="B8" s="243"/>
      <c r="C8" s="242" t="s">
        <v>147</v>
      </c>
      <c r="D8" s="145"/>
      <c r="E8" s="145"/>
      <c r="F8" s="145"/>
      <c r="G8" s="130"/>
      <c r="H8" s="129"/>
      <c r="I8" s="1"/>
      <c r="J8" s="1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</row>
    <row r="9" spans="1:103" ht="24.95" customHeight="1" x14ac:dyDescent="0.2">
      <c r="A9" s="127"/>
      <c r="B9" s="243"/>
      <c r="C9" s="242" t="s">
        <v>148</v>
      </c>
      <c r="D9" s="145"/>
      <c r="E9" s="145"/>
      <c r="F9" s="145"/>
      <c r="G9" s="130"/>
      <c r="H9" s="129"/>
      <c r="I9" s="1"/>
      <c r="J9" s="1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</row>
    <row r="10" spans="1:103" ht="24.95" customHeight="1" x14ac:dyDescent="0.2">
      <c r="A10" s="127"/>
      <c r="B10" s="243"/>
      <c r="C10" s="241"/>
      <c r="D10" s="145"/>
      <c r="E10" s="145"/>
      <c r="F10" s="145"/>
      <c r="G10" s="130"/>
      <c r="H10" s="129"/>
      <c r="I10" s="1"/>
      <c r="J10" s="1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</row>
    <row r="11" spans="1:103" ht="24.95" customHeight="1" x14ac:dyDescent="0.2">
      <c r="A11" s="127"/>
      <c r="B11" s="240"/>
      <c r="C11" s="240"/>
      <c r="D11" s="131"/>
      <c r="E11" s="131"/>
      <c r="F11" s="131"/>
      <c r="G11" s="128"/>
      <c r="H11" s="1"/>
      <c r="I11" s="1"/>
      <c r="J11" s="1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</row>
    <row r="12" spans="1:103" ht="24.95" customHeight="1" x14ac:dyDescent="0.25">
      <c r="A12" s="127"/>
      <c r="B12" s="238" t="s">
        <v>87</v>
      </c>
      <c r="C12" s="241"/>
      <c r="D12" s="145"/>
      <c r="E12" s="145"/>
      <c r="F12" s="145"/>
      <c r="G12" s="130"/>
      <c r="H12" s="129"/>
      <c r="I12" s="1"/>
      <c r="J12" s="1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</row>
    <row r="13" spans="1:103" ht="24.95" customHeight="1" x14ac:dyDescent="0.2">
      <c r="A13" s="127"/>
      <c r="B13" s="240"/>
      <c r="C13" s="240"/>
      <c r="D13" s="131"/>
      <c r="E13" s="131"/>
      <c r="F13" s="131"/>
      <c r="G13" s="128"/>
      <c r="H13" s="1"/>
      <c r="I13" s="1"/>
      <c r="J13" s="1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</row>
    <row r="14" spans="1:103" ht="24.95" customHeight="1" x14ac:dyDescent="0.2">
      <c r="A14" s="127"/>
      <c r="B14" s="240"/>
      <c r="C14" s="240"/>
      <c r="D14" s="131"/>
      <c r="E14" s="131"/>
      <c r="F14" s="131"/>
      <c r="G14" s="128"/>
      <c r="H14" s="1"/>
      <c r="I14" s="1"/>
      <c r="J14" s="1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</row>
    <row r="15" spans="1:103" ht="24.95" customHeight="1" x14ac:dyDescent="0.2">
      <c r="A15" s="127"/>
      <c r="B15" s="240"/>
      <c r="C15" s="240"/>
      <c r="D15" s="131"/>
      <c r="E15" s="131"/>
      <c r="F15" s="131"/>
      <c r="G15" s="128"/>
      <c r="H15" s="1"/>
      <c r="I15" s="1"/>
      <c r="J15" s="1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</row>
    <row r="16" spans="1:103" ht="24.95" customHeight="1" x14ac:dyDescent="0.2">
      <c r="A16" s="127"/>
      <c r="B16" s="240"/>
      <c r="C16" s="240"/>
      <c r="D16" s="131"/>
      <c r="E16" s="131"/>
      <c r="F16" s="131"/>
      <c r="G16" s="128"/>
      <c r="H16" s="1"/>
      <c r="I16" s="1"/>
      <c r="J16" s="1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</row>
    <row r="17" spans="1:103" ht="24.95" customHeight="1" x14ac:dyDescent="0.25">
      <c r="A17" s="127"/>
      <c r="B17" s="238" t="s">
        <v>88</v>
      </c>
      <c r="C17" s="243" t="s">
        <v>89</v>
      </c>
      <c r="D17" s="129"/>
      <c r="E17" s="129"/>
      <c r="F17" s="129"/>
      <c r="G17" s="130"/>
      <c r="H17" s="129"/>
      <c r="I17" s="1"/>
      <c r="J17" s="1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</row>
    <row r="18" spans="1:103" ht="24.95" customHeight="1" x14ac:dyDescent="0.2">
      <c r="A18" s="127"/>
      <c r="B18" s="243"/>
      <c r="C18" s="243" t="s">
        <v>90</v>
      </c>
      <c r="D18" s="129"/>
      <c r="E18" s="129"/>
      <c r="F18" s="129"/>
      <c r="G18" s="130"/>
      <c r="H18" s="129"/>
      <c r="I18" s="1"/>
      <c r="J18" s="1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</row>
    <row r="19" spans="1:103" ht="24.95" customHeight="1" x14ac:dyDescent="0.2">
      <c r="A19" s="127"/>
      <c r="B19" s="243"/>
      <c r="C19" s="243" t="s">
        <v>91</v>
      </c>
      <c r="D19" s="129"/>
      <c r="E19" s="129"/>
      <c r="F19" s="129"/>
      <c r="G19" s="130"/>
      <c r="H19" s="129"/>
      <c r="I19" s="1"/>
      <c r="J19" s="1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</row>
    <row r="20" spans="1:103" ht="24.95" customHeight="1" x14ac:dyDescent="0.2">
      <c r="A20" s="127"/>
      <c r="B20" s="243"/>
      <c r="C20" s="243" t="s">
        <v>92</v>
      </c>
      <c r="D20" s="129"/>
      <c r="E20" s="129"/>
      <c r="F20" s="129"/>
      <c r="G20" s="130"/>
      <c r="H20" s="129"/>
      <c r="I20" s="1"/>
      <c r="J20" s="1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</row>
    <row r="21" spans="1:103" ht="24.95" customHeight="1" x14ac:dyDescent="0.2">
      <c r="A21" s="127"/>
      <c r="B21" s="243"/>
      <c r="C21" s="243" t="s">
        <v>93</v>
      </c>
      <c r="D21" s="129"/>
      <c r="E21" s="129"/>
      <c r="F21" s="129"/>
      <c r="G21" s="130"/>
      <c r="H21" s="129"/>
      <c r="I21" s="1"/>
      <c r="J21" s="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</row>
    <row r="22" spans="1:103" ht="24.95" customHeight="1" x14ac:dyDescent="0.2">
      <c r="A22" s="127"/>
      <c r="B22" s="240"/>
      <c r="C22" s="240"/>
      <c r="D22" s="131"/>
      <c r="E22" s="131"/>
      <c r="F22" s="131"/>
      <c r="G22" s="128"/>
      <c r="H22" s="1"/>
      <c r="I22" s="1"/>
      <c r="J22" s="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</row>
    <row r="23" spans="1:103" ht="24.95" customHeight="1" x14ac:dyDescent="0.25">
      <c r="A23" s="127"/>
      <c r="B23" s="238" t="s">
        <v>94</v>
      </c>
      <c r="C23" s="241" t="s">
        <v>95</v>
      </c>
      <c r="D23" s="131"/>
      <c r="E23" s="131"/>
      <c r="F23" s="131"/>
      <c r="G23" s="128"/>
      <c r="H23" s="1"/>
      <c r="I23" s="1"/>
      <c r="J23" s="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</row>
    <row r="24" spans="1:103" ht="24.95" customHeight="1" x14ac:dyDescent="0.2">
      <c r="A24" s="127"/>
      <c r="B24" s="240"/>
      <c r="C24" s="240"/>
      <c r="D24" s="131"/>
      <c r="E24" s="131"/>
      <c r="F24" s="131"/>
      <c r="G24" s="128"/>
      <c r="H24" s="1"/>
      <c r="I24" s="1"/>
      <c r="J24" s="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</row>
    <row r="25" spans="1:103" ht="24.95" customHeight="1" x14ac:dyDescent="0.2">
      <c r="A25" s="127"/>
      <c r="B25" s="244"/>
      <c r="C25" s="245"/>
      <c r="D25" s="132"/>
      <c r="E25" s="134"/>
      <c r="F25" s="133"/>
      <c r="G25" s="135"/>
      <c r="H25" s="129"/>
      <c r="I25" s="1"/>
      <c r="J25" s="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</row>
    <row r="26" spans="1:103" ht="35.1" customHeight="1" x14ac:dyDescent="0.2">
      <c r="A26" s="136"/>
      <c r="B26" s="281" t="s">
        <v>96</v>
      </c>
      <c r="C26" s="281"/>
      <c r="D26" s="281"/>
      <c r="E26" s="281"/>
      <c r="F26" s="138">
        <f>SUM(F51)</f>
        <v>0</v>
      </c>
      <c r="G26" s="135"/>
      <c r="H26" s="129"/>
      <c r="I26" s="1"/>
      <c r="J26" s="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</row>
    <row r="27" spans="1:103" ht="26.25" customHeight="1" x14ac:dyDescent="0.2">
      <c r="A27" s="139"/>
      <c r="B27" s="246"/>
      <c r="C27" s="246"/>
      <c r="D27" s="140"/>
      <c r="E27" s="140"/>
      <c r="F27" s="140"/>
      <c r="G27" s="141"/>
      <c r="H27" s="1"/>
      <c r="I27" s="1"/>
      <c r="J27" s="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</row>
    <row r="28" spans="1:103" ht="24.95" customHeight="1" x14ac:dyDescent="0.2">
      <c r="A28" s="142"/>
      <c r="B28" s="247"/>
      <c r="C28" s="247"/>
      <c r="D28" s="2"/>
      <c r="E28" s="2"/>
      <c r="F28" s="2"/>
      <c r="G28" s="143"/>
      <c r="H28" s="137"/>
      <c r="I28" s="1"/>
      <c r="J28" s="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</row>
    <row r="29" spans="1:103" ht="24.95" customHeight="1" x14ac:dyDescent="0.2">
      <c r="A29" s="127"/>
      <c r="B29" s="237"/>
      <c r="C29" s="237"/>
      <c r="D29" s="127"/>
      <c r="E29" s="127"/>
      <c r="F29" s="127"/>
      <c r="G29" s="128"/>
      <c r="H29" s="1"/>
      <c r="I29" s="1"/>
      <c r="J29" s="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</row>
    <row r="30" spans="1:103" ht="24.95" customHeight="1" x14ac:dyDescent="0.2">
      <c r="A30" s="127"/>
      <c r="B30" s="237"/>
      <c r="C30" s="237"/>
      <c r="D30" s="127"/>
      <c r="E30" s="127"/>
      <c r="F30" s="127"/>
      <c r="G30" s="128"/>
      <c r="H30" s="1"/>
      <c r="I30" s="1"/>
      <c r="J30" s="1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</row>
    <row r="31" spans="1:103" ht="24.95" customHeight="1" x14ac:dyDescent="0.25">
      <c r="A31" s="127"/>
      <c r="B31" s="243" t="s">
        <v>83</v>
      </c>
      <c r="C31" s="239" t="s">
        <v>240</v>
      </c>
      <c r="D31" s="129"/>
      <c r="E31" s="129"/>
      <c r="F31" s="129"/>
      <c r="G31" s="130"/>
      <c r="H31" s="129"/>
      <c r="I31" s="1"/>
      <c r="J31" s="1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</row>
    <row r="32" spans="1:103" ht="24.95" customHeight="1" x14ac:dyDescent="0.2">
      <c r="A32" s="127"/>
      <c r="B32" s="237"/>
      <c r="C32" s="237"/>
      <c r="D32" s="127"/>
      <c r="E32" s="127"/>
      <c r="F32" s="127"/>
      <c r="G32" s="128"/>
      <c r="H32" s="1"/>
      <c r="I32" s="1"/>
      <c r="J32" s="1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</row>
    <row r="33" spans="1:103" ht="24.95" customHeight="1" x14ac:dyDescent="0.25">
      <c r="A33" s="127"/>
      <c r="B33" s="248" t="s">
        <v>97</v>
      </c>
      <c r="C33" s="243"/>
      <c r="D33" s="129"/>
      <c r="E33" s="129"/>
      <c r="F33" s="129"/>
      <c r="G33" s="130"/>
      <c r="H33" s="129"/>
      <c r="I33" s="1"/>
      <c r="J33" s="1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</row>
    <row r="34" spans="1:103" ht="24.95" customHeight="1" x14ac:dyDescent="0.2">
      <c r="A34" s="127"/>
      <c r="B34" s="237"/>
      <c r="C34" s="237"/>
      <c r="D34" s="127"/>
      <c r="E34" s="127"/>
      <c r="F34" s="127"/>
      <c r="G34" s="128"/>
      <c r="H34" s="1"/>
      <c r="I34" s="1"/>
      <c r="J34" s="1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</row>
    <row r="35" spans="1:103" ht="24.95" customHeight="1" x14ac:dyDescent="0.2">
      <c r="A35" s="127"/>
      <c r="B35" s="292" t="s">
        <v>0</v>
      </c>
      <c r="C35" s="293"/>
      <c r="D35" s="293"/>
      <c r="E35" s="293"/>
      <c r="F35" s="156">
        <f>SUM(G80)</f>
        <v>0</v>
      </c>
      <c r="G35" s="144"/>
      <c r="H35" s="145"/>
      <c r="I35" s="1"/>
      <c r="J35" s="1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</row>
    <row r="36" spans="1:103" s="34" customFormat="1" ht="24.95" customHeight="1" x14ac:dyDescent="0.2">
      <c r="A36" s="146"/>
      <c r="B36" s="249"/>
      <c r="C36" s="250"/>
      <c r="D36" s="147"/>
      <c r="E36" s="147"/>
      <c r="F36" s="147"/>
      <c r="G36" s="148"/>
      <c r="H36" s="147"/>
      <c r="I36" s="149"/>
      <c r="J36" s="149"/>
    </row>
    <row r="37" spans="1:103" ht="24.95" customHeight="1" x14ac:dyDescent="0.2">
      <c r="A37" s="127"/>
      <c r="B37" s="294" t="s">
        <v>48</v>
      </c>
      <c r="C37" s="295"/>
      <c r="D37" s="295"/>
      <c r="E37" s="295"/>
      <c r="F37" s="157">
        <f>SUM(G140)</f>
        <v>0</v>
      </c>
      <c r="G37" s="144"/>
      <c r="H37" s="145"/>
      <c r="I37" s="1"/>
      <c r="J37" s="1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</row>
    <row r="38" spans="1:103" s="34" customFormat="1" ht="24.95" customHeight="1" x14ac:dyDescent="0.2">
      <c r="A38" s="146"/>
      <c r="B38" s="249"/>
      <c r="C38" s="249"/>
      <c r="D38" s="147"/>
      <c r="E38" s="147"/>
      <c r="F38" s="147"/>
      <c r="G38" s="148"/>
      <c r="H38" s="147"/>
      <c r="I38" s="149"/>
      <c r="J38" s="149"/>
    </row>
    <row r="39" spans="1:103" ht="24.95" customHeight="1" x14ac:dyDescent="0.2">
      <c r="A39" s="127"/>
      <c r="B39" s="296" t="s">
        <v>224</v>
      </c>
      <c r="C39" s="297"/>
      <c r="D39" s="297"/>
      <c r="E39" s="297"/>
      <c r="F39" s="159">
        <f>SUM(G166)</f>
        <v>0</v>
      </c>
      <c r="G39" s="128"/>
      <c r="H39" s="1"/>
      <c r="I39" s="1"/>
      <c r="J39" s="1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</row>
    <row r="40" spans="1:103" s="34" customFormat="1" ht="24.95" customHeight="1" x14ac:dyDescent="0.2">
      <c r="A40" s="146"/>
      <c r="B40" s="249"/>
      <c r="C40" s="249"/>
      <c r="D40" s="147"/>
      <c r="E40" s="147"/>
      <c r="F40" s="147"/>
      <c r="G40" s="148"/>
      <c r="H40" s="147"/>
      <c r="I40" s="149"/>
      <c r="J40" s="149"/>
    </row>
    <row r="41" spans="1:103" ht="24.95" customHeight="1" x14ac:dyDescent="0.2">
      <c r="A41" s="127"/>
      <c r="B41" s="298" t="s">
        <v>102</v>
      </c>
      <c r="C41" s="299"/>
      <c r="D41" s="299"/>
      <c r="E41" s="299"/>
      <c r="F41" s="160">
        <f>SUM(G213)</f>
        <v>0</v>
      </c>
      <c r="G41" s="128"/>
      <c r="H41" s="1"/>
      <c r="I41" s="1"/>
      <c r="J41" s="1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</row>
    <row r="42" spans="1:103" ht="24.95" customHeight="1" x14ac:dyDescent="0.2">
      <c r="A42" s="127"/>
      <c r="B42" s="241"/>
      <c r="C42" s="241"/>
      <c r="D42" s="145"/>
      <c r="E42" s="145"/>
      <c r="F42" s="145"/>
      <c r="G42" s="144"/>
      <c r="H42" s="145"/>
      <c r="I42" s="1"/>
      <c r="J42" s="1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</row>
    <row r="43" spans="1:103" ht="24.95" customHeight="1" x14ac:dyDescent="0.2">
      <c r="A43" s="127"/>
      <c r="B43" s="277" t="s">
        <v>109</v>
      </c>
      <c r="C43" s="278"/>
      <c r="D43" s="278"/>
      <c r="E43" s="278"/>
      <c r="F43" s="171">
        <f>SUM(G231)</f>
        <v>0</v>
      </c>
      <c r="G43" s="128"/>
      <c r="H43" s="1"/>
      <c r="I43" s="1"/>
      <c r="J43" s="1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</row>
    <row r="44" spans="1:103" s="34" customFormat="1" ht="24.95" customHeight="1" x14ac:dyDescent="0.2">
      <c r="A44" s="146"/>
      <c r="B44" s="251"/>
      <c r="C44" s="251"/>
      <c r="D44" s="150"/>
      <c r="E44" s="151"/>
      <c r="F44" s="152"/>
      <c r="G44" s="153"/>
      <c r="H44" s="149"/>
      <c r="I44" s="149"/>
      <c r="J44" s="149"/>
    </row>
    <row r="45" spans="1:103" s="34" customFormat="1" ht="24.95" customHeight="1" x14ac:dyDescent="0.2">
      <c r="A45" s="146"/>
      <c r="B45" s="279" t="s">
        <v>110</v>
      </c>
      <c r="C45" s="279"/>
      <c r="D45" s="279"/>
      <c r="E45" s="279"/>
      <c r="F45" s="232">
        <v>0</v>
      </c>
      <c r="G45" s="153"/>
      <c r="H45" s="149"/>
      <c r="I45" s="149"/>
      <c r="J45" s="149"/>
    </row>
    <row r="46" spans="1:103" ht="24.95" customHeight="1" x14ac:dyDescent="0.2">
      <c r="A46" s="127"/>
      <c r="D46" s="142"/>
      <c r="G46" s="128"/>
      <c r="H46" s="1"/>
      <c r="I46" s="1"/>
      <c r="J46" s="1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</row>
    <row r="47" spans="1:103" s="1" customFormat="1" ht="24.95" customHeight="1" x14ac:dyDescent="0.2">
      <c r="A47" s="127"/>
      <c r="B47" s="280" t="s">
        <v>98</v>
      </c>
      <c r="C47" s="280"/>
      <c r="D47" s="280"/>
      <c r="E47" s="280"/>
      <c r="F47" s="232">
        <f>SUM(F35,F37,F39,F41,F43,F45)</f>
        <v>0</v>
      </c>
      <c r="G47" s="128"/>
    </row>
    <row r="48" spans="1:103" ht="24.95" customHeight="1" x14ac:dyDescent="0.2">
      <c r="A48" s="127"/>
      <c r="B48" s="237"/>
      <c r="C48" s="237"/>
      <c r="D48" s="127"/>
      <c r="E48" s="127"/>
      <c r="F48" s="127"/>
      <c r="G48" s="130"/>
      <c r="H48" s="129"/>
      <c r="I48" s="1"/>
      <c r="J48" s="1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</row>
    <row r="49" spans="1:103" s="1" customFormat="1" ht="24.95" customHeight="1" x14ac:dyDescent="0.2">
      <c r="A49" s="127"/>
      <c r="B49" s="280" t="s">
        <v>99</v>
      </c>
      <c r="C49" s="280"/>
      <c r="D49" s="280"/>
      <c r="E49" s="280"/>
      <c r="F49" s="232">
        <f>F47*1.21-F47</f>
        <v>0</v>
      </c>
      <c r="G49" s="172"/>
      <c r="H49" s="173"/>
    </row>
    <row r="50" spans="1:103" ht="24.95" customHeight="1" x14ac:dyDescent="0.2">
      <c r="A50" s="127"/>
      <c r="B50" s="237"/>
      <c r="C50" s="237"/>
      <c r="D50" s="127"/>
      <c r="E50" s="127"/>
      <c r="F50" s="127"/>
      <c r="G50" s="130"/>
      <c r="H50" s="129"/>
      <c r="I50" s="1"/>
      <c r="J50" s="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</row>
    <row r="51" spans="1:103" ht="24.95" customHeight="1" x14ac:dyDescent="0.2">
      <c r="A51" s="127"/>
      <c r="B51" s="281" t="s">
        <v>100</v>
      </c>
      <c r="C51" s="281"/>
      <c r="D51" s="281"/>
      <c r="E51" s="281"/>
      <c r="F51" s="233">
        <f>F47*1.21</f>
        <v>0</v>
      </c>
      <c r="G51" s="130"/>
      <c r="H51" s="129"/>
      <c r="I51" s="1"/>
      <c r="J51" s="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</row>
    <row r="52" spans="1:103" ht="24.95" customHeight="1" x14ac:dyDescent="0.2">
      <c r="A52" s="127"/>
      <c r="B52" s="243"/>
      <c r="C52" s="243"/>
      <c r="D52" s="129"/>
      <c r="E52" s="129"/>
      <c r="F52" s="129"/>
      <c r="G52" s="130"/>
      <c r="H52" s="129"/>
      <c r="I52" s="1"/>
      <c r="J52" s="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</row>
    <row r="53" spans="1:103" ht="24.95" customHeight="1" x14ac:dyDescent="0.2">
      <c r="A53" s="127"/>
      <c r="B53" s="253"/>
      <c r="C53" s="245"/>
      <c r="D53" s="154"/>
      <c r="E53" s="155"/>
      <c r="F53" s="133"/>
      <c r="G53" s="135"/>
      <c r="H53" s="129"/>
      <c r="I53" s="1"/>
      <c r="J53" s="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</row>
    <row r="54" spans="1:103" ht="35.1" customHeight="1" x14ac:dyDescent="0.2">
      <c r="A54" s="136"/>
      <c r="B54" s="247"/>
      <c r="C54" s="247"/>
      <c r="D54" s="2"/>
      <c r="E54" s="2"/>
      <c r="F54" s="2"/>
      <c r="G54" s="135"/>
      <c r="H54" s="129"/>
      <c r="I54" s="1"/>
      <c r="J54" s="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</row>
    <row r="55" spans="1:103" ht="26.25" customHeight="1" x14ac:dyDescent="0.2">
      <c r="A55" s="139"/>
      <c r="B55" s="246"/>
      <c r="C55" s="246"/>
      <c r="D55" s="140"/>
      <c r="E55" s="140"/>
      <c r="F55" s="140"/>
      <c r="G55" s="141"/>
      <c r="H55" s="1"/>
      <c r="I55" s="1"/>
      <c r="J55" s="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</row>
    <row r="56" spans="1:103" s="38" customFormat="1" ht="35.1" customHeight="1" x14ac:dyDescent="0.2">
      <c r="A56" s="37"/>
      <c r="B56" s="282" t="s">
        <v>0</v>
      </c>
      <c r="C56" s="282"/>
      <c r="D56" s="282"/>
      <c r="E56" s="282"/>
      <c r="F56" s="282"/>
      <c r="G56" s="282"/>
      <c r="H56" s="89"/>
      <c r="I56" s="89"/>
      <c r="J56" s="89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0"/>
      <c r="BL56" s="90"/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0"/>
    </row>
    <row r="57" spans="1:103" s="25" customFormat="1" ht="24.95" customHeight="1" x14ac:dyDescent="0.2">
      <c r="A57" s="283"/>
      <c r="B57" s="303" t="s">
        <v>1</v>
      </c>
      <c r="C57" s="303" t="s">
        <v>2</v>
      </c>
      <c r="D57" s="304" t="s">
        <v>3</v>
      </c>
      <c r="E57" s="236" t="s">
        <v>31</v>
      </c>
      <c r="F57" s="288" t="s">
        <v>4</v>
      </c>
      <c r="G57" s="289" t="s">
        <v>32</v>
      </c>
      <c r="H57" s="91"/>
      <c r="I57" s="91"/>
      <c r="J57" s="91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2"/>
      <c r="BL57" s="92"/>
      <c r="BM57" s="92"/>
      <c r="BN57" s="92"/>
      <c r="BO57" s="92"/>
      <c r="BP57" s="92"/>
      <c r="BQ57" s="92"/>
      <c r="BR57" s="92"/>
      <c r="BS57" s="92"/>
      <c r="BT57" s="92"/>
      <c r="BU57" s="92"/>
      <c r="BV57" s="92"/>
      <c r="BW57" s="92"/>
      <c r="BX57" s="92"/>
      <c r="BY57" s="92"/>
      <c r="BZ57" s="92"/>
      <c r="CA57" s="92"/>
      <c r="CB57" s="92"/>
      <c r="CC57" s="92"/>
      <c r="CD57" s="92"/>
      <c r="CE57" s="92"/>
      <c r="CF57" s="92"/>
      <c r="CG57" s="92"/>
      <c r="CH57" s="92"/>
      <c r="CI57" s="92"/>
      <c r="CJ57" s="92"/>
      <c r="CK57" s="92"/>
      <c r="CL57" s="92"/>
      <c r="CM57" s="92"/>
      <c r="CN57" s="92"/>
      <c r="CO57" s="92"/>
      <c r="CP57" s="92"/>
      <c r="CQ57" s="92"/>
      <c r="CR57" s="92"/>
      <c r="CS57" s="92"/>
      <c r="CT57" s="92"/>
      <c r="CU57" s="92"/>
      <c r="CV57" s="92"/>
      <c r="CW57" s="92"/>
      <c r="CX57" s="92"/>
      <c r="CY57" s="92"/>
    </row>
    <row r="58" spans="1:103" ht="24.95" customHeight="1" x14ac:dyDescent="0.2">
      <c r="A58" s="283"/>
      <c r="B58" s="303"/>
      <c r="C58" s="303"/>
      <c r="D58" s="304"/>
      <c r="E58" s="46" t="s">
        <v>7</v>
      </c>
      <c r="F58" s="288"/>
      <c r="G58" s="289"/>
    </row>
    <row r="59" spans="1:103" ht="24.95" customHeight="1" x14ac:dyDescent="0.2">
      <c r="A59" s="22"/>
      <c r="B59" s="302" t="s">
        <v>161</v>
      </c>
      <c r="C59" s="302"/>
      <c r="D59" s="302"/>
      <c r="E59" s="302"/>
      <c r="F59" s="302"/>
      <c r="G59" s="302"/>
      <c r="H59" s="88"/>
      <c r="I59" s="88"/>
      <c r="J59" s="88"/>
    </row>
    <row r="60" spans="1:103" s="1" customFormat="1" ht="24.95" customHeight="1" x14ac:dyDescent="0.2">
      <c r="A60" s="22"/>
      <c r="B60" s="254" t="s">
        <v>151</v>
      </c>
      <c r="C60" s="254" t="s">
        <v>152</v>
      </c>
      <c r="D60" s="45" t="s">
        <v>153</v>
      </c>
      <c r="E60" s="125">
        <v>219</v>
      </c>
      <c r="F60" s="69"/>
      <c r="G60" s="69">
        <f t="shared" ref="G60:G66" si="0">E60*F60</f>
        <v>0</v>
      </c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59"/>
      <c r="CA60" s="59"/>
      <c r="CB60" s="59"/>
      <c r="CC60" s="59"/>
      <c r="CD60" s="59"/>
      <c r="CE60" s="59"/>
      <c r="CF60" s="59"/>
      <c r="CG60" s="59"/>
      <c r="CH60" s="59"/>
      <c r="CI60" s="59"/>
      <c r="CJ60" s="59"/>
      <c r="CK60" s="59"/>
      <c r="CL60" s="59"/>
      <c r="CM60" s="59"/>
      <c r="CN60" s="59"/>
      <c r="CO60" s="59"/>
      <c r="CP60" s="59"/>
      <c r="CQ60" s="59"/>
      <c r="CR60" s="59"/>
      <c r="CS60" s="59"/>
      <c r="CT60" s="59"/>
      <c r="CU60" s="59"/>
      <c r="CV60" s="59"/>
      <c r="CW60" s="59"/>
      <c r="CX60" s="59"/>
      <c r="CY60" s="59"/>
    </row>
    <row r="61" spans="1:103" s="1" customFormat="1" ht="24.95" customHeight="1" x14ac:dyDescent="0.2">
      <c r="A61" s="22"/>
      <c r="B61" s="254" t="s">
        <v>154</v>
      </c>
      <c r="C61" s="254" t="s">
        <v>155</v>
      </c>
      <c r="D61" s="45" t="s">
        <v>153</v>
      </c>
      <c r="E61" s="125">
        <v>152</v>
      </c>
      <c r="F61" s="69"/>
      <c r="G61" s="69">
        <f t="shared" si="0"/>
        <v>0</v>
      </c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59"/>
      <c r="CA61" s="59"/>
      <c r="CB61" s="59"/>
      <c r="CC61" s="59"/>
      <c r="CD61" s="59"/>
      <c r="CE61" s="59"/>
      <c r="CF61" s="59"/>
      <c r="CG61" s="59"/>
      <c r="CH61" s="59"/>
      <c r="CI61" s="59"/>
      <c r="CJ61" s="59"/>
      <c r="CK61" s="59"/>
      <c r="CL61" s="59"/>
      <c r="CM61" s="59"/>
      <c r="CN61" s="59"/>
      <c r="CO61" s="59"/>
      <c r="CP61" s="59"/>
      <c r="CQ61" s="59"/>
      <c r="CR61" s="59"/>
      <c r="CS61" s="59"/>
      <c r="CT61" s="59"/>
      <c r="CU61" s="59"/>
      <c r="CV61" s="59"/>
      <c r="CW61" s="59"/>
      <c r="CX61" s="59"/>
      <c r="CY61" s="59"/>
    </row>
    <row r="62" spans="1:103" s="1" customFormat="1" ht="24.95" customHeight="1" x14ac:dyDescent="0.2">
      <c r="A62" s="22"/>
      <c r="B62" s="254" t="s">
        <v>156</v>
      </c>
      <c r="C62" s="254" t="s">
        <v>155</v>
      </c>
      <c r="D62" s="45" t="s">
        <v>153</v>
      </c>
      <c r="E62" s="125">
        <v>205</v>
      </c>
      <c r="F62" s="69"/>
      <c r="G62" s="69">
        <f t="shared" si="0"/>
        <v>0</v>
      </c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59"/>
      <c r="CE62" s="59"/>
      <c r="CF62" s="59"/>
      <c r="CG62" s="59"/>
      <c r="CH62" s="59"/>
      <c r="CI62" s="59"/>
      <c r="CJ62" s="59"/>
      <c r="CK62" s="59"/>
      <c r="CL62" s="59"/>
      <c r="CM62" s="59"/>
      <c r="CN62" s="59"/>
      <c r="CO62" s="59"/>
      <c r="CP62" s="59"/>
      <c r="CQ62" s="59"/>
      <c r="CR62" s="59"/>
      <c r="CS62" s="59"/>
      <c r="CT62" s="59"/>
      <c r="CU62" s="59"/>
      <c r="CV62" s="59"/>
      <c r="CW62" s="59"/>
      <c r="CX62" s="59"/>
      <c r="CY62" s="59"/>
    </row>
    <row r="63" spans="1:103" s="1" customFormat="1" ht="24.95" customHeight="1" x14ac:dyDescent="0.2">
      <c r="A63" s="22"/>
      <c r="B63" s="254" t="s">
        <v>157</v>
      </c>
      <c r="C63" s="254" t="s">
        <v>158</v>
      </c>
      <c r="D63" s="45" t="s">
        <v>153</v>
      </c>
      <c r="E63" s="125">
        <v>312</v>
      </c>
      <c r="F63" s="69"/>
      <c r="G63" s="69">
        <f t="shared" si="0"/>
        <v>0</v>
      </c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59"/>
      <c r="CA63" s="59"/>
      <c r="CB63" s="59"/>
      <c r="CC63" s="59"/>
      <c r="CD63" s="59"/>
      <c r="CE63" s="59"/>
      <c r="CF63" s="59"/>
      <c r="CG63" s="59"/>
      <c r="CH63" s="59"/>
      <c r="CI63" s="59"/>
      <c r="CJ63" s="59"/>
      <c r="CK63" s="59"/>
      <c r="CL63" s="59"/>
      <c r="CM63" s="59"/>
      <c r="CN63" s="59"/>
      <c r="CO63" s="59"/>
      <c r="CP63" s="59"/>
      <c r="CQ63" s="59"/>
      <c r="CR63" s="59"/>
      <c r="CS63" s="59"/>
      <c r="CT63" s="59"/>
      <c r="CU63" s="59"/>
      <c r="CV63" s="59"/>
      <c r="CW63" s="59"/>
      <c r="CX63" s="59"/>
      <c r="CY63" s="59"/>
    </row>
    <row r="64" spans="1:103" s="1" customFormat="1" ht="24.95" customHeight="1" x14ac:dyDescent="0.2">
      <c r="A64" s="22"/>
      <c r="B64" s="254" t="s">
        <v>159</v>
      </c>
      <c r="C64" s="254" t="s">
        <v>160</v>
      </c>
      <c r="D64" s="45" t="s">
        <v>153</v>
      </c>
      <c r="E64" s="125">
        <v>120</v>
      </c>
      <c r="F64" s="69"/>
      <c r="G64" s="69">
        <f t="shared" si="0"/>
        <v>0</v>
      </c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  <c r="BR64" s="59"/>
      <c r="BS64" s="59"/>
      <c r="BT64" s="59"/>
      <c r="BU64" s="59"/>
      <c r="BV64" s="59"/>
      <c r="BW64" s="59"/>
      <c r="BX64" s="59"/>
      <c r="BY64" s="59"/>
      <c r="BZ64" s="59"/>
      <c r="CA64" s="59"/>
      <c r="CB64" s="59"/>
      <c r="CC64" s="59"/>
      <c r="CD64" s="59"/>
      <c r="CE64" s="59"/>
      <c r="CF64" s="59"/>
      <c r="CG64" s="59"/>
      <c r="CH64" s="59"/>
      <c r="CI64" s="59"/>
      <c r="CJ64" s="59"/>
      <c r="CK64" s="59"/>
      <c r="CL64" s="59"/>
      <c r="CM64" s="59"/>
      <c r="CN64" s="59"/>
      <c r="CO64" s="59"/>
      <c r="CP64" s="59"/>
      <c r="CQ64" s="59"/>
      <c r="CR64" s="59"/>
      <c r="CS64" s="59"/>
      <c r="CT64" s="59"/>
      <c r="CU64" s="59"/>
      <c r="CV64" s="59"/>
      <c r="CW64" s="59"/>
      <c r="CX64" s="59"/>
      <c r="CY64" s="59"/>
    </row>
    <row r="65" spans="1:188" s="1" customFormat="1" ht="24.95" customHeight="1" x14ac:dyDescent="0.2">
      <c r="A65" s="22"/>
      <c r="B65" s="254" t="s">
        <v>231</v>
      </c>
      <c r="C65" s="254" t="s">
        <v>232</v>
      </c>
      <c r="D65" s="45" t="s">
        <v>233</v>
      </c>
      <c r="E65" s="125">
        <v>10</v>
      </c>
      <c r="F65" s="263"/>
      <c r="G65" s="263">
        <f t="shared" si="0"/>
        <v>0</v>
      </c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59"/>
      <c r="CA65" s="59"/>
      <c r="CB65" s="59"/>
      <c r="CC65" s="59"/>
      <c r="CD65" s="59"/>
      <c r="CE65" s="59"/>
      <c r="CF65" s="59"/>
      <c r="CG65" s="59"/>
      <c r="CH65" s="59"/>
      <c r="CI65" s="59"/>
      <c r="CJ65" s="59"/>
      <c r="CK65" s="59"/>
      <c r="CL65" s="59"/>
      <c r="CM65" s="59"/>
      <c r="CN65" s="59"/>
      <c r="CO65" s="59"/>
      <c r="CP65" s="59"/>
      <c r="CQ65" s="59"/>
      <c r="CR65" s="59"/>
      <c r="CS65" s="59"/>
      <c r="CT65" s="59"/>
      <c r="CU65" s="59"/>
      <c r="CV65" s="59"/>
      <c r="CW65" s="59"/>
      <c r="CX65" s="59"/>
      <c r="CY65" s="59"/>
    </row>
    <row r="66" spans="1:188" s="1" customFormat="1" ht="24.95" customHeight="1" x14ac:dyDescent="0.2">
      <c r="A66" s="22"/>
      <c r="B66" s="254" t="s">
        <v>234</v>
      </c>
      <c r="C66" s="254" t="s">
        <v>235</v>
      </c>
      <c r="D66" s="45" t="s">
        <v>233</v>
      </c>
      <c r="E66" s="125">
        <v>20</v>
      </c>
      <c r="F66" s="263"/>
      <c r="G66" s="263">
        <f t="shared" si="0"/>
        <v>0</v>
      </c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  <c r="BH66" s="59"/>
      <c r="BI66" s="59"/>
      <c r="BJ66" s="59"/>
      <c r="BK66" s="59"/>
      <c r="BL66" s="59"/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59"/>
      <c r="CA66" s="59"/>
      <c r="CB66" s="59"/>
      <c r="CC66" s="59"/>
      <c r="CD66" s="59"/>
      <c r="CE66" s="59"/>
      <c r="CF66" s="59"/>
      <c r="CG66" s="59"/>
      <c r="CH66" s="59"/>
      <c r="CI66" s="59"/>
      <c r="CJ66" s="59"/>
      <c r="CK66" s="59"/>
      <c r="CL66" s="59"/>
      <c r="CM66" s="59"/>
      <c r="CN66" s="59"/>
      <c r="CO66" s="59"/>
      <c r="CP66" s="59"/>
      <c r="CQ66" s="59"/>
      <c r="CR66" s="59"/>
      <c r="CS66" s="59"/>
      <c r="CT66" s="59"/>
      <c r="CU66" s="59"/>
      <c r="CV66" s="59"/>
      <c r="CW66" s="59"/>
      <c r="CX66" s="59"/>
      <c r="CY66" s="59"/>
    </row>
    <row r="67" spans="1:188" ht="24.95" customHeight="1" x14ac:dyDescent="0.2">
      <c r="A67" s="22"/>
      <c r="B67" s="301" t="s">
        <v>46</v>
      </c>
      <c r="C67" s="301"/>
      <c r="D67" s="19"/>
      <c r="E67" s="105">
        <f>SUM(E60:E66)</f>
        <v>1038</v>
      </c>
      <c r="F67" s="19"/>
      <c r="G67" s="70">
        <f>SUM(G60:G66)</f>
        <v>0</v>
      </c>
      <c r="H67" s="88"/>
      <c r="I67" s="88"/>
      <c r="J67" s="88"/>
    </row>
    <row r="68" spans="1:188" s="99" customFormat="1" ht="24.95" customHeight="1" x14ac:dyDescent="0.2">
      <c r="A68" s="257"/>
      <c r="B68" s="300" t="s">
        <v>179</v>
      </c>
      <c r="C68" s="300"/>
      <c r="D68" s="300"/>
      <c r="E68" s="300"/>
      <c r="F68" s="300"/>
      <c r="G68" s="300"/>
      <c r="CZ68" s="82"/>
      <c r="DA68" s="82"/>
      <c r="DB68" s="82"/>
      <c r="DC68" s="82"/>
      <c r="DD68" s="82"/>
      <c r="DE68" s="82"/>
      <c r="DF68" s="82"/>
      <c r="DG68" s="82"/>
      <c r="DH68" s="82"/>
      <c r="DI68" s="82"/>
      <c r="DJ68" s="82"/>
      <c r="DK68" s="82"/>
      <c r="DL68" s="82"/>
      <c r="DM68" s="82"/>
      <c r="DN68" s="82"/>
      <c r="DO68" s="82"/>
      <c r="DP68" s="82"/>
      <c r="DQ68" s="82"/>
      <c r="DR68" s="82"/>
      <c r="DS68" s="82"/>
      <c r="DT68" s="82"/>
      <c r="DU68" s="82"/>
      <c r="DV68" s="82"/>
      <c r="DW68" s="82"/>
      <c r="DX68" s="82"/>
      <c r="DY68" s="82"/>
      <c r="DZ68" s="82"/>
      <c r="EA68" s="82"/>
      <c r="EB68" s="82"/>
      <c r="EC68" s="82"/>
      <c r="ED68" s="82"/>
      <c r="EE68" s="82"/>
      <c r="EF68" s="82"/>
      <c r="EG68" s="82"/>
      <c r="EH68" s="82"/>
      <c r="EI68" s="82"/>
      <c r="EJ68" s="82"/>
      <c r="EK68" s="82"/>
      <c r="EL68" s="82"/>
      <c r="EM68" s="82"/>
      <c r="EN68" s="82"/>
      <c r="EO68" s="82"/>
      <c r="EP68" s="82"/>
      <c r="EQ68" s="82"/>
      <c r="ER68" s="82"/>
      <c r="ES68" s="82"/>
      <c r="ET68" s="82"/>
      <c r="EU68" s="82"/>
      <c r="EV68" s="82"/>
      <c r="EW68" s="82"/>
      <c r="EX68" s="82"/>
      <c r="EY68" s="82"/>
      <c r="EZ68" s="82"/>
      <c r="FA68" s="82"/>
      <c r="FB68" s="82"/>
      <c r="FC68" s="82"/>
      <c r="FD68" s="82"/>
      <c r="FE68" s="82"/>
      <c r="FF68" s="82"/>
      <c r="FG68" s="82"/>
      <c r="FH68" s="82"/>
      <c r="FI68" s="82"/>
      <c r="FJ68" s="82"/>
      <c r="FK68" s="82"/>
      <c r="FL68" s="82"/>
      <c r="FM68" s="82"/>
      <c r="FN68" s="82"/>
      <c r="FO68" s="82"/>
      <c r="FP68" s="82"/>
      <c r="FQ68" s="82"/>
      <c r="FR68" s="82"/>
      <c r="FS68" s="82"/>
      <c r="FT68" s="82"/>
      <c r="FU68" s="82"/>
      <c r="FV68" s="82"/>
      <c r="FW68" s="82"/>
      <c r="FX68" s="82"/>
      <c r="FY68" s="82"/>
      <c r="FZ68" s="82"/>
      <c r="GA68" s="82"/>
      <c r="GB68" s="82"/>
      <c r="GC68" s="82"/>
      <c r="GD68" s="82"/>
      <c r="GE68" s="82"/>
      <c r="GF68" s="82"/>
    </row>
    <row r="69" spans="1:188" s="99" customFormat="1" ht="24.95" customHeight="1" x14ac:dyDescent="0.2">
      <c r="A69" s="257"/>
      <c r="B69" s="266" t="s">
        <v>227</v>
      </c>
      <c r="C69" s="266" t="s">
        <v>162</v>
      </c>
      <c r="D69" s="267" t="s">
        <v>163</v>
      </c>
      <c r="E69" s="267">
        <v>20</v>
      </c>
      <c r="F69" s="69"/>
      <c r="G69" s="69">
        <f t="shared" ref="G69:G77" si="1">E69*F69</f>
        <v>0</v>
      </c>
      <c r="CZ69" s="82"/>
      <c r="DA69" s="82"/>
      <c r="DB69" s="82"/>
      <c r="DC69" s="82"/>
      <c r="DD69" s="82"/>
      <c r="DE69" s="82"/>
      <c r="DF69" s="82"/>
      <c r="DG69" s="82"/>
      <c r="DH69" s="82"/>
      <c r="DI69" s="82"/>
      <c r="DJ69" s="82"/>
      <c r="DK69" s="82"/>
      <c r="DL69" s="82"/>
      <c r="DM69" s="82"/>
      <c r="DN69" s="82"/>
      <c r="DO69" s="82"/>
      <c r="DP69" s="82"/>
      <c r="DQ69" s="82"/>
      <c r="DR69" s="82"/>
      <c r="DS69" s="82"/>
      <c r="DT69" s="82"/>
      <c r="DU69" s="82"/>
      <c r="DV69" s="82"/>
      <c r="DW69" s="82"/>
      <c r="DX69" s="82"/>
      <c r="DY69" s="82"/>
      <c r="DZ69" s="82"/>
      <c r="EA69" s="82"/>
      <c r="EB69" s="82"/>
      <c r="EC69" s="82"/>
      <c r="ED69" s="82"/>
      <c r="EE69" s="82"/>
      <c r="EF69" s="82"/>
      <c r="EG69" s="82"/>
      <c r="EH69" s="82"/>
      <c r="EI69" s="82"/>
      <c r="EJ69" s="82"/>
      <c r="EK69" s="82"/>
      <c r="EL69" s="82"/>
      <c r="EM69" s="82"/>
      <c r="EN69" s="82"/>
      <c r="EO69" s="82"/>
      <c r="EP69" s="82"/>
      <c r="EQ69" s="82"/>
      <c r="ER69" s="82"/>
      <c r="ES69" s="82"/>
      <c r="ET69" s="82"/>
      <c r="EU69" s="82"/>
      <c r="EV69" s="82"/>
      <c r="EW69" s="82"/>
      <c r="EX69" s="82"/>
      <c r="EY69" s="82"/>
      <c r="EZ69" s="82"/>
      <c r="FA69" s="82"/>
      <c r="FB69" s="82"/>
      <c r="FC69" s="82"/>
      <c r="FD69" s="82"/>
      <c r="FE69" s="82"/>
      <c r="FF69" s="82"/>
      <c r="FG69" s="82"/>
      <c r="FH69" s="82"/>
      <c r="FI69" s="82"/>
      <c r="FJ69" s="82"/>
      <c r="FK69" s="82"/>
      <c r="FL69" s="82"/>
      <c r="FM69" s="82"/>
      <c r="FN69" s="82"/>
      <c r="FO69" s="82"/>
      <c r="FP69" s="82"/>
      <c r="FQ69" s="82"/>
      <c r="FR69" s="82"/>
      <c r="FS69" s="82"/>
      <c r="FT69" s="82"/>
      <c r="FU69" s="82"/>
      <c r="FV69" s="82"/>
      <c r="FW69" s="82"/>
      <c r="FX69" s="82"/>
      <c r="FY69" s="82"/>
      <c r="FZ69" s="82"/>
      <c r="GA69" s="82"/>
      <c r="GB69" s="82"/>
      <c r="GC69" s="82"/>
      <c r="GD69" s="82"/>
      <c r="GE69" s="82"/>
      <c r="GF69" s="82"/>
    </row>
    <row r="70" spans="1:188" s="88" customFormat="1" ht="24.95" customHeight="1" x14ac:dyDescent="0.2">
      <c r="A70" s="22"/>
      <c r="B70" s="254" t="s">
        <v>164</v>
      </c>
      <c r="C70" s="254" t="s">
        <v>165</v>
      </c>
      <c r="D70" s="125" t="s">
        <v>163</v>
      </c>
      <c r="E70" s="125">
        <v>48</v>
      </c>
      <c r="F70" s="69"/>
      <c r="G70" s="69">
        <f t="shared" si="1"/>
        <v>0</v>
      </c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</row>
    <row r="71" spans="1:188" s="88" customFormat="1" ht="24.95" customHeight="1" x14ac:dyDescent="0.2">
      <c r="A71" s="22"/>
      <c r="B71" s="254" t="s">
        <v>228</v>
      </c>
      <c r="C71" s="254" t="s">
        <v>168</v>
      </c>
      <c r="D71" s="125" t="s">
        <v>163</v>
      </c>
      <c r="E71" s="125">
        <v>30</v>
      </c>
      <c r="F71" s="69"/>
      <c r="G71" s="69">
        <f t="shared" si="1"/>
        <v>0</v>
      </c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</row>
    <row r="72" spans="1:188" s="88" customFormat="1" ht="24.95" customHeight="1" x14ac:dyDescent="0.2">
      <c r="A72" s="22"/>
      <c r="B72" s="254" t="s">
        <v>166</v>
      </c>
      <c r="C72" s="254" t="s">
        <v>167</v>
      </c>
      <c r="D72" s="125" t="s">
        <v>163</v>
      </c>
      <c r="E72" s="125">
        <v>41</v>
      </c>
      <c r="F72" s="69"/>
      <c r="G72" s="69">
        <f t="shared" si="1"/>
        <v>0</v>
      </c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</row>
    <row r="73" spans="1:188" s="88" customFormat="1" ht="24.95" customHeight="1" x14ac:dyDescent="0.2">
      <c r="A73" s="22"/>
      <c r="B73" s="254" t="s">
        <v>169</v>
      </c>
      <c r="C73" s="254" t="s">
        <v>170</v>
      </c>
      <c r="D73" s="125" t="s">
        <v>163</v>
      </c>
      <c r="E73" s="125">
        <v>40</v>
      </c>
      <c r="F73" s="69"/>
      <c r="G73" s="69">
        <f t="shared" si="1"/>
        <v>0</v>
      </c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</row>
    <row r="74" spans="1:188" s="88" customFormat="1" ht="24.95" customHeight="1" x14ac:dyDescent="0.2">
      <c r="A74" s="22"/>
      <c r="B74" s="254" t="s">
        <v>171</v>
      </c>
      <c r="C74" s="254" t="s">
        <v>5</v>
      </c>
      <c r="D74" s="125" t="s">
        <v>163</v>
      </c>
      <c r="E74" s="125">
        <v>74</v>
      </c>
      <c r="F74" s="69"/>
      <c r="G74" s="69">
        <f t="shared" si="1"/>
        <v>0</v>
      </c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</row>
    <row r="75" spans="1:188" s="88" customFormat="1" ht="24.95" customHeight="1" x14ac:dyDescent="0.2">
      <c r="A75" s="22"/>
      <c r="B75" s="254" t="s">
        <v>172</v>
      </c>
      <c r="C75" s="254" t="s">
        <v>173</v>
      </c>
      <c r="D75" s="125" t="s">
        <v>163</v>
      </c>
      <c r="E75" s="125">
        <v>30</v>
      </c>
      <c r="F75" s="69"/>
      <c r="G75" s="69">
        <f t="shared" si="1"/>
        <v>0</v>
      </c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</row>
    <row r="76" spans="1:188" s="88" customFormat="1" ht="24.95" customHeight="1" x14ac:dyDescent="0.2">
      <c r="A76" s="22"/>
      <c r="B76" s="254" t="s">
        <v>174</v>
      </c>
      <c r="C76" s="254" t="s">
        <v>175</v>
      </c>
      <c r="D76" s="125" t="s">
        <v>176</v>
      </c>
      <c r="E76" s="125">
        <v>89</v>
      </c>
      <c r="F76" s="69"/>
      <c r="G76" s="69">
        <f t="shared" si="1"/>
        <v>0</v>
      </c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</row>
    <row r="77" spans="1:188" ht="24.95" customHeight="1" x14ac:dyDescent="0.2">
      <c r="A77" s="22"/>
      <c r="B77" s="254" t="s">
        <v>177</v>
      </c>
      <c r="C77" s="254" t="s">
        <v>178</v>
      </c>
      <c r="D77" s="125" t="s">
        <v>176</v>
      </c>
      <c r="E77" s="125">
        <v>65</v>
      </c>
      <c r="F77" s="69"/>
      <c r="G77" s="69">
        <f t="shared" si="1"/>
        <v>0</v>
      </c>
      <c r="H77" s="88"/>
      <c r="I77" s="88"/>
      <c r="J77" s="88"/>
    </row>
    <row r="78" spans="1:188" ht="24.95" customHeight="1" x14ac:dyDescent="0.2">
      <c r="A78" s="22"/>
      <c r="B78" s="301" t="s">
        <v>180</v>
      </c>
      <c r="C78" s="301"/>
      <c r="D78" s="19"/>
      <c r="E78" s="105">
        <f>SUM(E69:E77)</f>
        <v>437</v>
      </c>
      <c r="F78" s="19"/>
      <c r="G78" s="70">
        <f>SUM(G69:G77)</f>
        <v>0</v>
      </c>
      <c r="H78" s="88"/>
      <c r="I78" s="88"/>
      <c r="J78" s="88"/>
    </row>
    <row r="79" spans="1:188" ht="24.95" customHeight="1" x14ac:dyDescent="0.2">
      <c r="A79" s="22"/>
      <c r="B79" s="290" t="s">
        <v>57</v>
      </c>
      <c r="C79" s="290"/>
      <c r="D79" s="78" t="s">
        <v>58</v>
      </c>
      <c r="E79" s="19"/>
      <c r="F79" s="19"/>
      <c r="G79" s="70">
        <f>(G78+G67)*0.1</f>
        <v>0</v>
      </c>
      <c r="H79" s="88"/>
      <c r="I79" s="88"/>
      <c r="J79" s="88"/>
    </row>
    <row r="80" spans="1:188" s="38" customFormat="1" ht="35.1" customHeight="1" x14ac:dyDescent="0.2">
      <c r="A80" s="39"/>
      <c r="B80" s="291" t="s">
        <v>111</v>
      </c>
      <c r="C80" s="291" t="s">
        <v>5</v>
      </c>
      <c r="D80" s="291"/>
      <c r="E80" s="291"/>
      <c r="F80" s="291"/>
      <c r="G80" s="106">
        <f>SUM(G79,G78,G67)</f>
        <v>0</v>
      </c>
      <c r="H80" s="89"/>
      <c r="I80" s="89"/>
      <c r="J80" s="89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G80" s="90"/>
      <c r="BH80" s="90"/>
      <c r="BI80" s="90"/>
      <c r="BJ80" s="90"/>
      <c r="BK80" s="90"/>
      <c r="BL80" s="90"/>
      <c r="BM80" s="90"/>
      <c r="BN80" s="90"/>
      <c r="BO80" s="90"/>
      <c r="BP80" s="90"/>
      <c r="BQ80" s="90"/>
      <c r="BR80" s="90"/>
      <c r="BS80" s="90"/>
      <c r="BT80" s="90"/>
      <c r="BU80" s="90"/>
      <c r="BV80" s="90"/>
      <c r="BW80" s="90"/>
      <c r="BX80" s="90"/>
      <c r="BY80" s="90"/>
      <c r="BZ80" s="90"/>
      <c r="CA80" s="90"/>
      <c r="CB80" s="90"/>
      <c r="CC80" s="90"/>
      <c r="CD80" s="90"/>
      <c r="CE80" s="90"/>
      <c r="CF80" s="90"/>
      <c r="CG80" s="90"/>
      <c r="CH80" s="90"/>
      <c r="CI80" s="90"/>
      <c r="CJ80" s="90"/>
      <c r="CK80" s="90"/>
      <c r="CL80" s="90"/>
      <c r="CM80" s="90"/>
      <c r="CN80" s="90"/>
      <c r="CO80" s="90"/>
      <c r="CP80" s="90"/>
      <c r="CQ80" s="90"/>
      <c r="CR80" s="90"/>
      <c r="CS80" s="90"/>
      <c r="CT80" s="90"/>
      <c r="CU80" s="90"/>
      <c r="CV80" s="90"/>
      <c r="CW80" s="90"/>
      <c r="CX80" s="90"/>
      <c r="CY80" s="90"/>
    </row>
    <row r="81" spans="1:103" ht="35.1" customHeight="1" x14ac:dyDescent="0.2">
      <c r="A81" s="32"/>
      <c r="B81" s="284" t="s">
        <v>48</v>
      </c>
      <c r="C81" s="284"/>
      <c r="D81" s="284"/>
      <c r="E81" s="284"/>
      <c r="F81" s="284"/>
      <c r="G81" s="284"/>
    </row>
    <row r="82" spans="1:103" s="26" customFormat="1" ht="24.95" customHeight="1" x14ac:dyDescent="0.25">
      <c r="A82" s="285"/>
      <c r="B82" s="286" t="s">
        <v>6</v>
      </c>
      <c r="C82" s="286"/>
      <c r="D82" s="287" t="s">
        <v>47</v>
      </c>
      <c r="E82" s="271" t="s">
        <v>31</v>
      </c>
      <c r="F82" s="288" t="s">
        <v>4</v>
      </c>
      <c r="G82" s="289" t="s">
        <v>32</v>
      </c>
      <c r="H82" s="93"/>
      <c r="I82" s="93"/>
      <c r="J82" s="93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  <c r="BM82" s="94"/>
      <c r="BN82" s="94"/>
      <c r="BO82" s="94"/>
      <c r="BP82" s="94"/>
      <c r="BQ82" s="94"/>
      <c r="BR82" s="94"/>
      <c r="BS82" s="94"/>
      <c r="BT82" s="94"/>
      <c r="BU82" s="94"/>
      <c r="BV82" s="94"/>
      <c r="BW82" s="94"/>
      <c r="BX82" s="94"/>
      <c r="BY82" s="94"/>
      <c r="BZ82" s="94"/>
      <c r="CA82" s="94"/>
      <c r="CB82" s="94"/>
      <c r="CC82" s="94"/>
      <c r="CD82" s="94"/>
      <c r="CE82" s="94"/>
      <c r="CF82" s="94"/>
      <c r="CG82" s="94"/>
      <c r="CH82" s="94"/>
      <c r="CI82" s="94"/>
      <c r="CJ82" s="94"/>
      <c r="CK82" s="94"/>
      <c r="CL82" s="94"/>
      <c r="CM82" s="94"/>
      <c r="CN82" s="94"/>
      <c r="CO82" s="94"/>
      <c r="CP82" s="94"/>
      <c r="CQ82" s="94"/>
      <c r="CR82" s="94"/>
      <c r="CS82" s="94"/>
      <c r="CT82" s="94"/>
      <c r="CU82" s="94"/>
      <c r="CV82" s="94"/>
      <c r="CW82" s="94"/>
      <c r="CX82" s="94"/>
      <c r="CY82" s="94"/>
    </row>
    <row r="83" spans="1:103" s="8" customFormat="1" ht="24.95" customHeight="1" x14ac:dyDescent="0.25">
      <c r="A83" s="285"/>
      <c r="B83" s="286"/>
      <c r="C83" s="286"/>
      <c r="D83" s="287"/>
      <c r="E83" s="272"/>
      <c r="F83" s="288"/>
      <c r="G83" s="289"/>
      <c r="H83" s="5"/>
      <c r="I83" s="5"/>
      <c r="J83" s="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5"/>
      <c r="AO83" s="95"/>
      <c r="AP83" s="95"/>
      <c r="AQ83" s="95"/>
      <c r="AR83" s="95"/>
      <c r="AS83" s="95"/>
      <c r="AT83" s="95"/>
      <c r="AU83" s="95"/>
      <c r="AV83" s="95"/>
      <c r="AW83" s="95"/>
      <c r="AX83" s="95"/>
      <c r="AY83" s="95"/>
      <c r="AZ83" s="95"/>
      <c r="BA83" s="95"/>
      <c r="BB83" s="95"/>
      <c r="BC83" s="95"/>
      <c r="BD83" s="95"/>
      <c r="BE83" s="95"/>
      <c r="BF83" s="95"/>
      <c r="BG83" s="95"/>
      <c r="BH83" s="95"/>
      <c r="BI83" s="95"/>
      <c r="BJ83" s="95"/>
      <c r="BK83" s="95"/>
      <c r="BL83" s="95"/>
      <c r="BM83" s="95"/>
      <c r="BN83" s="95"/>
      <c r="BO83" s="95"/>
      <c r="BP83" s="95"/>
      <c r="BQ83" s="95"/>
      <c r="BR83" s="95"/>
      <c r="BS83" s="95"/>
      <c r="BT83" s="95"/>
      <c r="BU83" s="95"/>
      <c r="BV83" s="95"/>
      <c r="BW83" s="95"/>
      <c r="BX83" s="95"/>
      <c r="BY83" s="95"/>
      <c r="BZ83" s="95"/>
      <c r="CA83" s="95"/>
      <c r="CB83" s="95"/>
      <c r="CC83" s="95"/>
      <c r="CD83" s="95"/>
      <c r="CE83" s="95"/>
      <c r="CF83" s="95"/>
      <c r="CG83" s="95"/>
      <c r="CH83" s="95"/>
      <c r="CI83" s="95"/>
      <c r="CJ83" s="95"/>
      <c r="CK83" s="95"/>
      <c r="CL83" s="95"/>
      <c r="CM83" s="95"/>
      <c r="CN83" s="95"/>
      <c r="CO83" s="95"/>
      <c r="CP83" s="95"/>
      <c r="CQ83" s="95"/>
      <c r="CR83" s="95"/>
      <c r="CS83" s="95"/>
      <c r="CT83" s="95"/>
      <c r="CU83" s="95"/>
      <c r="CV83" s="95"/>
      <c r="CW83" s="95"/>
      <c r="CX83" s="95"/>
      <c r="CY83" s="95"/>
    </row>
    <row r="84" spans="1:103" ht="24.95" customHeight="1" x14ac:dyDescent="0.2">
      <c r="A84" s="11"/>
      <c r="B84" s="309" t="s">
        <v>11</v>
      </c>
      <c r="C84" s="309"/>
      <c r="D84" s="309"/>
      <c r="E84" s="309"/>
      <c r="F84" s="309"/>
      <c r="G84" s="309"/>
    </row>
    <row r="85" spans="1:103" s="25" customFormat="1" ht="24.75" customHeight="1" x14ac:dyDescent="0.2">
      <c r="A85" s="24" t="s">
        <v>16</v>
      </c>
      <c r="B85" s="311" t="s">
        <v>203</v>
      </c>
      <c r="C85" s="312"/>
      <c r="D85" s="29" t="s">
        <v>58</v>
      </c>
      <c r="E85" s="31">
        <v>1</v>
      </c>
      <c r="F85" s="52"/>
      <c r="G85" s="69">
        <f t="shared" ref="G85:G92" si="2">E85*F85</f>
        <v>0</v>
      </c>
      <c r="H85" s="96"/>
      <c r="I85" s="96"/>
      <c r="J85" s="97"/>
      <c r="K85" s="86"/>
      <c r="L85" s="91"/>
      <c r="M85" s="91"/>
      <c r="N85" s="91"/>
      <c r="O85" s="91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  <c r="AH85" s="92"/>
      <c r="AI85" s="92"/>
      <c r="AJ85" s="92"/>
      <c r="AK85" s="92"/>
      <c r="AL85" s="92"/>
      <c r="AM85" s="92"/>
      <c r="AN85" s="92"/>
      <c r="AO85" s="92"/>
      <c r="AP85" s="92"/>
      <c r="AQ85" s="92"/>
      <c r="AR85" s="92"/>
      <c r="AS85" s="92"/>
      <c r="AT85" s="92"/>
      <c r="AU85" s="92"/>
      <c r="AV85" s="92"/>
      <c r="AW85" s="92"/>
      <c r="AX85" s="92"/>
      <c r="AY85" s="92"/>
      <c r="AZ85" s="92"/>
      <c r="BA85" s="92"/>
      <c r="BB85" s="92"/>
      <c r="BC85" s="92"/>
      <c r="BD85" s="92"/>
      <c r="BE85" s="92"/>
      <c r="BF85" s="92"/>
      <c r="BG85" s="92"/>
      <c r="BH85" s="92"/>
      <c r="BI85" s="92"/>
      <c r="BJ85" s="92"/>
      <c r="BK85" s="92"/>
      <c r="BL85" s="92"/>
      <c r="BM85" s="92"/>
      <c r="BN85" s="92"/>
      <c r="BO85" s="92"/>
      <c r="BP85" s="92"/>
      <c r="BQ85" s="92"/>
      <c r="BR85" s="92"/>
      <c r="BS85" s="92"/>
      <c r="BT85" s="92"/>
      <c r="BU85" s="92"/>
      <c r="BV85" s="92"/>
      <c r="BW85" s="92"/>
      <c r="BX85" s="92"/>
      <c r="BY85" s="92"/>
      <c r="BZ85" s="92"/>
      <c r="CA85" s="92"/>
      <c r="CB85" s="92"/>
      <c r="CC85" s="92"/>
      <c r="CD85" s="92"/>
      <c r="CE85" s="92"/>
      <c r="CF85" s="92"/>
      <c r="CG85" s="92"/>
      <c r="CH85" s="92"/>
      <c r="CI85" s="92"/>
      <c r="CJ85" s="92"/>
      <c r="CK85" s="92"/>
      <c r="CL85" s="92"/>
      <c r="CM85" s="92"/>
      <c r="CN85" s="92"/>
      <c r="CO85" s="92"/>
      <c r="CP85" s="92"/>
      <c r="CQ85" s="92"/>
      <c r="CR85" s="92"/>
      <c r="CS85" s="92"/>
      <c r="CT85" s="92"/>
      <c r="CU85" s="92"/>
      <c r="CV85" s="92"/>
      <c r="CW85" s="92"/>
      <c r="CX85" s="92"/>
      <c r="CY85" s="92"/>
    </row>
    <row r="86" spans="1:103" s="25" customFormat="1" ht="24.95" customHeight="1" x14ac:dyDescent="0.2">
      <c r="A86" s="29" t="s">
        <v>23</v>
      </c>
      <c r="B86" s="305" t="s">
        <v>20</v>
      </c>
      <c r="C86" s="313"/>
      <c r="D86" s="23" t="s">
        <v>9</v>
      </c>
      <c r="E86" s="177">
        <v>368.6</v>
      </c>
      <c r="F86" s="18"/>
      <c r="G86" s="69">
        <f t="shared" si="2"/>
        <v>0</v>
      </c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2"/>
      <c r="AI86" s="92"/>
      <c r="AJ86" s="92"/>
      <c r="AK86" s="92"/>
      <c r="AL86" s="92"/>
      <c r="AM86" s="92"/>
      <c r="AN86" s="92"/>
      <c r="AO86" s="92"/>
      <c r="AP86" s="92"/>
      <c r="AQ86" s="92"/>
      <c r="AR86" s="92"/>
      <c r="AS86" s="92"/>
      <c r="AT86" s="92"/>
      <c r="AU86" s="92"/>
      <c r="AV86" s="92"/>
      <c r="AW86" s="92"/>
      <c r="AX86" s="92"/>
      <c r="AY86" s="92"/>
      <c r="AZ86" s="92"/>
      <c r="BA86" s="92"/>
      <c r="BB86" s="92"/>
      <c r="BC86" s="92"/>
      <c r="BD86" s="92"/>
      <c r="BE86" s="92"/>
      <c r="BF86" s="92"/>
      <c r="BG86" s="92"/>
      <c r="BH86" s="92"/>
      <c r="BI86" s="92"/>
      <c r="BJ86" s="92"/>
      <c r="BK86" s="92"/>
      <c r="BL86" s="92"/>
      <c r="BM86" s="92"/>
      <c r="BN86" s="92"/>
      <c r="BO86" s="92"/>
      <c r="BP86" s="92"/>
      <c r="BQ86" s="92"/>
      <c r="BR86" s="92"/>
      <c r="BS86" s="92"/>
      <c r="BT86" s="92"/>
      <c r="BU86" s="92"/>
      <c r="BV86" s="92"/>
      <c r="BW86" s="92"/>
      <c r="BX86" s="92"/>
      <c r="BY86" s="92"/>
      <c r="BZ86" s="92"/>
      <c r="CA86" s="92"/>
      <c r="CB86" s="92"/>
      <c r="CC86" s="92"/>
      <c r="CD86" s="92"/>
      <c r="CE86" s="92"/>
      <c r="CF86" s="92"/>
      <c r="CG86" s="92"/>
      <c r="CH86" s="92"/>
      <c r="CI86" s="92"/>
      <c r="CJ86" s="92"/>
      <c r="CK86" s="92"/>
      <c r="CL86" s="92"/>
      <c r="CM86" s="92"/>
      <c r="CN86" s="92"/>
      <c r="CO86" s="92"/>
      <c r="CP86" s="92"/>
      <c r="CQ86" s="92"/>
      <c r="CR86" s="92"/>
      <c r="CS86" s="92"/>
      <c r="CT86" s="92"/>
      <c r="CU86" s="92"/>
      <c r="CV86" s="92"/>
      <c r="CW86" s="92"/>
      <c r="CX86" s="92"/>
      <c r="CY86" s="92"/>
    </row>
    <row r="87" spans="1:103" s="25" customFormat="1" ht="24.95" customHeight="1" x14ac:dyDescent="0.2">
      <c r="A87" s="23" t="s">
        <v>17</v>
      </c>
      <c r="B87" s="314" t="s">
        <v>41</v>
      </c>
      <c r="C87" s="305"/>
      <c r="D87" s="23" t="s">
        <v>22</v>
      </c>
      <c r="E87" s="107">
        <f>ROUND(SUM(E86*0.0008),3)</f>
        <v>0.29499999999999998</v>
      </c>
      <c r="F87" s="18"/>
      <c r="G87" s="69">
        <f t="shared" si="2"/>
        <v>0</v>
      </c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92"/>
      <c r="AJ87" s="92"/>
      <c r="AK87" s="92"/>
      <c r="AL87" s="92"/>
      <c r="AM87" s="92"/>
      <c r="AN87" s="92"/>
      <c r="AO87" s="92"/>
      <c r="AP87" s="92"/>
      <c r="AQ87" s="92"/>
      <c r="AR87" s="92"/>
      <c r="AS87" s="92"/>
      <c r="AT87" s="92"/>
      <c r="AU87" s="92"/>
      <c r="AV87" s="92"/>
      <c r="AW87" s="92"/>
      <c r="AX87" s="92"/>
      <c r="AY87" s="92"/>
      <c r="AZ87" s="92"/>
      <c r="BA87" s="92"/>
      <c r="BB87" s="92"/>
      <c r="BC87" s="92"/>
      <c r="BD87" s="92"/>
      <c r="BE87" s="92"/>
      <c r="BF87" s="92"/>
      <c r="BG87" s="92"/>
      <c r="BH87" s="92"/>
      <c r="BI87" s="92"/>
      <c r="BJ87" s="92"/>
      <c r="BK87" s="92"/>
      <c r="BL87" s="92"/>
      <c r="BM87" s="92"/>
      <c r="BN87" s="92"/>
      <c r="BO87" s="92"/>
      <c r="BP87" s="92"/>
      <c r="BQ87" s="92"/>
      <c r="BR87" s="92"/>
      <c r="BS87" s="92"/>
      <c r="BT87" s="92"/>
      <c r="BU87" s="92"/>
      <c r="BV87" s="92"/>
      <c r="BW87" s="92"/>
      <c r="BX87" s="92"/>
      <c r="BY87" s="92"/>
      <c r="BZ87" s="92"/>
      <c r="CA87" s="92"/>
      <c r="CB87" s="92"/>
      <c r="CC87" s="92"/>
      <c r="CD87" s="92"/>
      <c r="CE87" s="92"/>
      <c r="CF87" s="92"/>
      <c r="CG87" s="92"/>
      <c r="CH87" s="92"/>
      <c r="CI87" s="92"/>
      <c r="CJ87" s="92"/>
      <c r="CK87" s="92"/>
      <c r="CL87" s="92"/>
      <c r="CM87" s="92"/>
      <c r="CN87" s="92"/>
      <c r="CO87" s="92"/>
      <c r="CP87" s="92"/>
      <c r="CQ87" s="92"/>
      <c r="CR87" s="92"/>
      <c r="CS87" s="92"/>
      <c r="CT87" s="92"/>
      <c r="CU87" s="92"/>
      <c r="CV87" s="92"/>
      <c r="CW87" s="92"/>
      <c r="CX87" s="92"/>
      <c r="CY87" s="92"/>
    </row>
    <row r="88" spans="1:103" s="25" customFormat="1" ht="24.95" customHeight="1" x14ac:dyDescent="0.2">
      <c r="A88" s="29" t="s">
        <v>25</v>
      </c>
      <c r="B88" s="314" t="s">
        <v>113</v>
      </c>
      <c r="C88" s="305"/>
      <c r="D88" s="23" t="s">
        <v>9</v>
      </c>
      <c r="E88" s="177">
        <f>SUM(E86)</f>
        <v>368.6</v>
      </c>
      <c r="F88" s="18"/>
      <c r="G88" s="69">
        <f t="shared" si="2"/>
        <v>0</v>
      </c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92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  <c r="BM88" s="92"/>
      <c r="BN88" s="92"/>
      <c r="BO88" s="92"/>
      <c r="BP88" s="92"/>
      <c r="BQ88" s="92"/>
      <c r="BR88" s="92"/>
      <c r="BS88" s="92"/>
      <c r="BT88" s="92"/>
      <c r="BU88" s="92"/>
      <c r="BV88" s="92"/>
      <c r="BW88" s="92"/>
      <c r="BX88" s="92"/>
      <c r="BY88" s="92"/>
      <c r="BZ88" s="92"/>
      <c r="CA88" s="92"/>
      <c r="CB88" s="92"/>
      <c r="CC88" s="92"/>
      <c r="CD88" s="92"/>
      <c r="CE88" s="92"/>
      <c r="CF88" s="92"/>
      <c r="CG88" s="92"/>
      <c r="CH88" s="92"/>
      <c r="CI88" s="92"/>
      <c r="CJ88" s="92"/>
      <c r="CK88" s="92"/>
      <c r="CL88" s="92"/>
      <c r="CM88" s="92"/>
      <c r="CN88" s="92"/>
      <c r="CO88" s="92"/>
      <c r="CP88" s="92"/>
      <c r="CQ88" s="92"/>
      <c r="CR88" s="92"/>
      <c r="CS88" s="92"/>
      <c r="CT88" s="92"/>
      <c r="CU88" s="92"/>
      <c r="CV88" s="92"/>
      <c r="CW88" s="92"/>
      <c r="CX88" s="92"/>
      <c r="CY88" s="92"/>
    </row>
    <row r="89" spans="1:103" s="82" customFormat="1" ht="24.95" customHeight="1" x14ac:dyDescent="0.2">
      <c r="A89" s="80" t="s">
        <v>16</v>
      </c>
      <c r="B89" s="315" t="s">
        <v>54</v>
      </c>
      <c r="C89" s="316"/>
      <c r="D89" s="80" t="s">
        <v>14</v>
      </c>
      <c r="E89" s="179">
        <f>ROUND((E86*0.001),3)</f>
        <v>0.36899999999999999</v>
      </c>
      <c r="F89" s="81"/>
      <c r="G89" s="69">
        <f t="shared" si="2"/>
        <v>0</v>
      </c>
      <c r="H89" s="98"/>
      <c r="I89" s="98"/>
      <c r="J89" s="98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99"/>
      <c r="AM89" s="99"/>
      <c r="AN89" s="99"/>
      <c r="AO89" s="99"/>
      <c r="AP89" s="99"/>
      <c r="AQ89" s="99"/>
      <c r="AR89" s="99"/>
      <c r="AS89" s="99"/>
      <c r="AT89" s="99"/>
      <c r="AU89" s="99"/>
      <c r="AV89" s="99"/>
      <c r="AW89" s="99"/>
      <c r="AX89" s="99"/>
      <c r="AY89" s="99"/>
      <c r="AZ89" s="99"/>
      <c r="BA89" s="99"/>
      <c r="BB89" s="99"/>
      <c r="BC89" s="99"/>
      <c r="BD89" s="99"/>
      <c r="BE89" s="99"/>
      <c r="BF89" s="99"/>
      <c r="BG89" s="99"/>
      <c r="BH89" s="99"/>
      <c r="BI89" s="99"/>
      <c r="BJ89" s="99"/>
      <c r="BK89" s="99"/>
      <c r="BL89" s="99"/>
      <c r="BM89" s="99"/>
      <c r="BN89" s="99"/>
      <c r="BO89" s="99"/>
      <c r="BP89" s="99"/>
      <c r="BQ89" s="99"/>
      <c r="BR89" s="99"/>
      <c r="BS89" s="99"/>
      <c r="BT89" s="99"/>
      <c r="BU89" s="99"/>
      <c r="BV89" s="99"/>
      <c r="BW89" s="99"/>
      <c r="BX89" s="99"/>
      <c r="BY89" s="99"/>
      <c r="BZ89" s="99"/>
      <c r="CA89" s="99"/>
      <c r="CB89" s="99"/>
      <c r="CC89" s="99"/>
      <c r="CD89" s="99"/>
      <c r="CE89" s="99"/>
      <c r="CF89" s="99"/>
      <c r="CG89" s="99"/>
      <c r="CH89" s="99"/>
      <c r="CI89" s="99"/>
      <c r="CJ89" s="99"/>
      <c r="CK89" s="99"/>
      <c r="CL89" s="99"/>
      <c r="CM89" s="99"/>
      <c r="CN89" s="99"/>
      <c r="CO89" s="99"/>
      <c r="CP89" s="99"/>
      <c r="CQ89" s="99"/>
      <c r="CR89" s="99"/>
      <c r="CS89" s="99"/>
      <c r="CT89" s="99"/>
      <c r="CU89" s="99"/>
      <c r="CV89" s="99"/>
      <c r="CW89" s="99"/>
      <c r="CX89" s="99"/>
      <c r="CY89" s="99"/>
    </row>
    <row r="90" spans="1:103" s="82" customFormat="1" ht="24.95" customHeight="1" x14ac:dyDescent="0.2">
      <c r="A90" s="43" t="s">
        <v>17</v>
      </c>
      <c r="B90" s="305" t="s">
        <v>138</v>
      </c>
      <c r="C90" s="305"/>
      <c r="D90" s="23" t="s">
        <v>35</v>
      </c>
      <c r="E90" s="55">
        <v>341</v>
      </c>
      <c r="F90" s="81"/>
      <c r="G90" s="69">
        <f t="shared" si="2"/>
        <v>0</v>
      </c>
      <c r="H90" s="98"/>
      <c r="I90" s="98"/>
      <c r="J90" s="98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  <c r="AQ90" s="99"/>
      <c r="AR90" s="99"/>
      <c r="AS90" s="99"/>
      <c r="AT90" s="99"/>
      <c r="AU90" s="99"/>
      <c r="AV90" s="99"/>
      <c r="AW90" s="99"/>
      <c r="AX90" s="99"/>
      <c r="AY90" s="99"/>
      <c r="AZ90" s="99"/>
      <c r="BA90" s="99"/>
      <c r="BB90" s="99"/>
      <c r="BC90" s="99"/>
      <c r="BD90" s="99"/>
      <c r="BE90" s="99"/>
      <c r="BF90" s="99"/>
      <c r="BG90" s="99"/>
      <c r="BH90" s="99"/>
      <c r="BI90" s="99"/>
      <c r="BJ90" s="99"/>
      <c r="BK90" s="99"/>
      <c r="BL90" s="99"/>
      <c r="BM90" s="99"/>
      <c r="BN90" s="99"/>
      <c r="BO90" s="99"/>
      <c r="BP90" s="99"/>
      <c r="BQ90" s="99"/>
      <c r="BR90" s="99"/>
      <c r="BS90" s="99"/>
      <c r="BT90" s="99"/>
      <c r="BU90" s="99"/>
      <c r="BV90" s="99"/>
      <c r="BW90" s="99"/>
      <c r="BX90" s="99"/>
      <c r="BY90" s="99"/>
      <c r="BZ90" s="99"/>
      <c r="CA90" s="99"/>
      <c r="CB90" s="99"/>
      <c r="CC90" s="99"/>
      <c r="CD90" s="99"/>
      <c r="CE90" s="99"/>
      <c r="CF90" s="99"/>
      <c r="CG90" s="99"/>
      <c r="CH90" s="99"/>
      <c r="CI90" s="99"/>
      <c r="CJ90" s="99"/>
      <c r="CK90" s="99"/>
      <c r="CL90" s="99"/>
      <c r="CM90" s="99"/>
      <c r="CN90" s="99"/>
      <c r="CO90" s="99"/>
      <c r="CP90" s="99"/>
      <c r="CQ90" s="99"/>
      <c r="CR90" s="99"/>
      <c r="CS90" s="99"/>
      <c r="CT90" s="99"/>
      <c r="CU90" s="99"/>
      <c r="CV90" s="99"/>
      <c r="CW90" s="99"/>
      <c r="CX90" s="99"/>
      <c r="CY90" s="99"/>
    </row>
    <row r="91" spans="1:103" s="82" customFormat="1" ht="24.95" customHeight="1" x14ac:dyDescent="0.2">
      <c r="A91" s="43" t="s">
        <v>17</v>
      </c>
      <c r="B91" s="306" t="s">
        <v>139</v>
      </c>
      <c r="C91" s="307"/>
      <c r="D91" s="23" t="s">
        <v>8</v>
      </c>
      <c r="E91" s="55">
        <f>ROUND((E90*3),0)</f>
        <v>1023</v>
      </c>
      <c r="F91" s="81"/>
      <c r="G91" s="69">
        <f t="shared" si="2"/>
        <v>0</v>
      </c>
      <c r="H91" s="98"/>
      <c r="I91" s="98"/>
      <c r="J91" s="98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99"/>
      <c r="AJ91" s="99"/>
      <c r="AK91" s="99"/>
      <c r="AL91" s="99"/>
      <c r="AM91" s="99"/>
      <c r="AN91" s="99"/>
      <c r="AO91" s="99"/>
      <c r="AP91" s="99"/>
      <c r="AQ91" s="99"/>
      <c r="AR91" s="99"/>
      <c r="AS91" s="99"/>
      <c r="AT91" s="99"/>
      <c r="AU91" s="99"/>
      <c r="AV91" s="99"/>
      <c r="AW91" s="99"/>
      <c r="AX91" s="99"/>
      <c r="AY91" s="99"/>
      <c r="AZ91" s="99"/>
      <c r="BA91" s="99"/>
      <c r="BB91" s="99"/>
      <c r="BC91" s="99"/>
      <c r="BD91" s="99"/>
      <c r="BE91" s="99"/>
      <c r="BF91" s="99"/>
      <c r="BG91" s="99"/>
      <c r="BH91" s="99"/>
      <c r="BI91" s="99"/>
      <c r="BJ91" s="99"/>
      <c r="BK91" s="99"/>
      <c r="BL91" s="99"/>
      <c r="BM91" s="99"/>
      <c r="BN91" s="99"/>
      <c r="BO91" s="99"/>
      <c r="BP91" s="99"/>
      <c r="BQ91" s="99"/>
      <c r="BR91" s="99"/>
      <c r="BS91" s="99"/>
      <c r="BT91" s="99"/>
      <c r="BU91" s="99"/>
      <c r="BV91" s="99"/>
      <c r="BW91" s="99"/>
      <c r="BX91" s="99"/>
      <c r="BY91" s="99"/>
      <c r="BZ91" s="99"/>
      <c r="CA91" s="99"/>
      <c r="CB91" s="99"/>
      <c r="CC91" s="99"/>
      <c r="CD91" s="99"/>
      <c r="CE91" s="99"/>
      <c r="CF91" s="99"/>
      <c r="CG91" s="99"/>
      <c r="CH91" s="99"/>
      <c r="CI91" s="99"/>
      <c r="CJ91" s="99"/>
      <c r="CK91" s="99"/>
      <c r="CL91" s="99"/>
      <c r="CM91" s="99"/>
      <c r="CN91" s="99"/>
      <c r="CO91" s="99"/>
      <c r="CP91" s="99"/>
      <c r="CQ91" s="99"/>
      <c r="CR91" s="99"/>
      <c r="CS91" s="99"/>
      <c r="CT91" s="99"/>
      <c r="CU91" s="99"/>
      <c r="CV91" s="99"/>
      <c r="CW91" s="99"/>
      <c r="CX91" s="99"/>
      <c r="CY91" s="99"/>
    </row>
    <row r="92" spans="1:103" s="82" customFormat="1" ht="24.95" customHeight="1" x14ac:dyDescent="0.2">
      <c r="A92" s="23" t="s">
        <v>16</v>
      </c>
      <c r="B92" s="305" t="s">
        <v>140</v>
      </c>
      <c r="C92" s="305"/>
      <c r="D92" s="23" t="s">
        <v>35</v>
      </c>
      <c r="E92" s="55">
        <f>E90</f>
        <v>341</v>
      </c>
      <c r="F92" s="81"/>
      <c r="G92" s="69">
        <f t="shared" si="2"/>
        <v>0</v>
      </c>
      <c r="H92" s="98"/>
      <c r="I92" s="98"/>
      <c r="J92" s="98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  <c r="AN92" s="99"/>
      <c r="AO92" s="99"/>
      <c r="AP92" s="99"/>
      <c r="AQ92" s="99"/>
      <c r="AR92" s="99"/>
      <c r="AS92" s="99"/>
      <c r="AT92" s="99"/>
      <c r="AU92" s="99"/>
      <c r="AV92" s="99"/>
      <c r="AW92" s="99"/>
      <c r="AX92" s="99"/>
      <c r="AY92" s="99"/>
      <c r="AZ92" s="99"/>
      <c r="BA92" s="99"/>
      <c r="BB92" s="99"/>
      <c r="BC92" s="99"/>
      <c r="BD92" s="99"/>
      <c r="BE92" s="99"/>
      <c r="BF92" s="99"/>
      <c r="BG92" s="99"/>
      <c r="BH92" s="99"/>
      <c r="BI92" s="99"/>
      <c r="BJ92" s="99"/>
      <c r="BK92" s="99"/>
      <c r="BL92" s="99"/>
      <c r="BM92" s="99"/>
      <c r="BN92" s="99"/>
      <c r="BO92" s="99"/>
      <c r="BP92" s="99"/>
      <c r="BQ92" s="99"/>
      <c r="BR92" s="99"/>
      <c r="BS92" s="99"/>
      <c r="BT92" s="99"/>
      <c r="BU92" s="99"/>
      <c r="BV92" s="99"/>
      <c r="BW92" s="99"/>
      <c r="BX92" s="99"/>
      <c r="BY92" s="99"/>
      <c r="BZ92" s="99"/>
      <c r="CA92" s="99"/>
      <c r="CB92" s="99"/>
      <c r="CC92" s="99"/>
      <c r="CD92" s="99"/>
      <c r="CE92" s="99"/>
      <c r="CF92" s="99"/>
      <c r="CG92" s="99"/>
      <c r="CH92" s="99"/>
      <c r="CI92" s="99"/>
      <c r="CJ92" s="99"/>
      <c r="CK92" s="99"/>
      <c r="CL92" s="99"/>
      <c r="CM92" s="99"/>
      <c r="CN92" s="99"/>
      <c r="CO92" s="99"/>
      <c r="CP92" s="99"/>
      <c r="CQ92" s="99"/>
      <c r="CR92" s="99"/>
      <c r="CS92" s="99"/>
      <c r="CT92" s="99"/>
      <c r="CU92" s="99"/>
      <c r="CV92" s="99"/>
      <c r="CW92" s="99"/>
      <c r="CX92" s="99"/>
      <c r="CY92" s="99"/>
    </row>
    <row r="93" spans="1:103" ht="24.95" customHeight="1" x14ac:dyDescent="0.2">
      <c r="A93" s="11"/>
      <c r="B93" s="308" t="s">
        <v>12</v>
      </c>
      <c r="C93" s="308"/>
      <c r="D93" s="57"/>
      <c r="E93" s="57"/>
      <c r="F93" s="108"/>
      <c r="G93" s="109">
        <f>SUM(G85:G92)</f>
        <v>0</v>
      </c>
    </row>
    <row r="94" spans="1:103" ht="24.95" customHeight="1" x14ac:dyDescent="0.2">
      <c r="A94" s="10"/>
      <c r="B94" s="309" t="s">
        <v>24</v>
      </c>
      <c r="C94" s="309"/>
      <c r="D94" s="309"/>
      <c r="E94" s="309"/>
      <c r="F94" s="309"/>
      <c r="G94" s="309"/>
    </row>
    <row r="95" spans="1:103" ht="24.95" customHeight="1" x14ac:dyDescent="0.2">
      <c r="A95" s="28" t="s">
        <v>16</v>
      </c>
      <c r="B95" s="310" t="s">
        <v>44</v>
      </c>
      <c r="C95" s="310"/>
      <c r="D95" s="33" t="s">
        <v>8</v>
      </c>
      <c r="E95" s="27">
        <f>SUM(E67)</f>
        <v>1038</v>
      </c>
      <c r="F95" s="18"/>
      <c r="G95" s="69">
        <f t="shared" ref="G95:G106" si="3">E95*F95</f>
        <v>0</v>
      </c>
    </row>
    <row r="96" spans="1:103" ht="24.95" customHeight="1" x14ac:dyDescent="0.2">
      <c r="A96" s="13" t="s">
        <v>33</v>
      </c>
      <c r="B96" s="321" t="s">
        <v>26</v>
      </c>
      <c r="C96" s="321"/>
      <c r="D96" s="11" t="s">
        <v>8</v>
      </c>
      <c r="E96" s="27">
        <f>SUM(E67)</f>
        <v>1038</v>
      </c>
      <c r="F96" s="18"/>
      <c r="G96" s="69">
        <f t="shared" si="3"/>
        <v>0</v>
      </c>
    </row>
    <row r="97" spans="1:103" ht="24.95" customHeight="1" x14ac:dyDescent="0.2">
      <c r="A97" s="13" t="s">
        <v>27</v>
      </c>
      <c r="B97" s="320" t="s">
        <v>28</v>
      </c>
      <c r="C97" s="320"/>
      <c r="D97" s="10" t="s">
        <v>8</v>
      </c>
      <c r="E97" s="27">
        <f>E96</f>
        <v>1038</v>
      </c>
      <c r="F97" s="12"/>
      <c r="G97" s="69">
        <f t="shared" si="3"/>
        <v>0</v>
      </c>
    </row>
    <row r="98" spans="1:103" ht="24.95" customHeight="1" x14ac:dyDescent="0.2">
      <c r="A98" s="24" t="s">
        <v>51</v>
      </c>
      <c r="B98" s="311" t="s">
        <v>52</v>
      </c>
      <c r="C98" s="311"/>
      <c r="D98" s="65" t="s">
        <v>10</v>
      </c>
      <c r="E98" s="31">
        <f>ROUND((E104*0.02),2)</f>
        <v>5.28</v>
      </c>
      <c r="F98" s="18"/>
      <c r="G98" s="69">
        <f t="shared" si="3"/>
        <v>0</v>
      </c>
    </row>
    <row r="99" spans="1:103" ht="24.95" customHeight="1" x14ac:dyDescent="0.2">
      <c r="A99" s="11" t="s">
        <v>17</v>
      </c>
      <c r="B99" s="322" t="s">
        <v>30</v>
      </c>
      <c r="C99" s="322"/>
      <c r="D99" s="17" t="s">
        <v>10</v>
      </c>
      <c r="E99" s="21">
        <f>ROUND(SUM(E96*0.01),2)</f>
        <v>10.38</v>
      </c>
      <c r="F99" s="20"/>
      <c r="G99" s="69">
        <f t="shared" si="3"/>
        <v>0</v>
      </c>
    </row>
    <row r="100" spans="1:103" ht="24.95" customHeight="1" x14ac:dyDescent="0.2">
      <c r="A100" s="11" t="s">
        <v>17</v>
      </c>
      <c r="B100" s="317" t="s">
        <v>130</v>
      </c>
      <c r="C100" s="318"/>
      <c r="D100" s="10" t="s">
        <v>8</v>
      </c>
      <c r="E100" s="11">
        <f>SUM(E96*1)</f>
        <v>1038</v>
      </c>
      <c r="F100" s="12"/>
      <c r="G100" s="69">
        <f t="shared" si="3"/>
        <v>0</v>
      </c>
    </row>
    <row r="101" spans="1:103" ht="24.95" customHeight="1" x14ac:dyDescent="0.2">
      <c r="A101" s="10" t="s">
        <v>17</v>
      </c>
      <c r="B101" s="317" t="s">
        <v>131</v>
      </c>
      <c r="C101" s="318"/>
      <c r="D101" s="10" t="s">
        <v>13</v>
      </c>
      <c r="E101" s="31">
        <f>ROUND(SUM(E96*10/1000),2)</f>
        <v>10.38</v>
      </c>
      <c r="F101" s="12"/>
      <c r="G101" s="69">
        <f t="shared" si="3"/>
        <v>0</v>
      </c>
    </row>
    <row r="102" spans="1:103" ht="24.95" customHeight="1" x14ac:dyDescent="0.2">
      <c r="A102" s="13" t="s">
        <v>21</v>
      </c>
      <c r="B102" s="319" t="s">
        <v>67</v>
      </c>
      <c r="C102" s="320"/>
      <c r="D102" s="10" t="s">
        <v>9</v>
      </c>
      <c r="E102" s="31">
        <f>ROUND(SUM(E104*1.05),2)</f>
        <v>277.31</v>
      </c>
      <c r="F102" s="12"/>
      <c r="G102" s="69">
        <f t="shared" si="3"/>
        <v>0</v>
      </c>
    </row>
    <row r="103" spans="1:103" ht="24.95" customHeight="1" x14ac:dyDescent="0.2">
      <c r="A103" s="10" t="s">
        <v>17</v>
      </c>
      <c r="B103" s="319" t="s">
        <v>112</v>
      </c>
      <c r="C103" s="320"/>
      <c r="D103" s="10" t="s">
        <v>9</v>
      </c>
      <c r="E103" s="31">
        <f>ROUND(SUM(E102:E102),2)</f>
        <v>277.31</v>
      </c>
      <c r="F103" s="12"/>
      <c r="G103" s="69">
        <f t="shared" si="3"/>
        <v>0</v>
      </c>
    </row>
    <row r="104" spans="1:103" ht="24.95" customHeight="1" x14ac:dyDescent="0.2">
      <c r="A104" s="24" t="s">
        <v>18</v>
      </c>
      <c r="B104" s="320" t="s">
        <v>15</v>
      </c>
      <c r="C104" s="320"/>
      <c r="D104" s="10" t="s">
        <v>9</v>
      </c>
      <c r="E104" s="31">
        <v>264.10000000000002</v>
      </c>
      <c r="F104" s="12"/>
      <c r="G104" s="69">
        <f t="shared" si="3"/>
        <v>0</v>
      </c>
    </row>
    <row r="105" spans="1:103" ht="24.95" customHeight="1" x14ac:dyDescent="0.2">
      <c r="A105" s="11" t="s">
        <v>17</v>
      </c>
      <c r="B105" s="319" t="s">
        <v>29</v>
      </c>
      <c r="C105" s="320"/>
      <c r="D105" s="10" t="s">
        <v>10</v>
      </c>
      <c r="E105" s="31">
        <f>SUM(E104*0.1)</f>
        <v>26.410000000000004</v>
      </c>
      <c r="F105" s="12"/>
      <c r="G105" s="69">
        <f t="shared" si="3"/>
        <v>0</v>
      </c>
    </row>
    <row r="106" spans="1:103" s="82" customFormat="1" ht="24.95" customHeight="1" x14ac:dyDescent="0.2">
      <c r="A106" s="80" t="s">
        <v>56</v>
      </c>
      <c r="B106" s="315" t="s">
        <v>55</v>
      </c>
      <c r="C106" s="315"/>
      <c r="D106" s="80" t="s">
        <v>14</v>
      </c>
      <c r="E106" s="179">
        <f>ROUND(((E99*1.8)),3)</f>
        <v>18.684000000000001</v>
      </c>
      <c r="F106" s="81"/>
      <c r="G106" s="69">
        <f t="shared" si="3"/>
        <v>0</v>
      </c>
      <c r="H106" s="98"/>
      <c r="I106" s="98"/>
      <c r="J106" s="98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  <c r="AH106" s="99"/>
      <c r="AI106" s="99"/>
      <c r="AJ106" s="99"/>
      <c r="AK106" s="99"/>
      <c r="AL106" s="99"/>
      <c r="AM106" s="99"/>
      <c r="AN106" s="99"/>
      <c r="AO106" s="99"/>
      <c r="AP106" s="99"/>
      <c r="AQ106" s="99"/>
      <c r="AR106" s="99"/>
      <c r="AS106" s="99"/>
      <c r="AT106" s="99"/>
      <c r="AU106" s="99"/>
      <c r="AV106" s="99"/>
      <c r="AW106" s="99"/>
      <c r="AX106" s="99"/>
      <c r="AY106" s="99"/>
      <c r="AZ106" s="99"/>
      <c r="BA106" s="99"/>
      <c r="BB106" s="99"/>
      <c r="BC106" s="99"/>
      <c r="BD106" s="99"/>
      <c r="BE106" s="99"/>
      <c r="BF106" s="99"/>
      <c r="BG106" s="99"/>
      <c r="BH106" s="99"/>
      <c r="BI106" s="99"/>
      <c r="BJ106" s="99"/>
      <c r="BK106" s="99"/>
      <c r="BL106" s="99"/>
      <c r="BM106" s="99"/>
      <c r="BN106" s="99"/>
      <c r="BO106" s="99"/>
      <c r="BP106" s="99"/>
      <c r="BQ106" s="99"/>
      <c r="BR106" s="99"/>
      <c r="BS106" s="99"/>
      <c r="BT106" s="99"/>
      <c r="BU106" s="99"/>
      <c r="BV106" s="99"/>
      <c r="BW106" s="99"/>
      <c r="BX106" s="99"/>
      <c r="BY106" s="99"/>
      <c r="BZ106" s="99"/>
      <c r="CA106" s="99"/>
      <c r="CB106" s="99"/>
      <c r="CC106" s="99"/>
      <c r="CD106" s="99"/>
      <c r="CE106" s="99"/>
      <c r="CF106" s="99"/>
      <c r="CG106" s="99"/>
      <c r="CH106" s="99"/>
      <c r="CI106" s="99"/>
      <c r="CJ106" s="99"/>
      <c r="CK106" s="99"/>
      <c r="CL106" s="99"/>
      <c r="CM106" s="99"/>
      <c r="CN106" s="99"/>
      <c r="CO106" s="99"/>
      <c r="CP106" s="99"/>
      <c r="CQ106" s="99"/>
      <c r="CR106" s="99"/>
      <c r="CS106" s="99"/>
      <c r="CT106" s="99"/>
      <c r="CU106" s="99"/>
      <c r="CV106" s="99"/>
      <c r="CW106" s="99"/>
      <c r="CX106" s="99"/>
      <c r="CY106" s="99"/>
    </row>
    <row r="107" spans="1:103" ht="24.95" customHeight="1" x14ac:dyDescent="0.2">
      <c r="A107" s="10"/>
      <c r="B107" s="308" t="s">
        <v>64</v>
      </c>
      <c r="C107" s="308"/>
      <c r="D107" s="57"/>
      <c r="E107" s="57"/>
      <c r="F107" s="108"/>
      <c r="G107" s="109">
        <f>SUM(G95:G106)</f>
        <v>0</v>
      </c>
    </row>
    <row r="108" spans="1:103" s="26" customFormat="1" ht="24.95" customHeight="1" x14ac:dyDescent="0.25">
      <c r="A108" s="285"/>
      <c r="B108" s="286" t="s">
        <v>6</v>
      </c>
      <c r="C108" s="286"/>
      <c r="D108" s="287" t="s">
        <v>47</v>
      </c>
      <c r="E108" s="271" t="s">
        <v>31</v>
      </c>
      <c r="F108" s="288" t="s">
        <v>4</v>
      </c>
      <c r="G108" s="289" t="s">
        <v>32</v>
      </c>
      <c r="H108" s="93"/>
      <c r="I108" s="93"/>
      <c r="J108" s="93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94"/>
      <c r="BB108" s="94"/>
      <c r="BC108" s="94"/>
      <c r="BD108" s="94"/>
      <c r="BE108" s="94"/>
      <c r="BF108" s="94"/>
      <c r="BG108" s="94"/>
      <c r="BH108" s="94"/>
      <c r="BI108" s="94"/>
      <c r="BJ108" s="94"/>
      <c r="BK108" s="94"/>
      <c r="BL108" s="94"/>
      <c r="BM108" s="94"/>
      <c r="BN108" s="94"/>
      <c r="BO108" s="94"/>
      <c r="BP108" s="94"/>
      <c r="BQ108" s="94"/>
      <c r="BR108" s="94"/>
      <c r="BS108" s="94"/>
      <c r="BT108" s="94"/>
      <c r="BU108" s="94"/>
      <c r="BV108" s="94"/>
      <c r="BW108" s="94"/>
      <c r="BX108" s="94"/>
      <c r="BY108" s="94"/>
      <c r="BZ108" s="94"/>
      <c r="CA108" s="94"/>
      <c r="CB108" s="94"/>
      <c r="CC108" s="94"/>
      <c r="CD108" s="94"/>
      <c r="CE108" s="94"/>
      <c r="CF108" s="94"/>
      <c r="CG108" s="94"/>
      <c r="CH108" s="94"/>
      <c r="CI108" s="94"/>
      <c r="CJ108" s="94"/>
      <c r="CK108" s="94"/>
      <c r="CL108" s="94"/>
      <c r="CM108" s="94"/>
      <c r="CN108" s="94"/>
      <c r="CO108" s="94"/>
      <c r="CP108" s="94"/>
      <c r="CQ108" s="94"/>
      <c r="CR108" s="94"/>
      <c r="CS108" s="94"/>
      <c r="CT108" s="94"/>
      <c r="CU108" s="94"/>
      <c r="CV108" s="94"/>
      <c r="CW108" s="94"/>
      <c r="CX108" s="94"/>
      <c r="CY108" s="94"/>
    </row>
    <row r="109" spans="1:103" s="8" customFormat="1" ht="24.95" customHeight="1" x14ac:dyDescent="0.25">
      <c r="A109" s="285"/>
      <c r="B109" s="286"/>
      <c r="C109" s="286"/>
      <c r="D109" s="287"/>
      <c r="E109" s="272"/>
      <c r="F109" s="288"/>
      <c r="G109" s="289"/>
      <c r="H109" s="5"/>
      <c r="I109" s="5"/>
      <c r="J109" s="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95"/>
      <c r="AJ109" s="95"/>
      <c r="AK109" s="95"/>
      <c r="AL109" s="95"/>
      <c r="AM109" s="95"/>
      <c r="AN109" s="95"/>
      <c r="AO109" s="95"/>
      <c r="AP109" s="95"/>
      <c r="AQ109" s="95"/>
      <c r="AR109" s="95"/>
      <c r="AS109" s="95"/>
      <c r="AT109" s="95"/>
      <c r="AU109" s="95"/>
      <c r="AV109" s="95"/>
      <c r="AW109" s="95"/>
      <c r="AX109" s="95"/>
      <c r="AY109" s="95"/>
      <c r="AZ109" s="95"/>
      <c r="BA109" s="95"/>
      <c r="BB109" s="95"/>
      <c r="BC109" s="95"/>
      <c r="BD109" s="95"/>
      <c r="BE109" s="95"/>
      <c r="BF109" s="95"/>
      <c r="BG109" s="95"/>
      <c r="BH109" s="95"/>
      <c r="BI109" s="95"/>
      <c r="BJ109" s="95"/>
      <c r="BK109" s="95"/>
      <c r="BL109" s="95"/>
      <c r="BM109" s="95"/>
      <c r="BN109" s="95"/>
      <c r="BO109" s="95"/>
      <c r="BP109" s="95"/>
      <c r="BQ109" s="95"/>
      <c r="BR109" s="95"/>
      <c r="BS109" s="95"/>
      <c r="BT109" s="95"/>
      <c r="BU109" s="95"/>
      <c r="BV109" s="95"/>
      <c r="BW109" s="95"/>
      <c r="BX109" s="95"/>
      <c r="BY109" s="95"/>
      <c r="BZ109" s="95"/>
      <c r="CA109" s="95"/>
      <c r="CB109" s="95"/>
      <c r="CC109" s="95"/>
      <c r="CD109" s="95"/>
      <c r="CE109" s="95"/>
      <c r="CF109" s="95"/>
      <c r="CG109" s="95"/>
      <c r="CH109" s="95"/>
      <c r="CI109" s="95"/>
      <c r="CJ109" s="95"/>
      <c r="CK109" s="95"/>
      <c r="CL109" s="95"/>
      <c r="CM109" s="95"/>
      <c r="CN109" s="95"/>
      <c r="CO109" s="95"/>
      <c r="CP109" s="95"/>
      <c r="CQ109" s="95"/>
      <c r="CR109" s="95"/>
      <c r="CS109" s="95"/>
      <c r="CT109" s="95"/>
      <c r="CU109" s="95"/>
      <c r="CV109" s="95"/>
      <c r="CW109" s="95"/>
      <c r="CX109" s="95"/>
      <c r="CY109" s="95"/>
    </row>
    <row r="110" spans="1:103" ht="24.95" customHeight="1" x14ac:dyDescent="0.2">
      <c r="A110" s="11"/>
      <c r="B110" s="323" t="s">
        <v>181</v>
      </c>
      <c r="C110" s="323"/>
      <c r="D110" s="323"/>
      <c r="E110" s="323"/>
      <c r="F110" s="323"/>
      <c r="G110" s="323"/>
      <c r="H110" s="86"/>
    </row>
    <row r="111" spans="1:103" ht="24.95" customHeight="1" x14ac:dyDescent="0.2">
      <c r="A111" s="28" t="s">
        <v>16</v>
      </c>
      <c r="B111" s="310" t="s">
        <v>44</v>
      </c>
      <c r="C111" s="310"/>
      <c r="D111" s="33" t="s">
        <v>8</v>
      </c>
      <c r="E111" s="79">
        <f>E78</f>
        <v>437</v>
      </c>
      <c r="F111" s="12"/>
      <c r="G111" s="69">
        <f t="shared" ref="G111:G117" si="4">E111*F111</f>
        <v>0</v>
      </c>
      <c r="H111" s="86"/>
    </row>
    <row r="112" spans="1:103" ht="24.95" customHeight="1" x14ac:dyDescent="0.2">
      <c r="A112" s="35" t="s">
        <v>114</v>
      </c>
      <c r="B112" s="327" t="s">
        <v>115</v>
      </c>
      <c r="C112" s="310"/>
      <c r="D112" s="53" t="s">
        <v>8</v>
      </c>
      <c r="E112" s="79">
        <f>E111</f>
        <v>437</v>
      </c>
      <c r="F112" s="110"/>
      <c r="G112" s="69">
        <f t="shared" si="4"/>
        <v>0</v>
      </c>
      <c r="H112" s="60"/>
    </row>
    <row r="113" spans="1:103" ht="24.95" customHeight="1" x14ac:dyDescent="0.2">
      <c r="A113" s="24" t="s">
        <v>51</v>
      </c>
      <c r="B113" s="311" t="s">
        <v>52</v>
      </c>
      <c r="C113" s="311"/>
      <c r="D113" s="65" t="s">
        <v>10</v>
      </c>
      <c r="E113" s="31">
        <f>ROUND((E115*0.02),2)</f>
        <v>2.09</v>
      </c>
      <c r="F113" s="18"/>
      <c r="G113" s="69">
        <f t="shared" si="4"/>
        <v>0</v>
      </c>
      <c r="H113" s="60"/>
    </row>
    <row r="114" spans="1:103" ht="24.95" customHeight="1" x14ac:dyDescent="0.2">
      <c r="A114" s="11" t="s">
        <v>17</v>
      </c>
      <c r="B114" s="322" t="s">
        <v>30</v>
      </c>
      <c r="C114" s="322"/>
      <c r="D114" s="17" t="s">
        <v>10</v>
      </c>
      <c r="E114" s="21">
        <f>ROUND((E111*0.01),2)</f>
        <v>4.37</v>
      </c>
      <c r="F114" s="20"/>
      <c r="G114" s="69">
        <f t="shared" si="4"/>
        <v>0</v>
      </c>
      <c r="H114" s="60"/>
    </row>
    <row r="115" spans="1:103" ht="24.95" customHeight="1" x14ac:dyDescent="0.2">
      <c r="A115" s="80" t="s">
        <v>18</v>
      </c>
      <c r="B115" s="328" t="s">
        <v>15</v>
      </c>
      <c r="C115" s="328"/>
      <c r="D115" s="54" t="s">
        <v>9</v>
      </c>
      <c r="E115" s="178">
        <v>104.5</v>
      </c>
      <c r="F115" s="63"/>
      <c r="G115" s="69">
        <f t="shared" si="4"/>
        <v>0</v>
      </c>
      <c r="H115" s="61"/>
    </row>
    <row r="116" spans="1:103" ht="24.95" customHeight="1" x14ac:dyDescent="0.2">
      <c r="A116" s="43" t="s">
        <v>17</v>
      </c>
      <c r="B116" s="328" t="s">
        <v>29</v>
      </c>
      <c r="C116" s="328"/>
      <c r="D116" s="54" t="s">
        <v>10</v>
      </c>
      <c r="E116" s="56">
        <v>10.45</v>
      </c>
      <c r="F116" s="64"/>
      <c r="G116" s="69">
        <f t="shared" si="4"/>
        <v>0</v>
      </c>
      <c r="H116" s="61"/>
    </row>
    <row r="117" spans="1:103" s="82" customFormat="1" ht="24.95" customHeight="1" x14ac:dyDescent="0.2">
      <c r="A117" s="80" t="s">
        <v>56</v>
      </c>
      <c r="B117" s="315" t="s">
        <v>55</v>
      </c>
      <c r="C117" s="315"/>
      <c r="D117" s="80" t="s">
        <v>14</v>
      </c>
      <c r="E117" s="179">
        <f>ROUND(((E114*1.8)),3)</f>
        <v>7.8659999999999997</v>
      </c>
      <c r="F117" s="81"/>
      <c r="G117" s="69">
        <f t="shared" si="4"/>
        <v>0</v>
      </c>
      <c r="H117" s="98"/>
      <c r="I117" s="98"/>
      <c r="J117" s="98"/>
      <c r="K117" s="99"/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  <c r="Y117" s="99"/>
      <c r="Z117" s="99"/>
      <c r="AA117" s="99"/>
      <c r="AB117" s="99"/>
      <c r="AC117" s="99"/>
      <c r="AD117" s="99"/>
      <c r="AE117" s="99"/>
      <c r="AF117" s="99"/>
      <c r="AG117" s="99"/>
      <c r="AH117" s="99"/>
      <c r="AI117" s="99"/>
      <c r="AJ117" s="99"/>
      <c r="AK117" s="99"/>
      <c r="AL117" s="99"/>
      <c r="AM117" s="99"/>
      <c r="AN117" s="99"/>
      <c r="AO117" s="99"/>
      <c r="AP117" s="99"/>
      <c r="AQ117" s="99"/>
      <c r="AR117" s="99"/>
      <c r="AS117" s="99"/>
      <c r="AT117" s="99"/>
      <c r="AU117" s="99"/>
      <c r="AV117" s="99"/>
      <c r="AW117" s="99"/>
      <c r="AX117" s="99"/>
      <c r="AY117" s="99"/>
      <c r="AZ117" s="99"/>
      <c r="BA117" s="99"/>
      <c r="BB117" s="99"/>
      <c r="BC117" s="99"/>
      <c r="BD117" s="99"/>
      <c r="BE117" s="99"/>
      <c r="BF117" s="99"/>
      <c r="BG117" s="99"/>
      <c r="BH117" s="99"/>
      <c r="BI117" s="99"/>
      <c r="BJ117" s="99"/>
      <c r="BK117" s="99"/>
      <c r="BL117" s="99"/>
      <c r="BM117" s="99"/>
      <c r="BN117" s="99"/>
      <c r="BO117" s="99"/>
      <c r="BP117" s="99"/>
      <c r="BQ117" s="99"/>
      <c r="BR117" s="99"/>
      <c r="BS117" s="99"/>
      <c r="BT117" s="99"/>
      <c r="BU117" s="99"/>
      <c r="BV117" s="99"/>
      <c r="BW117" s="99"/>
      <c r="BX117" s="99"/>
      <c r="BY117" s="99"/>
      <c r="BZ117" s="99"/>
      <c r="CA117" s="99"/>
      <c r="CB117" s="99"/>
      <c r="CC117" s="99"/>
      <c r="CD117" s="99"/>
      <c r="CE117" s="99"/>
      <c r="CF117" s="99"/>
      <c r="CG117" s="99"/>
      <c r="CH117" s="99"/>
      <c r="CI117" s="99"/>
      <c r="CJ117" s="99"/>
      <c r="CK117" s="99"/>
      <c r="CL117" s="99"/>
      <c r="CM117" s="99"/>
      <c r="CN117" s="99"/>
      <c r="CO117" s="99"/>
      <c r="CP117" s="99"/>
      <c r="CQ117" s="99"/>
      <c r="CR117" s="99"/>
      <c r="CS117" s="99"/>
      <c r="CT117" s="99"/>
      <c r="CU117" s="99"/>
      <c r="CV117" s="99"/>
      <c r="CW117" s="99"/>
      <c r="CX117" s="99"/>
      <c r="CY117" s="99"/>
    </row>
    <row r="118" spans="1:103" ht="24.95" customHeight="1" x14ac:dyDescent="0.2">
      <c r="A118" s="11"/>
      <c r="B118" s="326" t="s">
        <v>182</v>
      </c>
      <c r="C118" s="326"/>
      <c r="D118" s="57"/>
      <c r="E118" s="57"/>
      <c r="F118" s="58"/>
      <c r="G118" s="109">
        <f>SUM(G111:G117)</f>
        <v>0</v>
      </c>
      <c r="H118" s="62"/>
    </row>
    <row r="119" spans="1:103" s="82" customFormat="1" ht="24.95" customHeight="1" x14ac:dyDescent="0.2">
      <c r="A119" s="54"/>
      <c r="B119" s="275" t="s">
        <v>229</v>
      </c>
      <c r="C119" s="275"/>
      <c r="D119" s="275"/>
      <c r="E119" s="275"/>
      <c r="F119" s="275"/>
      <c r="G119" s="275"/>
      <c r="H119" s="188"/>
      <c r="I119" s="188"/>
      <c r="J119" s="188"/>
      <c r="K119" s="188"/>
    </row>
    <row r="120" spans="1:103" s="82" customFormat="1" ht="24.95" customHeight="1" x14ac:dyDescent="0.2">
      <c r="A120" s="11" t="s">
        <v>17</v>
      </c>
      <c r="B120" s="324" t="s">
        <v>225</v>
      </c>
      <c r="C120" s="325"/>
      <c r="D120" s="17" t="s">
        <v>14</v>
      </c>
      <c r="E120" s="55">
        <f>486.7*0.15*1.8*1.3</f>
        <v>170.83169999999998</v>
      </c>
      <c r="F120" s="190"/>
      <c r="G120" s="69">
        <f t="shared" ref="G120:G121" si="5">E120*F120</f>
        <v>0</v>
      </c>
      <c r="H120" s="188"/>
      <c r="I120" s="188"/>
      <c r="J120" s="188"/>
      <c r="K120" s="188"/>
    </row>
    <row r="121" spans="1:103" ht="24.95" customHeight="1" x14ac:dyDescent="0.2">
      <c r="A121" s="125" t="s">
        <v>187</v>
      </c>
      <c r="B121" s="324" t="s">
        <v>188</v>
      </c>
      <c r="C121" s="325"/>
      <c r="D121" s="17" t="s">
        <v>9</v>
      </c>
      <c r="E121" s="185">
        <v>486.7</v>
      </c>
      <c r="F121" s="190"/>
      <c r="G121" s="69">
        <f t="shared" si="5"/>
        <v>0</v>
      </c>
      <c r="H121" s="149"/>
      <c r="I121" s="1"/>
      <c r="J121" s="1"/>
      <c r="K121" s="1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</row>
    <row r="122" spans="1:103" ht="24.95" customHeight="1" x14ac:dyDescent="0.2">
      <c r="A122" s="115" t="s">
        <v>183</v>
      </c>
      <c r="B122" s="331" t="s">
        <v>184</v>
      </c>
      <c r="C122" s="331"/>
      <c r="D122" s="115" t="s">
        <v>9</v>
      </c>
      <c r="E122" s="185">
        <f>SUM(E121)</f>
        <v>486.7</v>
      </c>
      <c r="F122" s="189"/>
      <c r="G122" s="69">
        <f>E122*F122</f>
        <v>0</v>
      </c>
      <c r="H122" s="1"/>
      <c r="I122" s="1"/>
      <c r="J122" s="1"/>
      <c r="K122" s="1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</row>
    <row r="123" spans="1:103" ht="24.95" customHeight="1" x14ac:dyDescent="0.2">
      <c r="A123" s="14" t="s">
        <v>185</v>
      </c>
      <c r="B123" s="332" t="s">
        <v>186</v>
      </c>
      <c r="C123" s="331"/>
      <c r="D123" s="115" t="s">
        <v>10</v>
      </c>
      <c r="E123" s="185">
        <f>ROUND((0.01*E121),2)</f>
        <v>4.87</v>
      </c>
      <c r="F123" s="189"/>
      <c r="G123" s="69">
        <f>E123*F123</f>
        <v>0</v>
      </c>
      <c r="H123" s="1"/>
      <c r="I123" s="1"/>
      <c r="J123" s="1"/>
      <c r="K123" s="1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1:103" ht="24.95" customHeight="1" x14ac:dyDescent="0.2">
      <c r="A124" s="187" t="s">
        <v>189</v>
      </c>
      <c r="B124" s="333" t="s">
        <v>190</v>
      </c>
      <c r="C124" s="334"/>
      <c r="D124" s="186" t="s">
        <v>9</v>
      </c>
      <c r="E124" s="191">
        <v>338.5</v>
      </c>
      <c r="F124" s="192"/>
      <c r="G124" s="69">
        <f t="shared" ref="G124:G129" si="6">E124*F124</f>
        <v>0</v>
      </c>
      <c r="H124" s="1"/>
      <c r="I124" s="1"/>
      <c r="J124" s="1"/>
      <c r="K124" s="1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1:103" ht="24.95" customHeight="1" x14ac:dyDescent="0.2">
      <c r="A125" s="115" t="s">
        <v>17</v>
      </c>
      <c r="B125" s="334" t="s">
        <v>191</v>
      </c>
      <c r="C125" s="334"/>
      <c r="D125" s="115" t="s">
        <v>13</v>
      </c>
      <c r="E125" s="185">
        <f>ROUND(SUM(E124*250/10000),2)</f>
        <v>8.4600000000000009</v>
      </c>
      <c r="F125" s="189"/>
      <c r="G125" s="69">
        <f t="shared" si="6"/>
        <v>0</v>
      </c>
      <c r="H125" s="1"/>
      <c r="I125" s="1"/>
      <c r="J125" s="1"/>
      <c r="K125" s="1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1:103" ht="24.95" customHeight="1" x14ac:dyDescent="0.2">
      <c r="A126" s="184" t="s">
        <v>19</v>
      </c>
      <c r="B126" s="334" t="s">
        <v>192</v>
      </c>
      <c r="C126" s="334"/>
      <c r="D126" s="115" t="s">
        <v>14</v>
      </c>
      <c r="E126" s="193">
        <f>ROUND(SUM(E127*0.001),3)</f>
        <v>0.01</v>
      </c>
      <c r="F126" s="194"/>
      <c r="G126" s="69">
        <f t="shared" si="6"/>
        <v>0</v>
      </c>
      <c r="H126" s="1"/>
      <c r="I126" s="1"/>
      <c r="J126" s="1"/>
      <c r="K126" s="1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1:103" ht="24.95" customHeight="1" x14ac:dyDescent="0.2">
      <c r="A127" s="186" t="s">
        <v>17</v>
      </c>
      <c r="B127" s="334" t="s">
        <v>193</v>
      </c>
      <c r="C127" s="334"/>
      <c r="D127" s="186" t="s">
        <v>13</v>
      </c>
      <c r="E127" s="191">
        <f>ROUND(SUM(E124*0.03),2)</f>
        <v>10.16</v>
      </c>
      <c r="F127" s="192"/>
      <c r="G127" s="69">
        <f t="shared" si="6"/>
        <v>0</v>
      </c>
      <c r="H127" s="1"/>
      <c r="I127" s="1"/>
      <c r="J127" s="1"/>
      <c r="K127" s="1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1:103" ht="24.95" customHeight="1" x14ac:dyDescent="0.2">
      <c r="A128" s="200" t="s">
        <v>194</v>
      </c>
      <c r="B128" s="329" t="s">
        <v>195</v>
      </c>
      <c r="C128" s="329"/>
      <c r="D128" s="200" t="s">
        <v>9</v>
      </c>
      <c r="E128" s="201">
        <f>SUM(E124*3)</f>
        <v>1015.5</v>
      </c>
      <c r="F128" s="202"/>
      <c r="G128" s="69">
        <f t="shared" si="6"/>
        <v>0</v>
      </c>
      <c r="H128" s="1"/>
      <c r="I128" s="1"/>
      <c r="J128" s="1"/>
      <c r="K128" s="1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1:103" s="82" customFormat="1" ht="24.95" customHeight="1" x14ac:dyDescent="0.2">
      <c r="A129" s="80" t="s">
        <v>16</v>
      </c>
      <c r="B129" s="315" t="s">
        <v>54</v>
      </c>
      <c r="C129" s="330"/>
      <c r="D129" s="80" t="s">
        <v>14</v>
      </c>
      <c r="E129" s="195">
        <f>E121*0.001</f>
        <v>0.48670000000000002</v>
      </c>
      <c r="F129" s="196"/>
      <c r="G129" s="69">
        <f t="shared" si="6"/>
        <v>0</v>
      </c>
      <c r="H129" s="188"/>
      <c r="I129" s="188"/>
      <c r="J129" s="188"/>
      <c r="K129" s="188"/>
    </row>
    <row r="130" spans="1:103" ht="24.95" customHeight="1" x14ac:dyDescent="0.2">
      <c r="A130" s="197"/>
      <c r="B130" s="276" t="s">
        <v>196</v>
      </c>
      <c r="C130" s="276"/>
      <c r="D130" s="198"/>
      <c r="E130" s="198"/>
      <c r="F130" s="199"/>
      <c r="G130" s="71">
        <f>SUM(G120:G129)</f>
        <v>0</v>
      </c>
      <c r="H130" s="1"/>
      <c r="I130" s="1"/>
      <c r="J130" s="1"/>
      <c r="K130" s="1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1:103" s="26" customFormat="1" ht="24.95" customHeight="1" x14ac:dyDescent="0.25">
      <c r="A131" s="268"/>
      <c r="B131" s="269" t="s">
        <v>6</v>
      </c>
      <c r="C131" s="269"/>
      <c r="D131" s="270" t="s">
        <v>47</v>
      </c>
      <c r="E131" s="271" t="s">
        <v>31</v>
      </c>
      <c r="F131" s="273" t="s">
        <v>4</v>
      </c>
      <c r="G131" s="274" t="s">
        <v>32</v>
      </c>
      <c r="H131" s="258"/>
      <c r="I131" s="258"/>
      <c r="J131" s="258"/>
    </row>
    <row r="132" spans="1:103" s="51" customFormat="1" ht="24.95" customHeight="1" x14ac:dyDescent="0.25">
      <c r="A132" s="268"/>
      <c r="B132" s="269"/>
      <c r="C132" s="269"/>
      <c r="D132" s="270"/>
      <c r="E132" s="272"/>
      <c r="F132" s="273"/>
      <c r="G132" s="274"/>
      <c r="H132" s="259"/>
      <c r="I132" s="259"/>
      <c r="J132" s="259"/>
    </row>
    <row r="133" spans="1:103" s="82" customFormat="1" ht="24.95" customHeight="1" x14ac:dyDescent="0.2">
      <c r="A133" s="54"/>
      <c r="B133" s="275" t="s">
        <v>60</v>
      </c>
      <c r="C133" s="275"/>
      <c r="D133" s="275"/>
      <c r="E133" s="275"/>
      <c r="F133" s="275"/>
      <c r="G133" s="203"/>
      <c r="H133" s="188"/>
      <c r="I133" s="188"/>
    </row>
    <row r="134" spans="1:103" ht="24.95" customHeight="1" x14ac:dyDescent="0.2">
      <c r="A134" s="184" t="s">
        <v>61</v>
      </c>
      <c r="B134" s="332" t="s">
        <v>62</v>
      </c>
      <c r="C134" s="331"/>
      <c r="D134" s="115" t="s">
        <v>9</v>
      </c>
      <c r="E134" s="260">
        <v>2141</v>
      </c>
      <c r="F134" s="189"/>
      <c r="G134" s="261">
        <f>E134*F134</f>
        <v>0</v>
      </c>
      <c r="H134" s="1"/>
      <c r="I134" s="1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1:103" ht="24.95" customHeight="1" x14ac:dyDescent="0.2">
      <c r="A135" s="184" t="s">
        <v>40</v>
      </c>
      <c r="B135" s="332" t="s">
        <v>116</v>
      </c>
      <c r="C135" s="325"/>
      <c r="D135" s="115" t="s">
        <v>9</v>
      </c>
      <c r="E135" s="260">
        <f>E134</f>
        <v>2141</v>
      </c>
      <c r="F135" s="189"/>
      <c r="G135" s="261">
        <f>E135*F135</f>
        <v>0</v>
      </c>
      <c r="H135" s="1"/>
      <c r="I135" s="1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1:103" ht="24.95" customHeight="1" x14ac:dyDescent="0.2">
      <c r="A136" s="115" t="s">
        <v>17</v>
      </c>
      <c r="B136" s="333" t="s">
        <v>197</v>
      </c>
      <c r="C136" s="334"/>
      <c r="D136" s="115" t="s">
        <v>13</v>
      </c>
      <c r="E136" s="262">
        <f>ROUND((E134*0.002),3)</f>
        <v>4.282</v>
      </c>
      <c r="F136" s="189"/>
      <c r="G136" s="261">
        <f>E136*F136</f>
        <v>0</v>
      </c>
      <c r="H136" s="1"/>
      <c r="I136" s="1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1:103" ht="24.95" customHeight="1" x14ac:dyDescent="0.2">
      <c r="A137" s="184" t="s">
        <v>63</v>
      </c>
      <c r="B137" s="332" t="s">
        <v>117</v>
      </c>
      <c r="C137" s="331"/>
      <c r="D137" s="115" t="s">
        <v>9</v>
      </c>
      <c r="E137" s="260">
        <f>E134</f>
        <v>2141</v>
      </c>
      <c r="F137" s="189"/>
      <c r="G137" s="261">
        <f>E137*F137</f>
        <v>0</v>
      </c>
      <c r="H137" s="1"/>
      <c r="I137" s="1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1:103" ht="24.95" customHeight="1" x14ac:dyDescent="0.2">
      <c r="A138" s="115" t="s">
        <v>17</v>
      </c>
      <c r="B138" s="333" t="s">
        <v>198</v>
      </c>
      <c r="C138" s="334"/>
      <c r="D138" s="184" t="s">
        <v>14</v>
      </c>
      <c r="E138" s="262">
        <f>ROUND((E134*0.004*1.8),3)</f>
        <v>15.414999999999999</v>
      </c>
      <c r="F138" s="189"/>
      <c r="G138" s="261">
        <f>E138*F138</f>
        <v>0</v>
      </c>
      <c r="H138" s="1"/>
      <c r="I138" s="1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1:103" ht="24.95" customHeight="1" x14ac:dyDescent="0.2">
      <c r="A139" s="197"/>
      <c r="B139" s="276" t="s">
        <v>199</v>
      </c>
      <c r="C139" s="276"/>
      <c r="D139" s="198"/>
      <c r="E139" s="198"/>
      <c r="F139" s="199"/>
      <c r="G139" s="211">
        <f>SUM(G134:G138)</f>
        <v>0</v>
      </c>
      <c r="H139" s="1"/>
      <c r="I139" s="1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1:103" s="51" customFormat="1" ht="35.1" customHeight="1" x14ac:dyDescent="0.25">
      <c r="A140" s="50"/>
      <c r="B140" s="284" t="s">
        <v>101</v>
      </c>
      <c r="C140" s="284"/>
      <c r="D140" s="284"/>
      <c r="E140" s="284"/>
      <c r="F140" s="284"/>
      <c r="G140" s="72">
        <f>SUM(G130,G118,G107,G93,G139)</f>
        <v>0</v>
      </c>
      <c r="H140" s="100"/>
      <c r="I140" s="100"/>
      <c r="J140" s="100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1"/>
      <c r="BB140" s="101"/>
      <c r="BC140" s="101"/>
      <c r="BD140" s="101"/>
      <c r="BE140" s="101"/>
      <c r="BF140" s="101"/>
      <c r="BG140" s="101"/>
      <c r="BH140" s="101"/>
      <c r="BI140" s="101"/>
      <c r="BJ140" s="101"/>
      <c r="BK140" s="101"/>
      <c r="BL140" s="101"/>
      <c r="BM140" s="101"/>
      <c r="BN140" s="101"/>
      <c r="BO140" s="101"/>
      <c r="BP140" s="101"/>
      <c r="BQ140" s="101"/>
      <c r="BR140" s="101"/>
      <c r="BS140" s="101"/>
      <c r="BT140" s="101"/>
      <c r="BU140" s="101"/>
      <c r="BV140" s="101"/>
      <c r="BW140" s="101"/>
      <c r="BX140" s="101"/>
      <c r="BY140" s="101"/>
      <c r="BZ140" s="101"/>
      <c r="CA140" s="101"/>
      <c r="CB140" s="101"/>
      <c r="CC140" s="101"/>
      <c r="CD140" s="101"/>
      <c r="CE140" s="101"/>
      <c r="CF140" s="101"/>
      <c r="CG140" s="101"/>
      <c r="CH140" s="101"/>
      <c r="CI140" s="101"/>
      <c r="CJ140" s="101"/>
      <c r="CK140" s="101"/>
      <c r="CL140" s="101"/>
      <c r="CM140" s="101"/>
      <c r="CN140" s="101"/>
      <c r="CO140" s="101"/>
      <c r="CP140" s="101"/>
      <c r="CQ140" s="101"/>
      <c r="CR140" s="101"/>
      <c r="CS140" s="101"/>
      <c r="CT140" s="101"/>
      <c r="CU140" s="101"/>
      <c r="CV140" s="101"/>
      <c r="CW140" s="101"/>
      <c r="CX140" s="101"/>
      <c r="CY140" s="101"/>
    </row>
    <row r="141" spans="1:103" s="51" customFormat="1" ht="35.1" customHeight="1" x14ac:dyDescent="0.25">
      <c r="A141" s="158"/>
      <c r="B141" s="335" t="s">
        <v>200</v>
      </c>
      <c r="C141" s="336"/>
      <c r="D141" s="336"/>
      <c r="E141" s="336"/>
      <c r="F141" s="336"/>
      <c r="G141" s="337"/>
      <c r="H141" s="100"/>
      <c r="I141" s="100"/>
      <c r="J141" s="100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1"/>
      <c r="AP141" s="101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1"/>
      <c r="BB141" s="101"/>
      <c r="BC141" s="101"/>
      <c r="BD141" s="101"/>
      <c r="BE141" s="101"/>
      <c r="BF141" s="101"/>
      <c r="BG141" s="101"/>
      <c r="BH141" s="101"/>
      <c r="BI141" s="101"/>
      <c r="BJ141" s="101"/>
      <c r="BK141" s="101"/>
      <c r="BL141" s="101"/>
      <c r="BM141" s="101"/>
      <c r="BN141" s="101"/>
      <c r="BO141" s="101"/>
      <c r="BP141" s="101"/>
      <c r="BQ141" s="101"/>
      <c r="BR141" s="101"/>
      <c r="BS141" s="101"/>
      <c r="BT141" s="101"/>
      <c r="BU141" s="101"/>
      <c r="BV141" s="101"/>
      <c r="BW141" s="101"/>
      <c r="BX141" s="101"/>
      <c r="BY141" s="101"/>
      <c r="BZ141" s="101"/>
      <c r="CA141" s="101"/>
      <c r="CB141" s="101"/>
      <c r="CC141" s="101"/>
      <c r="CD141" s="101"/>
      <c r="CE141" s="101"/>
      <c r="CF141" s="101"/>
      <c r="CG141" s="101"/>
      <c r="CH141" s="101"/>
      <c r="CI141" s="101"/>
      <c r="CJ141" s="101"/>
      <c r="CK141" s="101"/>
      <c r="CL141" s="101"/>
      <c r="CM141" s="101"/>
      <c r="CN141" s="101"/>
      <c r="CO141" s="101"/>
      <c r="CP141" s="101"/>
      <c r="CQ141" s="101"/>
      <c r="CR141" s="101"/>
      <c r="CS141" s="101"/>
      <c r="CT141" s="101"/>
      <c r="CU141" s="101"/>
      <c r="CV141" s="101"/>
      <c r="CW141" s="101"/>
      <c r="CX141" s="101"/>
      <c r="CY141" s="101"/>
    </row>
    <row r="142" spans="1:103" s="26" customFormat="1" ht="24.95" customHeight="1" x14ac:dyDescent="0.25">
      <c r="A142" s="285"/>
      <c r="B142" s="286" t="s">
        <v>6</v>
      </c>
      <c r="C142" s="286"/>
      <c r="D142" s="287" t="s">
        <v>47</v>
      </c>
      <c r="E142" s="271" t="s">
        <v>31</v>
      </c>
      <c r="F142" s="288" t="s">
        <v>4</v>
      </c>
      <c r="G142" s="289" t="s">
        <v>32</v>
      </c>
      <c r="H142" s="93"/>
      <c r="I142" s="93"/>
      <c r="J142" s="93"/>
      <c r="K142" s="94"/>
      <c r="L142" s="94"/>
      <c r="M142" s="94"/>
      <c r="N142" s="94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  <c r="AF142" s="94"/>
      <c r="AG142" s="94"/>
      <c r="AH142" s="94"/>
      <c r="AI142" s="94"/>
      <c r="AJ142" s="94"/>
      <c r="AK142" s="94"/>
      <c r="AL142" s="94"/>
      <c r="AM142" s="94"/>
      <c r="AN142" s="94"/>
      <c r="AO142" s="94"/>
      <c r="AP142" s="94"/>
      <c r="AQ142" s="94"/>
      <c r="AR142" s="94"/>
      <c r="AS142" s="94"/>
      <c r="AT142" s="94"/>
      <c r="AU142" s="94"/>
      <c r="AV142" s="94"/>
      <c r="AW142" s="94"/>
      <c r="AX142" s="94"/>
      <c r="AY142" s="94"/>
      <c r="AZ142" s="94"/>
      <c r="BA142" s="94"/>
      <c r="BB142" s="94"/>
      <c r="BC142" s="94"/>
      <c r="BD142" s="94"/>
      <c r="BE142" s="94"/>
      <c r="BF142" s="94"/>
      <c r="BG142" s="94"/>
      <c r="BH142" s="94"/>
      <c r="BI142" s="94"/>
      <c r="BJ142" s="94"/>
      <c r="BK142" s="94"/>
      <c r="BL142" s="94"/>
      <c r="BM142" s="94"/>
      <c r="BN142" s="94"/>
      <c r="BO142" s="94"/>
      <c r="BP142" s="94"/>
      <c r="BQ142" s="94"/>
      <c r="BR142" s="94"/>
      <c r="BS142" s="94"/>
      <c r="BT142" s="94"/>
      <c r="BU142" s="94"/>
      <c r="BV142" s="94"/>
      <c r="BW142" s="94"/>
      <c r="BX142" s="94"/>
      <c r="BY142" s="94"/>
      <c r="BZ142" s="94"/>
      <c r="CA142" s="94"/>
      <c r="CB142" s="94"/>
      <c r="CC142" s="94"/>
      <c r="CD142" s="94"/>
      <c r="CE142" s="94"/>
      <c r="CF142" s="94"/>
      <c r="CG142" s="94"/>
      <c r="CH142" s="94"/>
      <c r="CI142" s="94"/>
      <c r="CJ142" s="94"/>
      <c r="CK142" s="94"/>
      <c r="CL142" s="94"/>
      <c r="CM142" s="94"/>
      <c r="CN142" s="94"/>
      <c r="CO142" s="94"/>
      <c r="CP142" s="94"/>
      <c r="CQ142" s="94"/>
      <c r="CR142" s="94"/>
      <c r="CS142" s="94"/>
      <c r="CT142" s="94"/>
      <c r="CU142" s="94"/>
      <c r="CV142" s="94"/>
      <c r="CW142" s="94"/>
      <c r="CX142" s="94"/>
      <c r="CY142" s="94"/>
    </row>
    <row r="143" spans="1:103" s="8" customFormat="1" ht="24.95" customHeight="1" x14ac:dyDescent="0.25">
      <c r="A143" s="285"/>
      <c r="B143" s="286"/>
      <c r="C143" s="286"/>
      <c r="D143" s="287"/>
      <c r="E143" s="272"/>
      <c r="F143" s="288"/>
      <c r="G143" s="289"/>
      <c r="H143" s="5"/>
      <c r="I143" s="5"/>
      <c r="J143" s="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  <c r="AD143" s="95"/>
      <c r="AE143" s="95"/>
      <c r="AF143" s="95"/>
      <c r="AG143" s="95"/>
      <c r="AH143" s="95"/>
      <c r="AI143" s="95"/>
      <c r="AJ143" s="95"/>
      <c r="AK143" s="95"/>
      <c r="AL143" s="95"/>
      <c r="AM143" s="95"/>
      <c r="AN143" s="95"/>
      <c r="AO143" s="95"/>
      <c r="AP143" s="95"/>
      <c r="AQ143" s="95"/>
      <c r="AR143" s="95"/>
      <c r="AS143" s="95"/>
      <c r="AT143" s="95"/>
      <c r="AU143" s="95"/>
      <c r="AV143" s="95"/>
      <c r="AW143" s="95"/>
      <c r="AX143" s="95"/>
      <c r="AY143" s="95"/>
      <c r="AZ143" s="95"/>
      <c r="BA143" s="95"/>
      <c r="BB143" s="95"/>
      <c r="BC143" s="95"/>
      <c r="BD143" s="95"/>
      <c r="BE143" s="95"/>
      <c r="BF143" s="95"/>
      <c r="BG143" s="95"/>
      <c r="BH143" s="95"/>
      <c r="BI143" s="95"/>
      <c r="BJ143" s="95"/>
      <c r="BK143" s="95"/>
      <c r="BL143" s="95"/>
      <c r="BM143" s="95"/>
      <c r="BN143" s="95"/>
      <c r="BO143" s="95"/>
      <c r="BP143" s="95"/>
      <c r="BQ143" s="95"/>
      <c r="BR143" s="95"/>
      <c r="BS143" s="95"/>
      <c r="BT143" s="95"/>
      <c r="BU143" s="95"/>
      <c r="BV143" s="95"/>
      <c r="BW143" s="95"/>
      <c r="BX143" s="95"/>
      <c r="BY143" s="95"/>
      <c r="BZ143" s="95"/>
      <c r="CA143" s="95"/>
      <c r="CB143" s="95"/>
      <c r="CC143" s="95"/>
      <c r="CD143" s="95"/>
      <c r="CE143" s="95"/>
      <c r="CF143" s="95"/>
      <c r="CG143" s="95"/>
      <c r="CH143" s="95"/>
      <c r="CI143" s="95"/>
      <c r="CJ143" s="95"/>
      <c r="CK143" s="95"/>
      <c r="CL143" s="95"/>
      <c r="CM143" s="95"/>
      <c r="CN143" s="95"/>
      <c r="CO143" s="95"/>
      <c r="CP143" s="95"/>
      <c r="CQ143" s="95"/>
      <c r="CR143" s="95"/>
      <c r="CS143" s="95"/>
      <c r="CT143" s="95"/>
      <c r="CU143" s="95"/>
      <c r="CV143" s="95"/>
      <c r="CW143" s="95"/>
      <c r="CX143" s="95"/>
      <c r="CY143" s="95"/>
    </row>
    <row r="144" spans="1:103" s="206" customFormat="1" ht="24.95" customHeight="1" x14ac:dyDescent="0.2">
      <c r="A144" s="207"/>
      <c r="B144" s="338" t="s">
        <v>201</v>
      </c>
      <c r="C144" s="339"/>
      <c r="D144" s="339"/>
      <c r="E144" s="339"/>
      <c r="F144" s="339"/>
      <c r="G144" s="340"/>
      <c r="H144" s="205"/>
      <c r="I144" s="205"/>
      <c r="J144" s="205"/>
      <c r="K144" s="205"/>
      <c r="L144" s="205"/>
      <c r="M144" s="205"/>
      <c r="N144" s="205"/>
      <c r="O144" s="205"/>
      <c r="P144" s="205"/>
      <c r="Q144" s="205"/>
      <c r="R144" s="205"/>
      <c r="S144" s="205"/>
      <c r="T144" s="205"/>
      <c r="U144" s="205"/>
      <c r="V144" s="205"/>
      <c r="W144" s="205"/>
      <c r="X144" s="205"/>
      <c r="Y144" s="205"/>
      <c r="Z144" s="205"/>
      <c r="AA144" s="205"/>
      <c r="AB144" s="205"/>
      <c r="AC144" s="205"/>
      <c r="AD144" s="205"/>
      <c r="AE144" s="205"/>
      <c r="AF144" s="205"/>
      <c r="AG144" s="205"/>
      <c r="AH144" s="205"/>
      <c r="AI144" s="205"/>
      <c r="AJ144" s="205"/>
      <c r="AK144" s="205"/>
      <c r="AL144" s="205"/>
      <c r="AM144" s="205"/>
      <c r="AN144" s="205"/>
      <c r="AO144" s="205"/>
      <c r="AP144" s="205"/>
      <c r="AQ144" s="205"/>
      <c r="AR144" s="205"/>
      <c r="AS144" s="205"/>
      <c r="AT144" s="205"/>
      <c r="AU144" s="205"/>
      <c r="AV144" s="205"/>
      <c r="AW144" s="205"/>
      <c r="AX144" s="205"/>
      <c r="AY144" s="205"/>
      <c r="AZ144" s="205"/>
      <c r="BA144" s="205"/>
      <c r="BB144" s="205"/>
      <c r="BC144" s="205"/>
      <c r="BD144" s="205"/>
      <c r="BE144" s="205"/>
      <c r="BF144" s="205"/>
      <c r="BG144" s="205"/>
      <c r="BH144" s="205"/>
      <c r="BI144" s="205"/>
      <c r="BJ144" s="205"/>
      <c r="BK144" s="205"/>
      <c r="BL144" s="205"/>
      <c r="BM144" s="205"/>
      <c r="BN144" s="205"/>
      <c r="BO144" s="205"/>
      <c r="BP144" s="205"/>
      <c r="BQ144" s="205"/>
      <c r="BR144" s="205"/>
      <c r="BS144" s="205"/>
      <c r="BT144" s="205"/>
      <c r="BU144" s="205"/>
      <c r="BV144" s="205"/>
      <c r="BW144" s="205"/>
      <c r="BX144" s="205"/>
      <c r="BY144" s="205"/>
      <c r="BZ144" s="205"/>
      <c r="CA144" s="205"/>
      <c r="CB144" s="205"/>
      <c r="CC144" s="205"/>
      <c r="CD144" s="205"/>
      <c r="CE144" s="205"/>
      <c r="CF144" s="205"/>
      <c r="CG144" s="205"/>
      <c r="CH144" s="205"/>
      <c r="CI144" s="205"/>
      <c r="CJ144" s="205"/>
      <c r="CK144" s="205"/>
      <c r="CL144" s="205"/>
      <c r="CM144" s="205"/>
      <c r="CN144" s="205"/>
      <c r="CO144" s="205"/>
      <c r="CP144" s="205"/>
      <c r="CQ144" s="205"/>
      <c r="CR144" s="205"/>
      <c r="CS144" s="205"/>
      <c r="CT144" s="205"/>
      <c r="CU144" s="205"/>
      <c r="CV144" s="205"/>
      <c r="CW144" s="205"/>
      <c r="CX144" s="205"/>
      <c r="CY144" s="205"/>
    </row>
    <row r="145" spans="1:103" s="30" customFormat="1" ht="24.95" customHeight="1" x14ac:dyDescent="0.2">
      <c r="A145" s="35" t="s">
        <v>37</v>
      </c>
      <c r="B145" s="341" t="s">
        <v>144</v>
      </c>
      <c r="C145" s="321"/>
      <c r="D145" s="11" t="s">
        <v>10</v>
      </c>
      <c r="E145" s="31">
        <f>ROUND((E104*12*0.02),2)*3</f>
        <v>190.14000000000001</v>
      </c>
      <c r="F145" s="18"/>
      <c r="G145" s="73">
        <f>F145*E145</f>
        <v>0</v>
      </c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M145" s="102"/>
      <c r="AN145" s="102"/>
      <c r="AO145" s="102"/>
      <c r="AP145" s="102"/>
      <c r="AQ145" s="102"/>
      <c r="AR145" s="102"/>
      <c r="AS145" s="102"/>
      <c r="AT145" s="102"/>
      <c r="AU145" s="102"/>
      <c r="AV145" s="102"/>
      <c r="AW145" s="102"/>
      <c r="AX145" s="102"/>
      <c r="AY145" s="102"/>
      <c r="AZ145" s="102"/>
      <c r="BA145" s="102"/>
      <c r="BB145" s="102"/>
      <c r="BC145" s="102"/>
      <c r="BD145" s="102"/>
      <c r="BE145" s="102"/>
      <c r="BF145" s="102"/>
      <c r="BG145" s="102"/>
      <c r="BH145" s="102"/>
      <c r="BI145" s="102"/>
      <c r="BJ145" s="102"/>
      <c r="BK145" s="102"/>
      <c r="BL145" s="102"/>
      <c r="BM145" s="102"/>
      <c r="BN145" s="102"/>
      <c r="BO145" s="102"/>
      <c r="BP145" s="102"/>
      <c r="BQ145" s="102"/>
      <c r="BR145" s="102"/>
      <c r="BS145" s="102"/>
      <c r="BT145" s="102"/>
      <c r="BU145" s="102"/>
      <c r="BV145" s="102"/>
      <c r="BW145" s="102"/>
      <c r="BX145" s="102"/>
      <c r="BY145" s="102"/>
      <c r="BZ145" s="102"/>
      <c r="CA145" s="102"/>
      <c r="CB145" s="102"/>
      <c r="CC145" s="102"/>
      <c r="CD145" s="102"/>
      <c r="CE145" s="102"/>
      <c r="CF145" s="102"/>
      <c r="CG145" s="102"/>
      <c r="CH145" s="102"/>
      <c r="CI145" s="102"/>
      <c r="CJ145" s="102"/>
      <c r="CK145" s="102"/>
      <c r="CL145" s="102"/>
      <c r="CM145" s="102"/>
      <c r="CN145" s="102"/>
      <c r="CO145" s="102"/>
      <c r="CP145" s="102"/>
      <c r="CQ145" s="102"/>
      <c r="CR145" s="102"/>
      <c r="CS145" s="102"/>
      <c r="CT145" s="102"/>
      <c r="CU145" s="102"/>
      <c r="CV145" s="102"/>
      <c r="CW145" s="102"/>
      <c r="CX145" s="102"/>
      <c r="CY145" s="102"/>
    </row>
    <row r="146" spans="1:103" s="30" customFormat="1" ht="24.95" customHeight="1" x14ac:dyDescent="0.2">
      <c r="A146" s="24" t="s">
        <v>51</v>
      </c>
      <c r="B146" s="311" t="s">
        <v>52</v>
      </c>
      <c r="C146" s="311"/>
      <c r="D146" s="65" t="s">
        <v>10</v>
      </c>
      <c r="E146" s="31">
        <f>E145</f>
        <v>190.14000000000001</v>
      </c>
      <c r="F146" s="18"/>
      <c r="G146" s="73">
        <f>F146*E146</f>
        <v>0</v>
      </c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F146" s="102"/>
      <c r="AG146" s="102"/>
      <c r="AH146" s="102"/>
      <c r="AI146" s="102"/>
      <c r="AJ146" s="102"/>
      <c r="AK146" s="102"/>
      <c r="AL146" s="102"/>
      <c r="AM146" s="102"/>
      <c r="AN146" s="102"/>
      <c r="AO146" s="102"/>
      <c r="AP146" s="102"/>
      <c r="AQ146" s="102"/>
      <c r="AR146" s="102"/>
      <c r="AS146" s="102"/>
      <c r="AT146" s="102"/>
      <c r="AU146" s="102"/>
      <c r="AV146" s="102"/>
      <c r="AW146" s="102"/>
      <c r="AX146" s="102"/>
      <c r="AY146" s="102"/>
      <c r="AZ146" s="102"/>
      <c r="BA146" s="102"/>
      <c r="BB146" s="102"/>
      <c r="BC146" s="102"/>
      <c r="BD146" s="102"/>
      <c r="BE146" s="102"/>
      <c r="BF146" s="102"/>
      <c r="BG146" s="102"/>
      <c r="BH146" s="102"/>
      <c r="BI146" s="102"/>
      <c r="BJ146" s="102"/>
      <c r="BK146" s="102"/>
      <c r="BL146" s="102"/>
      <c r="BM146" s="102"/>
      <c r="BN146" s="102"/>
      <c r="BO146" s="102"/>
      <c r="BP146" s="102"/>
      <c r="BQ146" s="102"/>
      <c r="BR146" s="102"/>
      <c r="BS146" s="102"/>
      <c r="BT146" s="102"/>
      <c r="BU146" s="102"/>
      <c r="BV146" s="102"/>
      <c r="BW146" s="102"/>
      <c r="BX146" s="102"/>
      <c r="BY146" s="102"/>
      <c r="BZ146" s="102"/>
      <c r="CA146" s="102"/>
      <c r="CB146" s="102"/>
      <c r="CC146" s="102"/>
      <c r="CD146" s="102"/>
      <c r="CE146" s="102"/>
      <c r="CF146" s="102"/>
      <c r="CG146" s="102"/>
      <c r="CH146" s="102"/>
      <c r="CI146" s="102"/>
      <c r="CJ146" s="102"/>
      <c r="CK146" s="102"/>
      <c r="CL146" s="102"/>
      <c r="CM146" s="102"/>
      <c r="CN146" s="102"/>
      <c r="CO146" s="102"/>
      <c r="CP146" s="102"/>
      <c r="CQ146" s="102"/>
      <c r="CR146" s="102"/>
      <c r="CS146" s="102"/>
      <c r="CT146" s="102"/>
      <c r="CU146" s="102"/>
      <c r="CV146" s="102"/>
      <c r="CW146" s="102"/>
      <c r="CX146" s="102"/>
      <c r="CY146" s="102"/>
    </row>
    <row r="147" spans="1:103" s="30" customFormat="1" ht="24.95" customHeight="1" x14ac:dyDescent="0.2">
      <c r="A147" s="35" t="s">
        <v>34</v>
      </c>
      <c r="B147" s="341" t="s">
        <v>119</v>
      </c>
      <c r="C147" s="321"/>
      <c r="D147" s="11" t="s">
        <v>9</v>
      </c>
      <c r="E147" s="31">
        <f>ROUND((E104*2),2)*3</f>
        <v>1584.6000000000001</v>
      </c>
      <c r="F147" s="18"/>
      <c r="G147" s="73">
        <f>F147*E147</f>
        <v>0</v>
      </c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102"/>
      <c r="AG147" s="102"/>
      <c r="AH147" s="102"/>
      <c r="AI147" s="102"/>
      <c r="AJ147" s="102"/>
      <c r="AK147" s="102"/>
      <c r="AL147" s="102"/>
      <c r="AM147" s="102"/>
      <c r="AN147" s="102"/>
      <c r="AO147" s="102"/>
      <c r="AP147" s="102"/>
      <c r="AQ147" s="102"/>
      <c r="AR147" s="102"/>
      <c r="AS147" s="102"/>
      <c r="AT147" s="102"/>
      <c r="AU147" s="102"/>
      <c r="AV147" s="102"/>
      <c r="AW147" s="102"/>
      <c r="AX147" s="102"/>
      <c r="AY147" s="102"/>
      <c r="AZ147" s="102"/>
      <c r="BA147" s="102"/>
      <c r="BB147" s="102"/>
      <c r="BC147" s="102"/>
      <c r="BD147" s="102"/>
      <c r="BE147" s="102"/>
      <c r="BF147" s="102"/>
      <c r="BG147" s="102"/>
      <c r="BH147" s="102"/>
      <c r="BI147" s="102"/>
      <c r="BJ147" s="102"/>
      <c r="BK147" s="102"/>
      <c r="BL147" s="102"/>
      <c r="BM147" s="102"/>
      <c r="BN147" s="102"/>
      <c r="BO147" s="102"/>
      <c r="BP147" s="102"/>
      <c r="BQ147" s="102"/>
      <c r="BR147" s="102"/>
      <c r="BS147" s="102"/>
      <c r="BT147" s="102"/>
      <c r="BU147" s="102"/>
      <c r="BV147" s="102"/>
      <c r="BW147" s="102"/>
      <c r="BX147" s="102"/>
      <c r="BY147" s="102"/>
      <c r="BZ147" s="102"/>
      <c r="CA147" s="102"/>
      <c r="CB147" s="102"/>
      <c r="CC147" s="102"/>
      <c r="CD147" s="102"/>
      <c r="CE147" s="102"/>
      <c r="CF147" s="102"/>
      <c r="CG147" s="102"/>
      <c r="CH147" s="102"/>
      <c r="CI147" s="102"/>
      <c r="CJ147" s="102"/>
      <c r="CK147" s="102"/>
      <c r="CL147" s="102"/>
      <c r="CM147" s="102"/>
      <c r="CN147" s="102"/>
      <c r="CO147" s="102"/>
      <c r="CP147" s="102"/>
      <c r="CQ147" s="102"/>
      <c r="CR147" s="102"/>
      <c r="CS147" s="102"/>
      <c r="CT147" s="102"/>
      <c r="CU147" s="102"/>
      <c r="CV147" s="102"/>
      <c r="CW147" s="102"/>
      <c r="CX147" s="102"/>
      <c r="CY147" s="102"/>
    </row>
    <row r="148" spans="1:103" s="30" customFormat="1" ht="24.95" customHeight="1" x14ac:dyDescent="0.2">
      <c r="A148" s="24" t="s">
        <v>18</v>
      </c>
      <c r="B148" s="341" t="s">
        <v>118</v>
      </c>
      <c r="C148" s="321"/>
      <c r="D148" s="11" t="s">
        <v>9</v>
      </c>
      <c r="E148" s="31">
        <f>ROUND(E104,2)*3</f>
        <v>792.30000000000007</v>
      </c>
      <c r="F148" s="18"/>
      <c r="G148" s="73">
        <f>F148*E148</f>
        <v>0</v>
      </c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  <c r="AB148" s="102"/>
      <c r="AC148" s="102"/>
      <c r="AD148" s="102"/>
      <c r="AE148" s="102"/>
      <c r="AF148" s="102"/>
      <c r="AG148" s="102"/>
      <c r="AH148" s="102"/>
      <c r="AI148" s="102"/>
      <c r="AJ148" s="102"/>
      <c r="AK148" s="102"/>
      <c r="AL148" s="102"/>
      <c r="AM148" s="102"/>
      <c r="AN148" s="102"/>
      <c r="AO148" s="102"/>
      <c r="AP148" s="102"/>
      <c r="AQ148" s="102"/>
      <c r="AR148" s="102"/>
      <c r="AS148" s="102"/>
      <c r="AT148" s="102"/>
      <c r="AU148" s="102"/>
      <c r="AV148" s="102"/>
      <c r="AW148" s="102"/>
      <c r="AX148" s="102"/>
      <c r="AY148" s="102"/>
      <c r="AZ148" s="102"/>
      <c r="BA148" s="102"/>
      <c r="BB148" s="102"/>
      <c r="BC148" s="102"/>
      <c r="BD148" s="102"/>
      <c r="BE148" s="102"/>
      <c r="BF148" s="102"/>
      <c r="BG148" s="102"/>
      <c r="BH148" s="102"/>
      <c r="BI148" s="102"/>
      <c r="BJ148" s="102"/>
      <c r="BK148" s="102"/>
      <c r="BL148" s="102"/>
      <c r="BM148" s="102"/>
      <c r="BN148" s="102"/>
      <c r="BO148" s="102"/>
      <c r="BP148" s="102"/>
      <c r="BQ148" s="102"/>
      <c r="BR148" s="102"/>
      <c r="BS148" s="102"/>
      <c r="BT148" s="102"/>
      <c r="BU148" s="102"/>
      <c r="BV148" s="102"/>
      <c r="BW148" s="102"/>
      <c r="BX148" s="102"/>
      <c r="BY148" s="102"/>
      <c r="BZ148" s="102"/>
      <c r="CA148" s="102"/>
      <c r="CB148" s="102"/>
      <c r="CC148" s="102"/>
      <c r="CD148" s="102"/>
      <c r="CE148" s="102"/>
      <c r="CF148" s="102"/>
      <c r="CG148" s="102"/>
      <c r="CH148" s="102"/>
      <c r="CI148" s="102"/>
      <c r="CJ148" s="102"/>
      <c r="CK148" s="102"/>
      <c r="CL148" s="102"/>
      <c r="CM148" s="102"/>
      <c r="CN148" s="102"/>
      <c r="CO148" s="102"/>
      <c r="CP148" s="102"/>
      <c r="CQ148" s="102"/>
      <c r="CR148" s="102"/>
      <c r="CS148" s="102"/>
      <c r="CT148" s="102"/>
      <c r="CU148" s="102"/>
      <c r="CV148" s="102"/>
      <c r="CW148" s="102"/>
      <c r="CX148" s="102"/>
      <c r="CY148" s="102"/>
    </row>
    <row r="149" spans="1:103" s="30" customFormat="1" ht="24.95" customHeight="1" x14ac:dyDescent="0.2">
      <c r="A149" s="11" t="s">
        <v>17</v>
      </c>
      <c r="B149" s="341" t="s">
        <v>42</v>
      </c>
      <c r="C149" s="321"/>
      <c r="D149" s="11" t="s">
        <v>10</v>
      </c>
      <c r="E149" s="31">
        <f>E148*0.1</f>
        <v>79.230000000000018</v>
      </c>
      <c r="F149" s="18"/>
      <c r="G149" s="73">
        <f>F149*E149</f>
        <v>0</v>
      </c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2"/>
      <c r="AE149" s="102"/>
      <c r="AF149" s="102"/>
      <c r="AG149" s="102"/>
      <c r="AH149" s="102"/>
      <c r="AI149" s="102"/>
      <c r="AJ149" s="102"/>
      <c r="AK149" s="102"/>
      <c r="AL149" s="102"/>
      <c r="AM149" s="102"/>
      <c r="AN149" s="102"/>
      <c r="AO149" s="102"/>
      <c r="AP149" s="102"/>
      <c r="AQ149" s="102"/>
      <c r="AR149" s="102"/>
      <c r="AS149" s="102"/>
      <c r="AT149" s="102"/>
      <c r="AU149" s="102"/>
      <c r="AV149" s="102"/>
      <c r="AW149" s="102"/>
      <c r="AX149" s="102"/>
      <c r="AY149" s="102"/>
      <c r="AZ149" s="102"/>
      <c r="BA149" s="102"/>
      <c r="BB149" s="102"/>
      <c r="BC149" s="102"/>
      <c r="BD149" s="102"/>
      <c r="BE149" s="102"/>
      <c r="BF149" s="102"/>
      <c r="BG149" s="102"/>
      <c r="BH149" s="102"/>
      <c r="BI149" s="102"/>
      <c r="BJ149" s="102"/>
      <c r="BK149" s="102"/>
      <c r="BL149" s="102"/>
      <c r="BM149" s="102"/>
      <c r="BN149" s="102"/>
      <c r="BO149" s="102"/>
      <c r="BP149" s="102"/>
      <c r="BQ149" s="102"/>
      <c r="BR149" s="102"/>
      <c r="BS149" s="102"/>
      <c r="BT149" s="102"/>
      <c r="BU149" s="102"/>
      <c r="BV149" s="102"/>
      <c r="BW149" s="102"/>
      <c r="BX149" s="102"/>
      <c r="BY149" s="102"/>
      <c r="BZ149" s="102"/>
      <c r="CA149" s="102"/>
      <c r="CB149" s="102"/>
      <c r="CC149" s="102"/>
      <c r="CD149" s="102"/>
      <c r="CE149" s="102"/>
      <c r="CF149" s="102"/>
      <c r="CG149" s="102"/>
      <c r="CH149" s="102"/>
      <c r="CI149" s="102"/>
      <c r="CJ149" s="102"/>
      <c r="CK149" s="102"/>
      <c r="CL149" s="102"/>
      <c r="CM149" s="102"/>
      <c r="CN149" s="102"/>
      <c r="CO149" s="102"/>
      <c r="CP149" s="102"/>
      <c r="CQ149" s="102"/>
      <c r="CR149" s="102"/>
      <c r="CS149" s="102"/>
      <c r="CT149" s="102"/>
      <c r="CU149" s="102"/>
      <c r="CV149" s="102"/>
      <c r="CW149" s="102"/>
      <c r="CX149" s="102"/>
      <c r="CY149" s="102"/>
    </row>
    <row r="150" spans="1:103" s="206" customFormat="1" ht="24.95" customHeight="1" x14ac:dyDescent="0.2">
      <c r="A150" s="204"/>
      <c r="B150" s="344" t="s">
        <v>202</v>
      </c>
      <c r="C150" s="344"/>
      <c r="D150" s="208"/>
      <c r="E150" s="208"/>
      <c r="F150" s="209"/>
      <c r="G150" s="210">
        <f>SUM(G145:G149)</f>
        <v>0</v>
      </c>
      <c r="H150" s="205"/>
      <c r="I150" s="205"/>
      <c r="J150" s="205"/>
      <c r="K150" s="205"/>
      <c r="L150" s="205"/>
      <c r="M150" s="205"/>
      <c r="N150" s="205"/>
      <c r="O150" s="205"/>
      <c r="P150" s="205"/>
      <c r="Q150" s="205"/>
      <c r="R150" s="205"/>
      <c r="S150" s="205"/>
      <c r="T150" s="205"/>
      <c r="U150" s="205"/>
      <c r="V150" s="205"/>
      <c r="W150" s="205"/>
      <c r="X150" s="205"/>
      <c r="Y150" s="205"/>
      <c r="Z150" s="205"/>
      <c r="AA150" s="205"/>
      <c r="AB150" s="205"/>
      <c r="AC150" s="205"/>
      <c r="AD150" s="205"/>
      <c r="AE150" s="205"/>
      <c r="AF150" s="205"/>
      <c r="AG150" s="205"/>
      <c r="AH150" s="205"/>
      <c r="AI150" s="205"/>
      <c r="AJ150" s="205"/>
      <c r="AK150" s="205"/>
      <c r="AL150" s="205"/>
      <c r="AM150" s="205"/>
      <c r="AN150" s="205"/>
      <c r="AO150" s="205"/>
      <c r="AP150" s="205"/>
      <c r="AQ150" s="205"/>
      <c r="AR150" s="205"/>
      <c r="AS150" s="205"/>
      <c r="AT150" s="205"/>
      <c r="AU150" s="205"/>
      <c r="AV150" s="205"/>
      <c r="AW150" s="205"/>
      <c r="AX150" s="205"/>
      <c r="AY150" s="205"/>
      <c r="AZ150" s="205"/>
      <c r="BA150" s="205"/>
      <c r="BB150" s="205"/>
      <c r="BC150" s="205"/>
      <c r="BD150" s="205"/>
      <c r="BE150" s="205"/>
      <c r="BF150" s="205"/>
      <c r="BG150" s="205"/>
      <c r="BH150" s="205"/>
      <c r="BI150" s="205"/>
      <c r="BJ150" s="205"/>
      <c r="BK150" s="205"/>
      <c r="BL150" s="205"/>
      <c r="BM150" s="205"/>
      <c r="BN150" s="205"/>
      <c r="BO150" s="205"/>
      <c r="BP150" s="205"/>
      <c r="BQ150" s="205"/>
      <c r="BR150" s="205"/>
      <c r="BS150" s="205"/>
      <c r="BT150" s="205"/>
      <c r="BU150" s="205"/>
      <c r="BV150" s="205"/>
      <c r="BW150" s="205"/>
      <c r="BX150" s="205"/>
      <c r="BY150" s="205"/>
      <c r="BZ150" s="205"/>
      <c r="CA150" s="205"/>
      <c r="CB150" s="205"/>
      <c r="CC150" s="205"/>
      <c r="CD150" s="205"/>
      <c r="CE150" s="205"/>
      <c r="CF150" s="205"/>
      <c r="CG150" s="205"/>
      <c r="CH150" s="205"/>
      <c r="CI150" s="205"/>
      <c r="CJ150" s="205"/>
      <c r="CK150" s="205"/>
      <c r="CL150" s="205"/>
      <c r="CM150" s="205"/>
      <c r="CN150" s="205"/>
      <c r="CO150" s="205"/>
      <c r="CP150" s="205"/>
      <c r="CQ150" s="205"/>
      <c r="CR150" s="205"/>
      <c r="CS150" s="205"/>
      <c r="CT150" s="205"/>
      <c r="CU150" s="205"/>
      <c r="CV150" s="205"/>
      <c r="CW150" s="205"/>
      <c r="CX150" s="205"/>
      <c r="CY150" s="205"/>
    </row>
    <row r="151" spans="1:103" s="30" customFormat="1" ht="24.95" customHeight="1" x14ac:dyDescent="0.2">
      <c r="A151" s="207"/>
      <c r="B151" s="338" t="s">
        <v>205</v>
      </c>
      <c r="C151" s="339"/>
      <c r="D151" s="339"/>
      <c r="E151" s="339"/>
      <c r="F151" s="339"/>
      <c r="G151" s="340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2"/>
      <c r="AC151" s="102"/>
      <c r="AD151" s="102"/>
      <c r="AE151" s="102"/>
      <c r="AF151" s="102"/>
      <c r="AG151" s="102"/>
      <c r="AH151" s="102"/>
      <c r="AI151" s="102"/>
      <c r="AJ151" s="102"/>
      <c r="AK151" s="102"/>
      <c r="AL151" s="102"/>
      <c r="AM151" s="102"/>
      <c r="AN151" s="102"/>
      <c r="AO151" s="102"/>
      <c r="AP151" s="102"/>
      <c r="AQ151" s="102"/>
      <c r="AR151" s="102"/>
      <c r="AS151" s="102"/>
      <c r="AT151" s="102"/>
      <c r="AU151" s="102"/>
      <c r="AV151" s="102"/>
      <c r="AW151" s="102"/>
      <c r="AX151" s="102"/>
      <c r="AY151" s="102"/>
      <c r="AZ151" s="102"/>
      <c r="BA151" s="102"/>
      <c r="BB151" s="102"/>
      <c r="BC151" s="102"/>
      <c r="BD151" s="102"/>
      <c r="BE151" s="102"/>
      <c r="BF151" s="102"/>
      <c r="BG151" s="102"/>
      <c r="BH151" s="102"/>
      <c r="BI151" s="102"/>
      <c r="BJ151" s="102"/>
      <c r="BK151" s="102"/>
      <c r="BL151" s="102"/>
      <c r="BM151" s="102"/>
      <c r="BN151" s="102"/>
      <c r="BO151" s="102"/>
      <c r="BP151" s="102"/>
      <c r="BQ151" s="102"/>
      <c r="BR151" s="102"/>
      <c r="BS151" s="102"/>
      <c r="BT151" s="102"/>
      <c r="BU151" s="102"/>
      <c r="BV151" s="102"/>
      <c r="BW151" s="102"/>
      <c r="BX151" s="102"/>
      <c r="BY151" s="102"/>
      <c r="BZ151" s="102"/>
      <c r="CA151" s="102"/>
      <c r="CB151" s="102"/>
      <c r="CC151" s="102"/>
      <c r="CD151" s="102"/>
      <c r="CE151" s="102"/>
      <c r="CF151" s="102"/>
      <c r="CG151" s="102"/>
      <c r="CH151" s="102"/>
      <c r="CI151" s="102"/>
      <c r="CJ151" s="102"/>
      <c r="CK151" s="102"/>
      <c r="CL151" s="102"/>
      <c r="CM151" s="102"/>
      <c r="CN151" s="102"/>
      <c r="CO151" s="102"/>
      <c r="CP151" s="102"/>
      <c r="CQ151" s="102"/>
      <c r="CR151" s="102"/>
      <c r="CS151" s="102"/>
      <c r="CT151" s="102"/>
      <c r="CU151" s="102"/>
      <c r="CV151" s="102"/>
      <c r="CW151" s="102"/>
      <c r="CX151" s="102"/>
      <c r="CY151" s="102"/>
    </row>
    <row r="152" spans="1:103" s="30" customFormat="1" ht="24.95" customHeight="1" x14ac:dyDescent="0.2">
      <c r="A152" s="35" t="s">
        <v>36</v>
      </c>
      <c r="B152" s="341" t="s">
        <v>145</v>
      </c>
      <c r="C152" s="321"/>
      <c r="D152" s="11" t="s">
        <v>10</v>
      </c>
      <c r="E152" s="31">
        <f>(E115)*12*0.02*3</f>
        <v>75.240000000000009</v>
      </c>
      <c r="F152" s="18"/>
      <c r="G152" s="73">
        <f t="shared" ref="G152:G158" si="7">F152*E152</f>
        <v>0</v>
      </c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  <c r="AD152" s="102"/>
      <c r="AE152" s="102"/>
      <c r="AF152" s="102"/>
      <c r="AG152" s="102"/>
      <c r="AH152" s="102"/>
      <c r="AI152" s="102"/>
      <c r="AJ152" s="102"/>
      <c r="AK152" s="102"/>
      <c r="AL152" s="102"/>
      <c r="AM152" s="102"/>
      <c r="AN152" s="102"/>
      <c r="AO152" s="102"/>
      <c r="AP152" s="102"/>
      <c r="AQ152" s="102"/>
      <c r="AR152" s="102"/>
      <c r="AS152" s="102"/>
      <c r="AT152" s="102"/>
      <c r="AU152" s="102"/>
      <c r="AV152" s="102"/>
      <c r="AW152" s="102"/>
      <c r="AX152" s="102"/>
      <c r="AY152" s="102"/>
      <c r="AZ152" s="102"/>
      <c r="BA152" s="102"/>
      <c r="BB152" s="102"/>
      <c r="BC152" s="102"/>
      <c r="BD152" s="102"/>
      <c r="BE152" s="102"/>
      <c r="BF152" s="102"/>
      <c r="BG152" s="102"/>
      <c r="BH152" s="102"/>
      <c r="BI152" s="102"/>
      <c r="BJ152" s="102"/>
      <c r="BK152" s="102"/>
      <c r="BL152" s="102"/>
      <c r="BM152" s="102"/>
      <c r="BN152" s="102"/>
      <c r="BO152" s="102"/>
      <c r="BP152" s="102"/>
      <c r="BQ152" s="102"/>
      <c r="BR152" s="102"/>
      <c r="BS152" s="102"/>
      <c r="BT152" s="102"/>
      <c r="BU152" s="102"/>
      <c r="BV152" s="102"/>
      <c r="BW152" s="102"/>
      <c r="BX152" s="102"/>
      <c r="BY152" s="102"/>
      <c r="BZ152" s="102"/>
      <c r="CA152" s="102"/>
      <c r="CB152" s="102"/>
      <c r="CC152" s="102"/>
      <c r="CD152" s="102"/>
      <c r="CE152" s="102"/>
      <c r="CF152" s="102"/>
      <c r="CG152" s="102"/>
      <c r="CH152" s="102"/>
      <c r="CI152" s="102"/>
      <c r="CJ152" s="102"/>
      <c r="CK152" s="102"/>
      <c r="CL152" s="102"/>
      <c r="CM152" s="102"/>
      <c r="CN152" s="102"/>
      <c r="CO152" s="102"/>
      <c r="CP152" s="102"/>
      <c r="CQ152" s="102"/>
      <c r="CR152" s="102"/>
      <c r="CS152" s="102"/>
      <c r="CT152" s="102"/>
      <c r="CU152" s="102"/>
      <c r="CV152" s="102"/>
      <c r="CW152" s="102"/>
      <c r="CX152" s="102"/>
      <c r="CY152" s="102"/>
    </row>
    <row r="153" spans="1:103" s="30" customFormat="1" ht="24.95" customHeight="1" x14ac:dyDescent="0.2">
      <c r="A153" s="24" t="s">
        <v>51</v>
      </c>
      <c r="B153" s="311" t="s">
        <v>52</v>
      </c>
      <c r="C153" s="311"/>
      <c r="D153" s="65" t="s">
        <v>10</v>
      </c>
      <c r="E153" s="31">
        <f>E152</f>
        <v>75.240000000000009</v>
      </c>
      <c r="F153" s="18"/>
      <c r="G153" s="73">
        <f t="shared" si="7"/>
        <v>0</v>
      </c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  <c r="AC153" s="102"/>
      <c r="AD153" s="102"/>
      <c r="AE153" s="102"/>
      <c r="AF153" s="102"/>
      <c r="AG153" s="102"/>
      <c r="AH153" s="102"/>
      <c r="AI153" s="102"/>
      <c r="AJ153" s="102"/>
      <c r="AK153" s="102"/>
      <c r="AL153" s="102"/>
      <c r="AM153" s="102"/>
      <c r="AN153" s="102"/>
      <c r="AO153" s="102"/>
      <c r="AP153" s="102"/>
      <c r="AQ153" s="102"/>
      <c r="AR153" s="102"/>
      <c r="AS153" s="102"/>
      <c r="AT153" s="102"/>
      <c r="AU153" s="102"/>
      <c r="AV153" s="102"/>
      <c r="AW153" s="102"/>
      <c r="AX153" s="102"/>
      <c r="AY153" s="102"/>
      <c r="AZ153" s="102"/>
      <c r="BA153" s="102"/>
      <c r="BB153" s="102"/>
      <c r="BC153" s="102"/>
      <c r="BD153" s="102"/>
      <c r="BE153" s="102"/>
      <c r="BF153" s="102"/>
      <c r="BG153" s="102"/>
      <c r="BH153" s="102"/>
      <c r="BI153" s="102"/>
      <c r="BJ153" s="102"/>
      <c r="BK153" s="102"/>
      <c r="BL153" s="102"/>
      <c r="BM153" s="102"/>
      <c r="BN153" s="102"/>
      <c r="BO153" s="102"/>
      <c r="BP153" s="102"/>
      <c r="BQ153" s="102"/>
      <c r="BR153" s="102"/>
      <c r="BS153" s="102"/>
      <c r="BT153" s="102"/>
      <c r="BU153" s="102"/>
      <c r="BV153" s="102"/>
      <c r="BW153" s="102"/>
      <c r="BX153" s="102"/>
      <c r="BY153" s="102"/>
      <c r="BZ153" s="102"/>
      <c r="CA153" s="102"/>
      <c r="CB153" s="102"/>
      <c r="CC153" s="102"/>
      <c r="CD153" s="102"/>
      <c r="CE153" s="102"/>
      <c r="CF153" s="102"/>
      <c r="CG153" s="102"/>
      <c r="CH153" s="102"/>
      <c r="CI153" s="102"/>
      <c r="CJ153" s="102"/>
      <c r="CK153" s="102"/>
      <c r="CL153" s="102"/>
      <c r="CM153" s="102"/>
      <c r="CN153" s="102"/>
      <c r="CO153" s="102"/>
      <c r="CP153" s="102"/>
      <c r="CQ153" s="102"/>
      <c r="CR153" s="102"/>
      <c r="CS153" s="102"/>
      <c r="CT153" s="102"/>
      <c r="CU153" s="102"/>
      <c r="CV153" s="102"/>
      <c r="CW153" s="102"/>
      <c r="CX153" s="102"/>
      <c r="CY153" s="102"/>
    </row>
    <row r="154" spans="1:103" s="30" customFormat="1" ht="24.95" customHeight="1" x14ac:dyDescent="0.2">
      <c r="A154" s="35" t="s">
        <v>49</v>
      </c>
      <c r="B154" s="341" t="s">
        <v>120</v>
      </c>
      <c r="C154" s="321"/>
      <c r="D154" s="11" t="s">
        <v>9</v>
      </c>
      <c r="E154" s="31">
        <f>(E115)*5*3</f>
        <v>1567.5</v>
      </c>
      <c r="F154" s="18"/>
      <c r="G154" s="73">
        <f t="shared" si="7"/>
        <v>0</v>
      </c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  <c r="AB154" s="102"/>
      <c r="AC154" s="102"/>
      <c r="AD154" s="102"/>
      <c r="AE154" s="102"/>
      <c r="AF154" s="102"/>
      <c r="AG154" s="102"/>
      <c r="AH154" s="102"/>
      <c r="AI154" s="102"/>
      <c r="AJ154" s="102"/>
      <c r="AK154" s="102"/>
      <c r="AL154" s="102"/>
      <c r="AM154" s="102"/>
      <c r="AN154" s="102"/>
      <c r="AO154" s="102"/>
      <c r="AP154" s="102"/>
      <c r="AQ154" s="102"/>
      <c r="AR154" s="102"/>
      <c r="AS154" s="102"/>
      <c r="AT154" s="102"/>
      <c r="AU154" s="102"/>
      <c r="AV154" s="102"/>
      <c r="AW154" s="102"/>
      <c r="AX154" s="102"/>
      <c r="AY154" s="102"/>
      <c r="AZ154" s="102"/>
      <c r="BA154" s="102"/>
      <c r="BB154" s="102"/>
      <c r="BC154" s="102"/>
      <c r="BD154" s="102"/>
      <c r="BE154" s="102"/>
      <c r="BF154" s="102"/>
      <c r="BG154" s="102"/>
      <c r="BH154" s="102"/>
      <c r="BI154" s="102"/>
      <c r="BJ154" s="102"/>
      <c r="BK154" s="102"/>
      <c r="BL154" s="102"/>
      <c r="BM154" s="102"/>
      <c r="BN154" s="102"/>
      <c r="BO154" s="102"/>
      <c r="BP154" s="102"/>
      <c r="BQ154" s="102"/>
      <c r="BR154" s="102"/>
      <c r="BS154" s="102"/>
      <c r="BT154" s="102"/>
      <c r="BU154" s="102"/>
      <c r="BV154" s="102"/>
      <c r="BW154" s="102"/>
      <c r="BX154" s="102"/>
      <c r="BY154" s="102"/>
      <c r="BZ154" s="102"/>
      <c r="CA154" s="102"/>
      <c r="CB154" s="102"/>
      <c r="CC154" s="102"/>
      <c r="CD154" s="102"/>
      <c r="CE154" s="102"/>
      <c r="CF154" s="102"/>
      <c r="CG154" s="102"/>
      <c r="CH154" s="102"/>
      <c r="CI154" s="102"/>
      <c r="CJ154" s="102"/>
      <c r="CK154" s="102"/>
      <c r="CL154" s="102"/>
      <c r="CM154" s="102"/>
      <c r="CN154" s="102"/>
      <c r="CO154" s="102"/>
      <c r="CP154" s="102"/>
      <c r="CQ154" s="102"/>
      <c r="CR154" s="102"/>
      <c r="CS154" s="102"/>
      <c r="CT154" s="102"/>
      <c r="CU154" s="102"/>
      <c r="CV154" s="102"/>
      <c r="CW154" s="102"/>
      <c r="CX154" s="102"/>
      <c r="CY154" s="102"/>
    </row>
    <row r="155" spans="1:103" s="30" customFormat="1" ht="24.95" customHeight="1" x14ac:dyDescent="0.2">
      <c r="A155" s="24" t="s">
        <v>18</v>
      </c>
      <c r="B155" s="341" t="s">
        <v>121</v>
      </c>
      <c r="C155" s="321"/>
      <c r="D155" s="11" t="s">
        <v>9</v>
      </c>
      <c r="E155" s="31">
        <f>E115*3</f>
        <v>313.5</v>
      </c>
      <c r="F155" s="18"/>
      <c r="G155" s="73">
        <f t="shared" si="7"/>
        <v>0</v>
      </c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  <c r="AB155" s="102"/>
      <c r="AC155" s="102"/>
      <c r="AD155" s="102"/>
      <c r="AE155" s="102"/>
      <c r="AF155" s="102"/>
      <c r="AG155" s="102"/>
      <c r="AH155" s="102"/>
      <c r="AI155" s="102"/>
      <c r="AJ155" s="102"/>
      <c r="AK155" s="102"/>
      <c r="AL155" s="102"/>
      <c r="AM155" s="102"/>
      <c r="AN155" s="102"/>
      <c r="AO155" s="102"/>
      <c r="AP155" s="102"/>
      <c r="AQ155" s="102"/>
      <c r="AR155" s="102"/>
      <c r="AS155" s="102"/>
      <c r="AT155" s="102"/>
      <c r="AU155" s="102"/>
      <c r="AV155" s="102"/>
      <c r="AW155" s="102"/>
      <c r="AX155" s="102"/>
      <c r="AY155" s="102"/>
      <c r="AZ155" s="102"/>
      <c r="BA155" s="102"/>
      <c r="BB155" s="102"/>
      <c r="BC155" s="102"/>
      <c r="BD155" s="102"/>
      <c r="BE155" s="102"/>
      <c r="BF155" s="102"/>
      <c r="BG155" s="102"/>
      <c r="BH155" s="102"/>
      <c r="BI155" s="102"/>
      <c r="BJ155" s="102"/>
      <c r="BK155" s="102"/>
      <c r="BL155" s="102"/>
      <c r="BM155" s="102"/>
      <c r="BN155" s="102"/>
      <c r="BO155" s="102"/>
      <c r="BP155" s="102"/>
      <c r="BQ155" s="102"/>
      <c r="BR155" s="102"/>
      <c r="BS155" s="102"/>
      <c r="BT155" s="102"/>
      <c r="BU155" s="102"/>
      <c r="BV155" s="102"/>
      <c r="BW155" s="102"/>
      <c r="BX155" s="102"/>
      <c r="BY155" s="102"/>
      <c r="BZ155" s="102"/>
      <c r="CA155" s="102"/>
      <c r="CB155" s="102"/>
      <c r="CC155" s="102"/>
      <c r="CD155" s="102"/>
      <c r="CE155" s="102"/>
      <c r="CF155" s="102"/>
      <c r="CG155" s="102"/>
      <c r="CH155" s="102"/>
      <c r="CI155" s="102"/>
      <c r="CJ155" s="102"/>
      <c r="CK155" s="102"/>
      <c r="CL155" s="102"/>
      <c r="CM155" s="102"/>
      <c r="CN155" s="102"/>
      <c r="CO155" s="102"/>
      <c r="CP155" s="102"/>
      <c r="CQ155" s="102"/>
      <c r="CR155" s="102"/>
      <c r="CS155" s="102"/>
      <c r="CT155" s="102"/>
      <c r="CU155" s="102"/>
      <c r="CV155" s="102"/>
      <c r="CW155" s="102"/>
      <c r="CX155" s="102"/>
      <c r="CY155" s="102"/>
    </row>
    <row r="156" spans="1:103" s="30" customFormat="1" ht="24.95" customHeight="1" x14ac:dyDescent="0.2">
      <c r="A156" s="43" t="s">
        <v>17</v>
      </c>
      <c r="B156" s="328" t="s">
        <v>29</v>
      </c>
      <c r="C156" s="328"/>
      <c r="D156" s="54" t="s">
        <v>10</v>
      </c>
      <c r="E156" s="31">
        <f>E155*0.1</f>
        <v>31.35</v>
      </c>
      <c r="F156" s="18"/>
      <c r="G156" s="73">
        <f t="shared" si="7"/>
        <v>0</v>
      </c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F156" s="102"/>
      <c r="AG156" s="102"/>
      <c r="AH156" s="102"/>
      <c r="AI156" s="102"/>
      <c r="AJ156" s="102"/>
      <c r="AK156" s="102"/>
      <c r="AL156" s="102"/>
      <c r="AM156" s="102"/>
      <c r="AN156" s="102"/>
      <c r="AO156" s="102"/>
      <c r="AP156" s="102"/>
      <c r="AQ156" s="102"/>
      <c r="AR156" s="102"/>
      <c r="AS156" s="102"/>
      <c r="AT156" s="102"/>
      <c r="AU156" s="102"/>
      <c r="AV156" s="102"/>
      <c r="AW156" s="102"/>
      <c r="AX156" s="102"/>
      <c r="AY156" s="102"/>
      <c r="AZ156" s="102"/>
      <c r="BA156" s="102"/>
      <c r="BB156" s="102"/>
      <c r="BC156" s="102"/>
      <c r="BD156" s="102"/>
      <c r="BE156" s="102"/>
      <c r="BF156" s="102"/>
      <c r="BG156" s="102"/>
      <c r="BH156" s="102"/>
      <c r="BI156" s="102"/>
      <c r="BJ156" s="102"/>
      <c r="BK156" s="102"/>
      <c r="BL156" s="102"/>
      <c r="BM156" s="102"/>
      <c r="BN156" s="102"/>
      <c r="BO156" s="102"/>
      <c r="BP156" s="102"/>
      <c r="BQ156" s="102"/>
      <c r="BR156" s="102"/>
      <c r="BS156" s="102"/>
      <c r="BT156" s="102"/>
      <c r="BU156" s="102"/>
      <c r="BV156" s="102"/>
      <c r="BW156" s="102"/>
      <c r="BX156" s="102"/>
      <c r="BY156" s="102"/>
      <c r="BZ156" s="102"/>
      <c r="CA156" s="102"/>
      <c r="CB156" s="102"/>
      <c r="CC156" s="102"/>
      <c r="CD156" s="102"/>
      <c r="CE156" s="102"/>
      <c r="CF156" s="102"/>
      <c r="CG156" s="102"/>
      <c r="CH156" s="102"/>
      <c r="CI156" s="102"/>
      <c r="CJ156" s="102"/>
      <c r="CK156" s="102"/>
      <c r="CL156" s="102"/>
      <c r="CM156" s="102"/>
      <c r="CN156" s="102"/>
      <c r="CO156" s="102"/>
      <c r="CP156" s="102"/>
      <c r="CQ156" s="102"/>
      <c r="CR156" s="102"/>
      <c r="CS156" s="102"/>
      <c r="CT156" s="102"/>
      <c r="CU156" s="102"/>
      <c r="CV156" s="102"/>
      <c r="CW156" s="102"/>
      <c r="CX156" s="102"/>
      <c r="CY156" s="102"/>
    </row>
    <row r="157" spans="1:103" s="30" customFormat="1" ht="24.95" customHeight="1" x14ac:dyDescent="0.2">
      <c r="A157" s="24" t="s">
        <v>50</v>
      </c>
      <c r="B157" s="341" t="s">
        <v>122</v>
      </c>
      <c r="C157" s="321"/>
      <c r="D157" s="11" t="s">
        <v>9</v>
      </c>
      <c r="E157" s="31">
        <f>(E115)*3</f>
        <v>313.5</v>
      </c>
      <c r="F157" s="18"/>
      <c r="G157" s="73">
        <f t="shared" si="7"/>
        <v>0</v>
      </c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F157" s="102"/>
      <c r="AG157" s="102"/>
      <c r="AH157" s="102"/>
      <c r="AI157" s="102"/>
      <c r="AJ157" s="102"/>
      <c r="AK157" s="102"/>
      <c r="AL157" s="102"/>
      <c r="AM157" s="102"/>
      <c r="AN157" s="102"/>
      <c r="AO157" s="102"/>
      <c r="AP157" s="102"/>
      <c r="AQ157" s="102"/>
      <c r="AR157" s="102"/>
      <c r="AS157" s="102"/>
      <c r="AT157" s="102"/>
      <c r="AU157" s="102"/>
      <c r="AV157" s="102"/>
      <c r="AW157" s="102"/>
      <c r="AX157" s="102"/>
      <c r="AY157" s="102"/>
      <c r="AZ157" s="102"/>
      <c r="BA157" s="102"/>
      <c r="BB157" s="102"/>
      <c r="BC157" s="102"/>
      <c r="BD157" s="102"/>
      <c r="BE157" s="102"/>
      <c r="BF157" s="102"/>
      <c r="BG157" s="102"/>
      <c r="BH157" s="102"/>
      <c r="BI157" s="102"/>
      <c r="BJ157" s="102"/>
      <c r="BK157" s="102"/>
      <c r="BL157" s="102"/>
      <c r="BM157" s="102"/>
      <c r="BN157" s="102"/>
      <c r="BO157" s="102"/>
      <c r="BP157" s="102"/>
      <c r="BQ157" s="102"/>
      <c r="BR157" s="102"/>
      <c r="BS157" s="102"/>
      <c r="BT157" s="102"/>
      <c r="BU157" s="102"/>
      <c r="BV157" s="102"/>
      <c r="BW157" s="102"/>
      <c r="BX157" s="102"/>
      <c r="BY157" s="102"/>
      <c r="BZ157" s="102"/>
      <c r="CA157" s="102"/>
      <c r="CB157" s="102"/>
      <c r="CC157" s="102"/>
      <c r="CD157" s="102"/>
      <c r="CE157" s="102"/>
      <c r="CF157" s="102"/>
      <c r="CG157" s="102"/>
      <c r="CH157" s="102"/>
      <c r="CI157" s="102"/>
      <c r="CJ157" s="102"/>
      <c r="CK157" s="102"/>
      <c r="CL157" s="102"/>
      <c r="CM157" s="102"/>
      <c r="CN157" s="102"/>
      <c r="CO157" s="102"/>
      <c r="CP157" s="102"/>
      <c r="CQ157" s="102"/>
      <c r="CR157" s="102"/>
      <c r="CS157" s="102"/>
      <c r="CT157" s="102"/>
      <c r="CU157" s="102"/>
      <c r="CV157" s="102"/>
      <c r="CW157" s="102"/>
      <c r="CX157" s="102"/>
      <c r="CY157" s="102"/>
    </row>
    <row r="158" spans="1:103" s="30" customFormat="1" ht="24.95" customHeight="1" x14ac:dyDescent="0.2">
      <c r="A158" s="24" t="s">
        <v>16</v>
      </c>
      <c r="B158" s="342" t="s">
        <v>204</v>
      </c>
      <c r="C158" s="343"/>
      <c r="D158" s="24" t="s">
        <v>8</v>
      </c>
      <c r="E158" s="31">
        <f>SUM(E76,E77)*3</f>
        <v>462</v>
      </c>
      <c r="F158" s="18"/>
      <c r="G158" s="73">
        <f t="shared" si="7"/>
        <v>0</v>
      </c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F158" s="102"/>
      <c r="AG158" s="102"/>
      <c r="AH158" s="102"/>
      <c r="AI158" s="102"/>
      <c r="AJ158" s="102"/>
      <c r="AK158" s="102"/>
      <c r="AL158" s="102"/>
      <c r="AM158" s="102"/>
      <c r="AN158" s="102"/>
      <c r="AO158" s="102"/>
      <c r="AP158" s="102"/>
      <c r="AQ158" s="102"/>
      <c r="AR158" s="102"/>
      <c r="AS158" s="102"/>
      <c r="AT158" s="102"/>
      <c r="AU158" s="102"/>
      <c r="AV158" s="102"/>
      <c r="AW158" s="102"/>
      <c r="AX158" s="102"/>
      <c r="AY158" s="102"/>
      <c r="AZ158" s="102"/>
      <c r="BA158" s="102"/>
      <c r="BB158" s="102"/>
      <c r="BC158" s="102"/>
      <c r="BD158" s="102"/>
      <c r="BE158" s="102"/>
      <c r="BF158" s="102"/>
      <c r="BG158" s="102"/>
      <c r="BH158" s="102"/>
      <c r="BI158" s="102"/>
      <c r="BJ158" s="102"/>
      <c r="BK158" s="102"/>
      <c r="BL158" s="102"/>
      <c r="BM158" s="102"/>
      <c r="BN158" s="102"/>
      <c r="BO158" s="102"/>
      <c r="BP158" s="102"/>
      <c r="BQ158" s="102"/>
      <c r="BR158" s="102"/>
      <c r="BS158" s="102"/>
      <c r="BT158" s="102"/>
      <c r="BU158" s="102"/>
      <c r="BV158" s="102"/>
      <c r="BW158" s="102"/>
      <c r="BX158" s="102"/>
      <c r="BY158" s="102"/>
      <c r="BZ158" s="102"/>
      <c r="CA158" s="102"/>
      <c r="CB158" s="102"/>
      <c r="CC158" s="102"/>
      <c r="CD158" s="102"/>
      <c r="CE158" s="102"/>
      <c r="CF158" s="102"/>
      <c r="CG158" s="102"/>
      <c r="CH158" s="102"/>
      <c r="CI158" s="102"/>
      <c r="CJ158" s="102"/>
      <c r="CK158" s="102"/>
      <c r="CL158" s="102"/>
      <c r="CM158" s="102"/>
      <c r="CN158" s="102"/>
      <c r="CO158" s="102"/>
      <c r="CP158" s="102"/>
      <c r="CQ158" s="102"/>
      <c r="CR158" s="102"/>
      <c r="CS158" s="102"/>
      <c r="CT158" s="102"/>
      <c r="CU158" s="102"/>
      <c r="CV158" s="102"/>
      <c r="CW158" s="102"/>
      <c r="CX158" s="102"/>
      <c r="CY158" s="102"/>
    </row>
    <row r="159" spans="1:103" s="206" customFormat="1" ht="24.95" customHeight="1" x14ac:dyDescent="0.2">
      <c r="A159" s="204"/>
      <c r="B159" s="344" t="s">
        <v>202</v>
      </c>
      <c r="C159" s="344"/>
      <c r="D159" s="208"/>
      <c r="E159" s="208"/>
      <c r="F159" s="209"/>
      <c r="G159" s="210">
        <f>SUM(G152:G158)</f>
        <v>0</v>
      </c>
      <c r="H159" s="205"/>
      <c r="I159" s="205"/>
      <c r="J159" s="205"/>
      <c r="K159" s="205"/>
      <c r="L159" s="205"/>
      <c r="M159" s="205"/>
      <c r="N159" s="205"/>
      <c r="O159" s="205"/>
      <c r="P159" s="205"/>
      <c r="Q159" s="205"/>
      <c r="R159" s="205"/>
      <c r="S159" s="205"/>
      <c r="T159" s="205"/>
      <c r="U159" s="205"/>
      <c r="V159" s="205"/>
      <c r="W159" s="205"/>
      <c r="X159" s="205"/>
      <c r="Y159" s="205"/>
      <c r="Z159" s="205"/>
      <c r="AA159" s="205"/>
      <c r="AB159" s="205"/>
      <c r="AC159" s="205"/>
      <c r="AD159" s="205"/>
      <c r="AE159" s="205"/>
      <c r="AF159" s="205"/>
      <c r="AG159" s="205"/>
      <c r="AH159" s="205"/>
      <c r="AI159" s="205"/>
      <c r="AJ159" s="205"/>
      <c r="AK159" s="205"/>
      <c r="AL159" s="205"/>
      <c r="AM159" s="205"/>
      <c r="AN159" s="205"/>
      <c r="AO159" s="205"/>
      <c r="AP159" s="205"/>
      <c r="AQ159" s="205"/>
      <c r="AR159" s="205"/>
      <c r="AS159" s="205"/>
      <c r="AT159" s="205"/>
      <c r="AU159" s="205"/>
      <c r="AV159" s="205"/>
      <c r="AW159" s="205"/>
      <c r="AX159" s="205"/>
      <c r="AY159" s="205"/>
      <c r="AZ159" s="205"/>
      <c r="BA159" s="205"/>
      <c r="BB159" s="205"/>
      <c r="BC159" s="205"/>
      <c r="BD159" s="205"/>
      <c r="BE159" s="205"/>
      <c r="BF159" s="205"/>
      <c r="BG159" s="205"/>
      <c r="BH159" s="205"/>
      <c r="BI159" s="205"/>
      <c r="BJ159" s="205"/>
      <c r="BK159" s="205"/>
      <c r="BL159" s="205"/>
      <c r="BM159" s="205"/>
      <c r="BN159" s="205"/>
      <c r="BO159" s="205"/>
      <c r="BP159" s="205"/>
      <c r="BQ159" s="205"/>
      <c r="BR159" s="205"/>
      <c r="BS159" s="205"/>
      <c r="BT159" s="205"/>
      <c r="BU159" s="205"/>
      <c r="BV159" s="205"/>
      <c r="BW159" s="205"/>
      <c r="BX159" s="205"/>
      <c r="BY159" s="205"/>
      <c r="BZ159" s="205"/>
      <c r="CA159" s="205"/>
      <c r="CB159" s="205"/>
      <c r="CC159" s="205"/>
      <c r="CD159" s="205"/>
      <c r="CE159" s="205"/>
      <c r="CF159" s="205"/>
      <c r="CG159" s="205"/>
      <c r="CH159" s="205"/>
      <c r="CI159" s="205"/>
      <c r="CJ159" s="205"/>
      <c r="CK159" s="205"/>
      <c r="CL159" s="205"/>
      <c r="CM159" s="205"/>
      <c r="CN159" s="205"/>
      <c r="CO159" s="205"/>
      <c r="CP159" s="205"/>
      <c r="CQ159" s="205"/>
      <c r="CR159" s="205"/>
      <c r="CS159" s="205"/>
      <c r="CT159" s="205"/>
      <c r="CU159" s="205"/>
      <c r="CV159" s="205"/>
      <c r="CW159" s="205"/>
      <c r="CX159" s="205"/>
      <c r="CY159" s="205"/>
    </row>
    <row r="160" spans="1:103" s="30" customFormat="1" ht="24.95" customHeight="1" x14ac:dyDescent="0.2">
      <c r="A160" s="207"/>
      <c r="B160" s="338" t="s">
        <v>226</v>
      </c>
      <c r="C160" s="339"/>
      <c r="D160" s="339"/>
      <c r="E160" s="339"/>
      <c r="F160" s="339"/>
      <c r="G160" s="340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  <c r="AB160" s="102"/>
      <c r="AC160" s="102"/>
      <c r="AD160" s="102"/>
      <c r="AE160" s="102"/>
      <c r="AF160" s="102"/>
      <c r="AG160" s="102"/>
      <c r="AH160" s="102"/>
      <c r="AI160" s="102"/>
      <c r="AJ160" s="102"/>
      <c r="AK160" s="102"/>
      <c r="AL160" s="102"/>
      <c r="AM160" s="102"/>
      <c r="AN160" s="102"/>
      <c r="AO160" s="102"/>
      <c r="AP160" s="102"/>
      <c r="AQ160" s="102"/>
      <c r="AR160" s="102"/>
      <c r="AS160" s="102"/>
      <c r="AT160" s="102"/>
      <c r="AU160" s="102"/>
      <c r="AV160" s="102"/>
      <c r="AW160" s="102"/>
      <c r="AX160" s="102"/>
      <c r="AY160" s="102"/>
      <c r="AZ160" s="102"/>
      <c r="BA160" s="102"/>
      <c r="BB160" s="102"/>
      <c r="BC160" s="102"/>
      <c r="BD160" s="102"/>
      <c r="BE160" s="102"/>
      <c r="BF160" s="102"/>
      <c r="BG160" s="102"/>
      <c r="BH160" s="102"/>
      <c r="BI160" s="102"/>
      <c r="BJ160" s="102"/>
      <c r="BK160" s="102"/>
      <c r="BL160" s="102"/>
      <c r="BM160" s="102"/>
      <c r="BN160" s="102"/>
      <c r="BO160" s="102"/>
      <c r="BP160" s="102"/>
      <c r="BQ160" s="102"/>
      <c r="BR160" s="102"/>
      <c r="BS160" s="102"/>
      <c r="BT160" s="102"/>
      <c r="BU160" s="102"/>
      <c r="BV160" s="102"/>
      <c r="BW160" s="102"/>
      <c r="BX160" s="102"/>
      <c r="BY160" s="102"/>
      <c r="BZ160" s="102"/>
      <c r="CA160" s="102"/>
      <c r="CB160" s="102"/>
      <c r="CC160" s="102"/>
      <c r="CD160" s="102"/>
      <c r="CE160" s="102"/>
      <c r="CF160" s="102"/>
      <c r="CG160" s="102"/>
      <c r="CH160" s="102"/>
      <c r="CI160" s="102"/>
      <c r="CJ160" s="102"/>
      <c r="CK160" s="102"/>
      <c r="CL160" s="102"/>
      <c r="CM160" s="102"/>
      <c r="CN160" s="102"/>
      <c r="CO160" s="102"/>
      <c r="CP160" s="102"/>
      <c r="CQ160" s="102"/>
      <c r="CR160" s="102"/>
      <c r="CS160" s="102"/>
      <c r="CT160" s="102"/>
      <c r="CU160" s="102"/>
      <c r="CV160" s="102"/>
      <c r="CW160" s="102"/>
      <c r="CX160" s="102"/>
      <c r="CY160" s="102"/>
    </row>
    <row r="161" spans="1:104" s="85" customFormat="1" ht="25.5" customHeight="1" x14ac:dyDescent="0.2">
      <c r="A161" s="83" t="s">
        <v>38</v>
      </c>
      <c r="B161" s="347" t="s">
        <v>132</v>
      </c>
      <c r="C161" s="348"/>
      <c r="D161" s="43" t="s">
        <v>9</v>
      </c>
      <c r="E161" s="178">
        <f>(E124+E134)*8*3</f>
        <v>59508</v>
      </c>
      <c r="F161" s="81"/>
      <c r="G161" s="84">
        <f>F161*E161</f>
        <v>0</v>
      </c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4"/>
      <c r="AW161" s="44"/>
      <c r="AX161" s="44"/>
      <c r="AY161" s="44"/>
      <c r="AZ161" s="44"/>
      <c r="BA161" s="44"/>
      <c r="BB161" s="44"/>
      <c r="BC161" s="44"/>
      <c r="BD161" s="44"/>
      <c r="BE161" s="44"/>
      <c r="BF161" s="44"/>
      <c r="BG161" s="44"/>
      <c r="BH161" s="44"/>
      <c r="BI161" s="44"/>
      <c r="BJ161" s="44"/>
      <c r="BK161" s="44"/>
      <c r="BL161" s="44"/>
      <c r="BM161" s="44"/>
      <c r="BN161" s="44"/>
      <c r="BO161" s="44"/>
      <c r="BP161" s="44"/>
      <c r="BQ161" s="44"/>
      <c r="BR161" s="44"/>
      <c r="BS161" s="44"/>
      <c r="BT161" s="44"/>
      <c r="BU161" s="44"/>
      <c r="BV161" s="44"/>
      <c r="BW161" s="44"/>
      <c r="BX161" s="44"/>
      <c r="BY161" s="44"/>
      <c r="BZ161" s="44"/>
      <c r="CA161" s="44"/>
      <c r="CB161" s="44"/>
      <c r="CC161" s="44"/>
      <c r="CD161" s="44"/>
      <c r="CE161" s="44"/>
      <c r="CF161" s="44"/>
      <c r="CG161" s="44"/>
      <c r="CH161" s="44"/>
      <c r="CI161" s="44"/>
      <c r="CJ161" s="44"/>
      <c r="CK161" s="44"/>
      <c r="CL161" s="44"/>
      <c r="CM161" s="44"/>
      <c r="CN161" s="44"/>
      <c r="CO161" s="44"/>
      <c r="CP161" s="44"/>
      <c r="CQ161" s="44"/>
      <c r="CR161" s="44"/>
      <c r="CS161" s="44"/>
      <c r="CT161" s="44"/>
      <c r="CU161" s="44"/>
      <c r="CV161" s="44"/>
      <c r="CW161" s="44"/>
      <c r="CX161" s="44"/>
      <c r="CY161" s="44"/>
    </row>
    <row r="162" spans="1:104" s="85" customFormat="1" ht="24.95" customHeight="1" x14ac:dyDescent="0.2">
      <c r="A162" s="83" t="s">
        <v>39</v>
      </c>
      <c r="B162" s="347" t="s">
        <v>123</v>
      </c>
      <c r="C162" s="348"/>
      <c r="D162" s="43" t="s">
        <v>9</v>
      </c>
      <c r="E162" s="178">
        <f>(E124+E134)*2*3</f>
        <v>14877</v>
      </c>
      <c r="F162" s="81"/>
      <c r="G162" s="84">
        <f>F162*E162</f>
        <v>0</v>
      </c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44"/>
      <c r="AU162" s="44"/>
      <c r="AV162" s="44"/>
      <c r="AW162" s="44"/>
      <c r="AX162" s="44"/>
      <c r="AY162" s="44"/>
      <c r="AZ162" s="44"/>
      <c r="BA162" s="44"/>
      <c r="BB162" s="44"/>
      <c r="BC162" s="44"/>
      <c r="BD162" s="44"/>
      <c r="BE162" s="44"/>
      <c r="BF162" s="44"/>
      <c r="BG162" s="44"/>
      <c r="BH162" s="44"/>
      <c r="BI162" s="44"/>
      <c r="BJ162" s="44"/>
      <c r="BK162" s="44"/>
      <c r="BL162" s="44"/>
      <c r="BM162" s="44"/>
      <c r="BN162" s="44"/>
      <c r="BO162" s="44"/>
      <c r="BP162" s="44"/>
      <c r="BQ162" s="44"/>
      <c r="BR162" s="44"/>
      <c r="BS162" s="44"/>
      <c r="BT162" s="44"/>
      <c r="BU162" s="44"/>
      <c r="BV162" s="44"/>
      <c r="BW162" s="44"/>
      <c r="BX162" s="44"/>
      <c r="BY162" s="44"/>
      <c r="BZ162" s="44"/>
      <c r="CA162" s="44"/>
      <c r="CB162" s="44"/>
      <c r="CC162" s="44"/>
      <c r="CD162" s="44"/>
      <c r="CE162" s="44"/>
      <c r="CF162" s="44"/>
      <c r="CG162" s="44"/>
      <c r="CH162" s="44"/>
      <c r="CI162" s="44"/>
      <c r="CJ162" s="44"/>
      <c r="CK162" s="44"/>
      <c r="CL162" s="44"/>
      <c r="CM162" s="44"/>
      <c r="CN162" s="44"/>
      <c r="CO162" s="44"/>
      <c r="CP162" s="44"/>
      <c r="CQ162" s="44"/>
      <c r="CR162" s="44"/>
      <c r="CS162" s="44"/>
      <c r="CT162" s="44"/>
      <c r="CU162" s="44"/>
      <c r="CV162" s="44"/>
      <c r="CW162" s="44"/>
      <c r="CX162" s="44"/>
      <c r="CY162" s="44"/>
    </row>
    <row r="163" spans="1:104" s="206" customFormat="1" ht="24.95" customHeight="1" x14ac:dyDescent="0.2">
      <c r="A163" s="204"/>
      <c r="B163" s="344" t="s">
        <v>207</v>
      </c>
      <c r="C163" s="344"/>
      <c r="D163" s="208"/>
      <c r="E163" s="208"/>
      <c r="F163" s="209"/>
      <c r="G163" s="210">
        <f>SUM(G161:G162)</f>
        <v>0</v>
      </c>
      <c r="H163" s="205"/>
      <c r="I163" s="205"/>
      <c r="J163" s="205"/>
      <c r="K163" s="205"/>
      <c r="L163" s="205"/>
      <c r="M163" s="205"/>
      <c r="N163" s="205"/>
      <c r="O163" s="205"/>
      <c r="P163" s="205"/>
      <c r="Q163" s="205"/>
      <c r="R163" s="205"/>
      <c r="S163" s="205"/>
      <c r="T163" s="205"/>
      <c r="U163" s="205"/>
      <c r="V163" s="205"/>
      <c r="W163" s="205"/>
      <c r="X163" s="205"/>
      <c r="Y163" s="205"/>
      <c r="Z163" s="205"/>
      <c r="AA163" s="205"/>
      <c r="AB163" s="205"/>
      <c r="AC163" s="205"/>
      <c r="AD163" s="205"/>
      <c r="AE163" s="205"/>
      <c r="AF163" s="205"/>
      <c r="AG163" s="205"/>
      <c r="AH163" s="205"/>
      <c r="AI163" s="205"/>
      <c r="AJ163" s="205"/>
      <c r="AK163" s="205"/>
      <c r="AL163" s="205"/>
      <c r="AM163" s="205"/>
      <c r="AN163" s="205"/>
      <c r="AO163" s="205"/>
      <c r="AP163" s="205"/>
      <c r="AQ163" s="205"/>
      <c r="AR163" s="205"/>
      <c r="AS163" s="205"/>
      <c r="AT163" s="205"/>
      <c r="AU163" s="205"/>
      <c r="AV163" s="205"/>
      <c r="AW163" s="205"/>
      <c r="AX163" s="205"/>
      <c r="AY163" s="205"/>
      <c r="AZ163" s="205"/>
      <c r="BA163" s="205"/>
      <c r="BB163" s="205"/>
      <c r="BC163" s="205"/>
      <c r="BD163" s="205"/>
      <c r="BE163" s="205"/>
      <c r="BF163" s="205"/>
      <c r="BG163" s="205"/>
      <c r="BH163" s="205"/>
      <c r="BI163" s="205"/>
      <c r="BJ163" s="205"/>
      <c r="BK163" s="205"/>
      <c r="BL163" s="205"/>
      <c r="BM163" s="205"/>
      <c r="BN163" s="205"/>
      <c r="BO163" s="205"/>
      <c r="BP163" s="205"/>
      <c r="BQ163" s="205"/>
      <c r="BR163" s="205"/>
      <c r="BS163" s="205"/>
      <c r="BT163" s="205"/>
      <c r="BU163" s="205"/>
      <c r="BV163" s="205"/>
      <c r="BW163" s="205"/>
      <c r="BX163" s="205"/>
      <c r="BY163" s="205"/>
      <c r="BZ163" s="205"/>
      <c r="CA163" s="205"/>
      <c r="CB163" s="205"/>
      <c r="CC163" s="205"/>
      <c r="CD163" s="205"/>
      <c r="CE163" s="205"/>
      <c r="CF163" s="205"/>
      <c r="CG163" s="205"/>
      <c r="CH163" s="205"/>
      <c r="CI163" s="205"/>
      <c r="CJ163" s="205"/>
      <c r="CK163" s="205"/>
      <c r="CL163" s="205"/>
      <c r="CM163" s="205"/>
      <c r="CN163" s="205"/>
      <c r="CO163" s="205"/>
      <c r="CP163" s="205"/>
      <c r="CQ163" s="205"/>
      <c r="CR163" s="205"/>
      <c r="CS163" s="205"/>
      <c r="CT163" s="205"/>
      <c r="CU163" s="205"/>
      <c r="CV163" s="205"/>
      <c r="CW163" s="205"/>
      <c r="CX163" s="205"/>
      <c r="CY163" s="205"/>
    </row>
    <row r="164" spans="1:104" s="85" customFormat="1" ht="24.95" customHeight="1" x14ac:dyDescent="0.2">
      <c r="A164" s="83" t="s">
        <v>16</v>
      </c>
      <c r="B164" s="315" t="s">
        <v>208</v>
      </c>
      <c r="C164" s="315"/>
      <c r="D164" s="80" t="s">
        <v>14</v>
      </c>
      <c r="E164" s="55">
        <f>0.1*(8+5)*3</f>
        <v>3.9000000000000004</v>
      </c>
      <c r="F164" s="81"/>
      <c r="G164" s="84">
        <f t="shared" ref="G164:G165" si="8">F164*E164</f>
        <v>0</v>
      </c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44"/>
      <c r="AU164" s="44"/>
      <c r="AV164" s="44"/>
      <c r="AW164" s="44"/>
      <c r="AX164" s="44"/>
      <c r="AY164" s="44"/>
      <c r="AZ164" s="44"/>
      <c r="BA164" s="44"/>
      <c r="BB164" s="44"/>
      <c r="BC164" s="44"/>
      <c r="BD164" s="44"/>
      <c r="BE164" s="44"/>
      <c r="BF164" s="44"/>
      <c r="BG164" s="44"/>
      <c r="BH164" s="44"/>
      <c r="BI164" s="44"/>
      <c r="BJ164" s="44"/>
      <c r="BK164" s="44"/>
      <c r="BL164" s="44"/>
      <c r="BM164" s="44"/>
      <c r="BN164" s="44"/>
      <c r="BO164" s="44"/>
      <c r="BP164" s="44"/>
      <c r="BQ164" s="44"/>
      <c r="BR164" s="44"/>
      <c r="BS164" s="44"/>
      <c r="BT164" s="44"/>
      <c r="BU164" s="44"/>
      <c r="BV164" s="44"/>
      <c r="BW164" s="44"/>
      <c r="BX164" s="44"/>
      <c r="BY164" s="44"/>
      <c r="BZ164" s="44"/>
      <c r="CA164" s="44"/>
      <c r="CB164" s="44"/>
      <c r="CC164" s="44"/>
      <c r="CD164" s="44"/>
      <c r="CE164" s="44"/>
      <c r="CF164" s="44"/>
      <c r="CG164" s="44"/>
      <c r="CH164" s="44"/>
      <c r="CI164" s="44"/>
      <c r="CJ164" s="44"/>
      <c r="CK164" s="44"/>
      <c r="CL164" s="44"/>
      <c r="CM164" s="44"/>
      <c r="CN164" s="44"/>
      <c r="CO164" s="44"/>
      <c r="CP164" s="44"/>
      <c r="CQ164" s="44"/>
      <c r="CR164" s="44"/>
      <c r="CS164" s="44"/>
      <c r="CT164" s="44"/>
      <c r="CU164" s="44"/>
      <c r="CV164" s="44"/>
      <c r="CW164" s="44"/>
      <c r="CX164" s="44"/>
      <c r="CY164" s="44"/>
    </row>
    <row r="165" spans="1:104" s="85" customFormat="1" ht="24.95" customHeight="1" x14ac:dyDescent="0.2">
      <c r="A165" s="83" t="s">
        <v>16</v>
      </c>
      <c r="B165" s="315" t="s">
        <v>209</v>
      </c>
      <c r="C165" s="315"/>
      <c r="D165" s="80" t="s">
        <v>58</v>
      </c>
      <c r="E165" s="55">
        <v>5</v>
      </c>
      <c r="F165" s="81"/>
      <c r="G165" s="84">
        <f t="shared" si="8"/>
        <v>0</v>
      </c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44"/>
      <c r="AU165" s="44"/>
      <c r="AV165" s="44"/>
      <c r="AW165" s="44"/>
      <c r="AX165" s="44"/>
      <c r="AY165" s="44"/>
      <c r="AZ165" s="44"/>
      <c r="BA165" s="44"/>
      <c r="BB165" s="44"/>
      <c r="BC165" s="44"/>
      <c r="BD165" s="44"/>
      <c r="BE165" s="44"/>
      <c r="BF165" s="44"/>
      <c r="BG165" s="44"/>
      <c r="BH165" s="44"/>
      <c r="BI165" s="44"/>
      <c r="BJ165" s="44"/>
      <c r="BK165" s="44"/>
      <c r="BL165" s="44"/>
      <c r="BM165" s="44"/>
      <c r="BN165" s="44"/>
      <c r="BO165" s="44"/>
      <c r="BP165" s="44"/>
      <c r="BQ165" s="44"/>
      <c r="BR165" s="44"/>
      <c r="BS165" s="44"/>
      <c r="BT165" s="44"/>
      <c r="BU165" s="44"/>
      <c r="BV165" s="44"/>
      <c r="BW165" s="44"/>
      <c r="BX165" s="44"/>
      <c r="BY165" s="44"/>
      <c r="BZ165" s="44"/>
      <c r="CA165" s="44"/>
      <c r="CB165" s="44"/>
      <c r="CC165" s="44"/>
      <c r="CD165" s="44"/>
      <c r="CE165" s="44"/>
      <c r="CF165" s="44"/>
      <c r="CG165" s="44"/>
      <c r="CH165" s="44"/>
      <c r="CI165" s="44"/>
      <c r="CJ165" s="44"/>
      <c r="CK165" s="44"/>
      <c r="CL165" s="44"/>
      <c r="CM165" s="44"/>
      <c r="CN165" s="44"/>
      <c r="CO165" s="44"/>
      <c r="CP165" s="44"/>
      <c r="CQ165" s="44"/>
      <c r="CR165" s="44"/>
      <c r="CS165" s="44"/>
      <c r="CT165" s="44"/>
      <c r="CU165" s="44"/>
      <c r="CV165" s="44"/>
      <c r="CW165" s="44"/>
      <c r="CX165" s="44"/>
      <c r="CY165" s="44"/>
    </row>
    <row r="166" spans="1:104" s="47" customFormat="1" ht="35.1" customHeight="1" x14ac:dyDescent="0.2">
      <c r="A166" s="48"/>
      <c r="B166" s="345" t="s">
        <v>206</v>
      </c>
      <c r="C166" s="345"/>
      <c r="D166" s="345"/>
      <c r="E166" s="345"/>
      <c r="F166" s="345"/>
      <c r="G166" s="74">
        <f>SUM(G150+G163+G159+G164+G165)</f>
        <v>0</v>
      </c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  <c r="BD166" s="103"/>
      <c r="BE166" s="103"/>
      <c r="BF166" s="103"/>
      <c r="BG166" s="103"/>
      <c r="BH166" s="103"/>
      <c r="BI166" s="103"/>
      <c r="BJ166" s="103"/>
      <c r="BK166" s="103"/>
      <c r="BL166" s="103"/>
      <c r="BM166" s="103"/>
      <c r="BN166" s="103"/>
      <c r="BO166" s="103"/>
      <c r="BP166" s="103"/>
      <c r="BQ166" s="103"/>
      <c r="BR166" s="103"/>
      <c r="BS166" s="103"/>
      <c r="BT166" s="103"/>
      <c r="BU166" s="103"/>
      <c r="BV166" s="103"/>
      <c r="BW166" s="103"/>
      <c r="BX166" s="103"/>
      <c r="BY166" s="103"/>
      <c r="BZ166" s="103"/>
      <c r="CA166" s="103"/>
      <c r="CB166" s="103"/>
      <c r="CC166" s="103"/>
      <c r="CD166" s="103"/>
      <c r="CE166" s="103"/>
      <c r="CF166" s="103"/>
      <c r="CG166" s="103"/>
      <c r="CH166" s="103"/>
      <c r="CI166" s="103"/>
      <c r="CJ166" s="103"/>
      <c r="CK166" s="103"/>
      <c r="CL166" s="103"/>
      <c r="CM166" s="103"/>
      <c r="CN166" s="103"/>
      <c r="CO166" s="103"/>
      <c r="CP166" s="103"/>
      <c r="CQ166" s="103"/>
      <c r="CR166" s="103"/>
      <c r="CS166" s="103"/>
      <c r="CT166" s="103"/>
      <c r="CU166" s="103"/>
      <c r="CV166" s="103"/>
      <c r="CW166" s="103"/>
      <c r="CX166" s="103"/>
      <c r="CY166" s="103"/>
    </row>
    <row r="167" spans="1:104" s="36" customFormat="1" ht="35.1" customHeight="1" x14ac:dyDescent="0.2">
      <c r="A167" s="111"/>
      <c r="B167" s="346" t="s">
        <v>43</v>
      </c>
      <c r="C167" s="346"/>
      <c r="D167" s="346"/>
      <c r="E167" s="346"/>
      <c r="F167" s="346"/>
      <c r="G167" s="346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  <c r="S167" s="104"/>
      <c r="T167" s="104"/>
      <c r="U167" s="104"/>
      <c r="V167" s="104"/>
      <c r="W167" s="104"/>
      <c r="X167" s="104"/>
      <c r="Y167" s="104"/>
      <c r="Z167" s="104"/>
      <c r="AA167" s="104"/>
      <c r="AB167" s="104"/>
      <c r="AC167" s="104"/>
      <c r="AD167" s="104"/>
      <c r="AE167" s="104"/>
      <c r="AF167" s="104"/>
      <c r="AG167" s="104"/>
      <c r="AH167" s="104"/>
      <c r="AI167" s="104"/>
      <c r="AJ167" s="104"/>
      <c r="AK167" s="104"/>
      <c r="AL167" s="104"/>
      <c r="AM167" s="104"/>
      <c r="AN167" s="104"/>
      <c r="AO167" s="104"/>
      <c r="AP167" s="104"/>
      <c r="AQ167" s="104"/>
      <c r="AR167" s="104"/>
      <c r="AS167" s="104"/>
      <c r="AT167" s="104"/>
      <c r="AU167" s="104"/>
      <c r="AV167" s="104"/>
      <c r="AW167" s="104"/>
      <c r="AX167" s="104"/>
      <c r="AY167" s="104"/>
      <c r="AZ167" s="104"/>
      <c r="BA167" s="104"/>
      <c r="BB167" s="104"/>
      <c r="BC167" s="104"/>
      <c r="BD167" s="104"/>
      <c r="BE167" s="104"/>
      <c r="BF167" s="104"/>
      <c r="BG167" s="104"/>
      <c r="BH167" s="104"/>
      <c r="BI167" s="104"/>
      <c r="BJ167" s="104"/>
      <c r="BK167" s="104"/>
      <c r="BL167" s="104"/>
      <c r="BM167" s="104"/>
      <c r="BN167" s="104"/>
      <c r="BO167" s="104"/>
      <c r="BP167" s="104"/>
      <c r="BQ167" s="104"/>
      <c r="BR167" s="104"/>
      <c r="BS167" s="104"/>
      <c r="BT167" s="104"/>
      <c r="BU167" s="104"/>
      <c r="BV167" s="104"/>
      <c r="BW167" s="104"/>
      <c r="BX167" s="104"/>
      <c r="BY167" s="104"/>
      <c r="BZ167" s="104"/>
      <c r="CA167" s="104"/>
      <c r="CB167" s="104"/>
      <c r="CC167" s="104"/>
      <c r="CD167" s="104"/>
      <c r="CE167" s="104"/>
      <c r="CF167" s="104"/>
      <c r="CG167" s="104"/>
      <c r="CH167" s="104"/>
      <c r="CI167" s="104"/>
      <c r="CJ167" s="104"/>
      <c r="CK167" s="104"/>
      <c r="CL167" s="104"/>
      <c r="CM167" s="104"/>
      <c r="CN167" s="104"/>
      <c r="CO167" s="104"/>
      <c r="CP167" s="104"/>
      <c r="CQ167" s="104"/>
      <c r="CR167" s="104"/>
      <c r="CS167" s="104"/>
      <c r="CT167" s="104"/>
      <c r="CU167" s="104"/>
      <c r="CV167" s="104"/>
      <c r="CW167" s="104"/>
      <c r="CX167" s="104"/>
      <c r="CY167" s="104"/>
    </row>
    <row r="168" spans="1:104" s="26" customFormat="1" ht="24.95" customHeight="1" x14ac:dyDescent="0.25">
      <c r="A168" s="285"/>
      <c r="B168" s="286" t="s">
        <v>6</v>
      </c>
      <c r="C168" s="286"/>
      <c r="D168" s="287" t="s">
        <v>47</v>
      </c>
      <c r="E168" s="271" t="s">
        <v>31</v>
      </c>
      <c r="F168" s="288" t="s">
        <v>4</v>
      </c>
      <c r="G168" s="289" t="s">
        <v>32</v>
      </c>
      <c r="H168" s="93"/>
      <c r="I168" s="93"/>
      <c r="J168" s="93"/>
      <c r="K168" s="94"/>
      <c r="L168" s="94"/>
      <c r="M168" s="94"/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94"/>
      <c r="AA168" s="94"/>
      <c r="AB168" s="94"/>
      <c r="AC168" s="94"/>
      <c r="AD168" s="94"/>
      <c r="AE168" s="94"/>
      <c r="AF168" s="94"/>
      <c r="AG168" s="94"/>
      <c r="AH168" s="94"/>
      <c r="AI168" s="94"/>
      <c r="AJ168" s="94"/>
      <c r="AK168" s="94"/>
      <c r="AL168" s="94"/>
      <c r="AM168" s="94"/>
      <c r="AN168" s="94"/>
      <c r="AO168" s="94"/>
      <c r="AP168" s="94"/>
      <c r="AQ168" s="94"/>
      <c r="AR168" s="94"/>
      <c r="AS168" s="94"/>
      <c r="AT168" s="94"/>
      <c r="AU168" s="94"/>
      <c r="AV168" s="94"/>
      <c r="AW168" s="94"/>
      <c r="AX168" s="94"/>
      <c r="AY168" s="94"/>
      <c r="AZ168" s="94"/>
      <c r="BA168" s="94"/>
      <c r="BB168" s="94"/>
      <c r="BC168" s="94"/>
      <c r="BD168" s="94"/>
      <c r="BE168" s="94"/>
      <c r="BF168" s="94"/>
      <c r="BG168" s="94"/>
      <c r="BH168" s="94"/>
      <c r="BI168" s="94"/>
      <c r="BJ168" s="94"/>
      <c r="BK168" s="94"/>
      <c r="BL168" s="94"/>
      <c r="BM168" s="94"/>
      <c r="BN168" s="94"/>
      <c r="BO168" s="94"/>
      <c r="BP168" s="94"/>
      <c r="BQ168" s="94"/>
      <c r="BR168" s="94"/>
      <c r="BS168" s="94"/>
      <c r="BT168" s="94"/>
      <c r="BU168" s="94"/>
      <c r="BV168" s="94"/>
      <c r="BW168" s="94"/>
      <c r="BX168" s="94"/>
      <c r="BY168" s="94"/>
      <c r="BZ168" s="94"/>
      <c r="CA168" s="94"/>
      <c r="CB168" s="94"/>
      <c r="CC168" s="94"/>
      <c r="CD168" s="94"/>
      <c r="CE168" s="94"/>
      <c r="CF168" s="94"/>
      <c r="CG168" s="94"/>
      <c r="CH168" s="94"/>
      <c r="CI168" s="94"/>
      <c r="CJ168" s="94"/>
      <c r="CK168" s="94"/>
      <c r="CL168" s="94"/>
      <c r="CM168" s="94"/>
      <c r="CN168" s="94"/>
      <c r="CO168" s="94"/>
      <c r="CP168" s="94"/>
      <c r="CQ168" s="94"/>
      <c r="CR168" s="94"/>
      <c r="CS168" s="94"/>
      <c r="CT168" s="94"/>
      <c r="CU168" s="94"/>
      <c r="CV168" s="94"/>
      <c r="CW168" s="94"/>
      <c r="CX168" s="94"/>
      <c r="CY168" s="94"/>
    </row>
    <row r="169" spans="1:104" s="8" customFormat="1" ht="24.95" customHeight="1" x14ac:dyDescent="0.25">
      <c r="A169" s="285"/>
      <c r="B169" s="286"/>
      <c r="C169" s="286"/>
      <c r="D169" s="287"/>
      <c r="E169" s="272"/>
      <c r="F169" s="288"/>
      <c r="G169" s="289"/>
      <c r="H169" s="5"/>
      <c r="I169" s="5"/>
      <c r="J169" s="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  <c r="AC169" s="95"/>
      <c r="AD169" s="95"/>
      <c r="AE169" s="95"/>
      <c r="AF169" s="95"/>
      <c r="AG169" s="95"/>
      <c r="AH169" s="95"/>
      <c r="AI169" s="95"/>
      <c r="AJ169" s="95"/>
      <c r="AK169" s="95"/>
      <c r="AL169" s="95"/>
      <c r="AM169" s="95"/>
      <c r="AN169" s="95"/>
      <c r="AO169" s="95"/>
      <c r="AP169" s="95"/>
      <c r="AQ169" s="95"/>
      <c r="AR169" s="95"/>
      <c r="AS169" s="95"/>
      <c r="AT169" s="95"/>
      <c r="AU169" s="95"/>
      <c r="AV169" s="95"/>
      <c r="AW169" s="95"/>
      <c r="AX169" s="95"/>
      <c r="AY169" s="95"/>
      <c r="AZ169" s="95"/>
      <c r="BA169" s="95"/>
      <c r="BB169" s="95"/>
      <c r="BC169" s="95"/>
      <c r="BD169" s="95"/>
      <c r="BE169" s="95"/>
      <c r="BF169" s="95"/>
      <c r="BG169" s="95"/>
      <c r="BH169" s="95"/>
      <c r="BI169" s="95"/>
      <c r="BJ169" s="95"/>
      <c r="BK169" s="95"/>
      <c r="BL169" s="95"/>
      <c r="BM169" s="95"/>
      <c r="BN169" s="95"/>
      <c r="BO169" s="95"/>
      <c r="BP169" s="95"/>
      <c r="BQ169" s="95"/>
      <c r="BR169" s="95"/>
      <c r="BS169" s="95"/>
      <c r="BT169" s="95"/>
      <c r="BU169" s="95"/>
      <c r="BV169" s="95"/>
      <c r="BW169" s="95"/>
      <c r="BX169" s="95"/>
      <c r="BY169" s="95"/>
      <c r="BZ169" s="95"/>
      <c r="CA169" s="95"/>
      <c r="CB169" s="95"/>
      <c r="CC169" s="95"/>
      <c r="CD169" s="95"/>
      <c r="CE169" s="95"/>
      <c r="CF169" s="95"/>
      <c r="CG169" s="95"/>
      <c r="CH169" s="95"/>
      <c r="CI169" s="95"/>
      <c r="CJ169" s="95"/>
      <c r="CK169" s="95"/>
      <c r="CL169" s="95"/>
      <c r="CM169" s="95"/>
      <c r="CN169" s="95"/>
      <c r="CO169" s="95"/>
      <c r="CP169" s="95"/>
      <c r="CQ169" s="95"/>
      <c r="CR169" s="95"/>
      <c r="CS169" s="95"/>
      <c r="CT169" s="95"/>
      <c r="CU169" s="95"/>
      <c r="CV169" s="95"/>
      <c r="CW169" s="95"/>
      <c r="CX169" s="95"/>
      <c r="CY169" s="95"/>
    </row>
    <row r="170" spans="1:104" s="41" customFormat="1" ht="24.95" customHeight="1" x14ac:dyDescent="0.2">
      <c r="A170" s="122"/>
      <c r="B170" s="353" t="s">
        <v>78</v>
      </c>
      <c r="C170" s="353"/>
      <c r="D170" s="353"/>
      <c r="E170" s="353"/>
      <c r="F170" s="353"/>
      <c r="G170" s="35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44"/>
      <c r="AU170" s="44"/>
      <c r="AV170" s="44"/>
      <c r="AW170" s="44"/>
      <c r="AX170" s="44"/>
      <c r="AY170" s="44"/>
      <c r="AZ170" s="44"/>
      <c r="BA170" s="44"/>
      <c r="BB170" s="44"/>
      <c r="BC170" s="44"/>
      <c r="BD170" s="44"/>
      <c r="BE170" s="44"/>
      <c r="BF170" s="44"/>
      <c r="BG170" s="44"/>
      <c r="BH170" s="44"/>
      <c r="BI170" s="44"/>
      <c r="BJ170" s="44"/>
      <c r="BK170" s="44"/>
      <c r="BL170" s="44"/>
      <c r="BM170" s="44"/>
      <c r="BN170" s="44"/>
      <c r="BO170" s="44"/>
      <c r="BP170" s="44"/>
      <c r="BQ170" s="44"/>
      <c r="BR170" s="44"/>
      <c r="BS170" s="44"/>
      <c r="BT170" s="44"/>
      <c r="BU170" s="44"/>
      <c r="BV170" s="44"/>
      <c r="BW170" s="44"/>
      <c r="BX170" s="44"/>
      <c r="BY170" s="44"/>
      <c r="BZ170" s="44"/>
      <c r="CA170" s="44"/>
      <c r="CB170" s="44"/>
      <c r="CC170" s="44"/>
      <c r="CD170" s="44"/>
      <c r="CE170" s="44"/>
      <c r="CF170" s="44"/>
      <c r="CG170" s="44"/>
      <c r="CH170" s="44"/>
      <c r="CI170" s="44"/>
      <c r="CJ170" s="44"/>
      <c r="CK170" s="44"/>
      <c r="CL170" s="44"/>
      <c r="CM170" s="44"/>
      <c r="CN170" s="44"/>
      <c r="CO170" s="44"/>
      <c r="CP170" s="44"/>
      <c r="CQ170" s="44"/>
      <c r="CR170" s="44"/>
      <c r="CS170" s="44"/>
      <c r="CT170" s="44"/>
      <c r="CU170" s="44"/>
      <c r="CV170" s="44"/>
      <c r="CW170" s="44"/>
      <c r="CX170" s="44"/>
      <c r="CY170" s="44"/>
      <c r="CZ170" s="87"/>
    </row>
    <row r="171" spans="1:104" s="41" customFormat="1" ht="24.95" customHeight="1" x14ac:dyDescent="0.2">
      <c r="A171" s="115" t="s">
        <v>16</v>
      </c>
      <c r="B171" s="355" t="s">
        <v>68</v>
      </c>
      <c r="C171" s="355"/>
      <c r="D171" s="116" t="s">
        <v>9</v>
      </c>
      <c r="E171" s="43">
        <v>70</v>
      </c>
      <c r="F171" s="174"/>
      <c r="G171" s="73">
        <f>E171*F171</f>
        <v>0</v>
      </c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  <c r="AT171" s="44"/>
      <c r="AU171" s="44"/>
      <c r="AV171" s="44"/>
      <c r="AW171" s="44"/>
      <c r="AX171" s="44"/>
      <c r="AY171" s="44"/>
      <c r="AZ171" s="44"/>
      <c r="BA171" s="44"/>
      <c r="BB171" s="44"/>
      <c r="BC171" s="44"/>
      <c r="BD171" s="44"/>
      <c r="BE171" s="44"/>
      <c r="BF171" s="44"/>
      <c r="BG171" s="44"/>
      <c r="BH171" s="44"/>
      <c r="BI171" s="44"/>
      <c r="BJ171" s="44"/>
      <c r="BK171" s="44"/>
      <c r="BL171" s="44"/>
      <c r="BM171" s="44"/>
      <c r="BN171" s="44"/>
      <c r="BO171" s="44"/>
      <c r="BP171" s="44"/>
      <c r="BQ171" s="44"/>
      <c r="BR171" s="44"/>
      <c r="BS171" s="44"/>
      <c r="BT171" s="44"/>
      <c r="BU171" s="44"/>
      <c r="BV171" s="44"/>
      <c r="BW171" s="44"/>
      <c r="BX171" s="44"/>
      <c r="BY171" s="44"/>
      <c r="BZ171" s="44"/>
      <c r="CA171" s="44"/>
      <c r="CB171" s="44"/>
      <c r="CC171" s="44"/>
      <c r="CD171" s="44"/>
      <c r="CE171" s="44"/>
      <c r="CF171" s="44"/>
      <c r="CG171" s="44"/>
      <c r="CH171" s="44"/>
      <c r="CI171" s="44"/>
      <c r="CJ171" s="44"/>
      <c r="CK171" s="44"/>
      <c r="CL171" s="44"/>
      <c r="CM171" s="44"/>
      <c r="CN171" s="44"/>
      <c r="CO171" s="44"/>
      <c r="CP171" s="44"/>
      <c r="CQ171" s="44"/>
      <c r="CR171" s="44"/>
      <c r="CS171" s="44"/>
      <c r="CT171" s="44"/>
      <c r="CU171" s="44"/>
      <c r="CV171" s="44"/>
      <c r="CW171" s="44"/>
      <c r="CX171" s="44"/>
      <c r="CY171" s="44"/>
      <c r="CZ171" s="87"/>
    </row>
    <row r="172" spans="1:104" s="41" customFormat="1" ht="24.95" customHeight="1" x14ac:dyDescent="0.2">
      <c r="A172" s="115" t="s">
        <v>16</v>
      </c>
      <c r="B172" s="355" t="s">
        <v>69</v>
      </c>
      <c r="C172" s="355"/>
      <c r="D172" s="116" t="s">
        <v>10</v>
      </c>
      <c r="E172" s="55">
        <f>E171*0.24*1.3</f>
        <v>21.840000000000003</v>
      </c>
      <c r="F172" s="174"/>
      <c r="G172" s="73">
        <f t="shared" ref="G172:G189" si="9">E172*F172</f>
        <v>0</v>
      </c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44"/>
      <c r="AY172" s="44"/>
      <c r="AZ172" s="44"/>
      <c r="BA172" s="44"/>
      <c r="BB172" s="44"/>
      <c r="BC172" s="44"/>
      <c r="BD172" s="44"/>
      <c r="BE172" s="44"/>
      <c r="BF172" s="44"/>
      <c r="BG172" s="44"/>
      <c r="BH172" s="44"/>
      <c r="BI172" s="44"/>
      <c r="BJ172" s="44"/>
      <c r="BK172" s="44"/>
      <c r="BL172" s="44"/>
      <c r="BM172" s="44"/>
      <c r="BN172" s="44"/>
      <c r="BO172" s="44"/>
      <c r="BP172" s="44"/>
      <c r="BQ172" s="44"/>
      <c r="BR172" s="44"/>
      <c r="BS172" s="44"/>
      <c r="BT172" s="44"/>
      <c r="BU172" s="44"/>
      <c r="BV172" s="44"/>
      <c r="BW172" s="44"/>
      <c r="BX172" s="44"/>
      <c r="BY172" s="44"/>
      <c r="BZ172" s="44"/>
      <c r="CA172" s="44"/>
      <c r="CB172" s="44"/>
      <c r="CC172" s="44"/>
      <c r="CD172" s="44"/>
      <c r="CE172" s="44"/>
      <c r="CF172" s="44"/>
      <c r="CG172" s="44"/>
      <c r="CH172" s="44"/>
      <c r="CI172" s="44"/>
      <c r="CJ172" s="44"/>
      <c r="CK172" s="44"/>
      <c r="CL172" s="44"/>
      <c r="CM172" s="44"/>
      <c r="CN172" s="44"/>
      <c r="CO172" s="44"/>
      <c r="CP172" s="44"/>
      <c r="CQ172" s="44"/>
      <c r="CR172" s="44"/>
      <c r="CS172" s="44"/>
      <c r="CT172" s="44"/>
      <c r="CU172" s="44"/>
      <c r="CV172" s="44"/>
      <c r="CW172" s="44"/>
      <c r="CX172" s="44"/>
      <c r="CY172" s="44"/>
      <c r="CZ172" s="87"/>
    </row>
    <row r="173" spans="1:104" s="41" customFormat="1" ht="24.95" customHeight="1" x14ac:dyDescent="0.2">
      <c r="A173" s="115" t="s">
        <v>16</v>
      </c>
      <c r="B173" s="355" t="s">
        <v>70</v>
      </c>
      <c r="C173" s="355"/>
      <c r="D173" s="116" t="s">
        <v>14</v>
      </c>
      <c r="E173" s="55">
        <f>E172*1.8</f>
        <v>39.312000000000005</v>
      </c>
      <c r="F173" s="174"/>
      <c r="G173" s="73">
        <f t="shared" si="9"/>
        <v>0</v>
      </c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44"/>
      <c r="AU173" s="44"/>
      <c r="AV173" s="44"/>
      <c r="AW173" s="44"/>
      <c r="AX173" s="44"/>
      <c r="AY173" s="44"/>
      <c r="AZ173" s="44"/>
      <c r="BA173" s="44"/>
      <c r="BB173" s="44"/>
      <c r="BC173" s="44"/>
      <c r="BD173" s="44"/>
      <c r="BE173" s="44"/>
      <c r="BF173" s="44"/>
      <c r="BG173" s="44"/>
      <c r="BH173" s="44"/>
      <c r="BI173" s="44"/>
      <c r="BJ173" s="44"/>
      <c r="BK173" s="44"/>
      <c r="BL173" s="44"/>
      <c r="BM173" s="44"/>
      <c r="BN173" s="44"/>
      <c r="BO173" s="44"/>
      <c r="BP173" s="44"/>
      <c r="BQ173" s="44"/>
      <c r="BR173" s="44"/>
      <c r="BS173" s="44"/>
      <c r="BT173" s="44"/>
      <c r="BU173" s="44"/>
      <c r="BV173" s="44"/>
      <c r="BW173" s="44"/>
      <c r="BX173" s="44"/>
      <c r="BY173" s="44"/>
      <c r="BZ173" s="44"/>
      <c r="CA173" s="44"/>
      <c r="CB173" s="44"/>
      <c r="CC173" s="44"/>
      <c r="CD173" s="44"/>
      <c r="CE173" s="44"/>
      <c r="CF173" s="44"/>
      <c r="CG173" s="44"/>
      <c r="CH173" s="44"/>
      <c r="CI173" s="44"/>
      <c r="CJ173" s="44"/>
      <c r="CK173" s="44"/>
      <c r="CL173" s="44"/>
      <c r="CM173" s="44"/>
      <c r="CN173" s="44"/>
      <c r="CO173" s="44"/>
      <c r="CP173" s="44"/>
      <c r="CQ173" s="44"/>
      <c r="CR173" s="44"/>
      <c r="CS173" s="44"/>
      <c r="CT173" s="44"/>
      <c r="CU173" s="44"/>
      <c r="CV173" s="44"/>
      <c r="CW173" s="44"/>
      <c r="CX173" s="44"/>
      <c r="CY173" s="44"/>
      <c r="CZ173" s="87"/>
    </row>
    <row r="174" spans="1:104" s="41" customFormat="1" ht="24.95" customHeight="1" x14ac:dyDescent="0.2">
      <c r="A174" s="115" t="s">
        <v>16</v>
      </c>
      <c r="B174" s="355" t="s">
        <v>45</v>
      </c>
      <c r="C174" s="355"/>
      <c r="D174" s="116" t="s">
        <v>9</v>
      </c>
      <c r="E174" s="43">
        <f>E171</f>
        <v>70</v>
      </c>
      <c r="F174" s="174"/>
      <c r="G174" s="73">
        <f t="shared" si="9"/>
        <v>0</v>
      </c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44"/>
      <c r="AU174" s="44"/>
      <c r="AV174" s="44"/>
      <c r="AW174" s="44"/>
      <c r="AX174" s="44"/>
      <c r="AY174" s="44"/>
      <c r="AZ174" s="44"/>
      <c r="BA174" s="44"/>
      <c r="BB174" s="44"/>
      <c r="BC174" s="44"/>
      <c r="BD174" s="44"/>
      <c r="BE174" s="44"/>
      <c r="BF174" s="44"/>
      <c r="BG174" s="44"/>
      <c r="BH174" s="44"/>
      <c r="BI174" s="44"/>
      <c r="BJ174" s="44"/>
      <c r="BK174" s="44"/>
      <c r="BL174" s="44"/>
      <c r="BM174" s="44"/>
      <c r="BN174" s="44"/>
      <c r="BO174" s="44"/>
      <c r="BP174" s="44"/>
      <c r="BQ174" s="44"/>
      <c r="BR174" s="44"/>
      <c r="BS174" s="44"/>
      <c r="BT174" s="44"/>
      <c r="BU174" s="44"/>
      <c r="BV174" s="44"/>
      <c r="BW174" s="44"/>
      <c r="BX174" s="44"/>
      <c r="BY174" s="44"/>
      <c r="BZ174" s="44"/>
      <c r="CA174" s="44"/>
      <c r="CB174" s="44"/>
      <c r="CC174" s="44"/>
      <c r="CD174" s="44"/>
      <c r="CE174" s="44"/>
      <c r="CF174" s="44"/>
      <c r="CG174" s="44"/>
      <c r="CH174" s="44"/>
      <c r="CI174" s="44"/>
      <c r="CJ174" s="44"/>
      <c r="CK174" s="44"/>
      <c r="CL174" s="44"/>
      <c r="CM174" s="44"/>
      <c r="CN174" s="44"/>
      <c r="CO174" s="44"/>
      <c r="CP174" s="44"/>
      <c r="CQ174" s="44"/>
      <c r="CR174" s="44"/>
      <c r="CS174" s="44"/>
      <c r="CT174" s="44"/>
      <c r="CU174" s="44"/>
      <c r="CV174" s="44"/>
      <c r="CW174" s="44"/>
      <c r="CX174" s="44"/>
      <c r="CY174" s="44"/>
      <c r="CZ174" s="87"/>
    </row>
    <row r="175" spans="1:104" s="218" customFormat="1" ht="24.95" customHeight="1" x14ac:dyDescent="0.2">
      <c r="A175" s="212" t="s">
        <v>16</v>
      </c>
      <c r="B175" s="350" t="s">
        <v>71</v>
      </c>
      <c r="C175" s="350"/>
      <c r="D175" s="213" t="s">
        <v>72</v>
      </c>
      <c r="E175" s="223">
        <v>1</v>
      </c>
      <c r="F175" s="214"/>
      <c r="G175" s="215">
        <f t="shared" si="9"/>
        <v>0</v>
      </c>
      <c r="H175" s="216"/>
      <c r="I175" s="216"/>
      <c r="J175" s="216"/>
      <c r="K175" s="216"/>
      <c r="L175" s="216"/>
      <c r="M175" s="216"/>
      <c r="N175" s="216"/>
      <c r="O175" s="216"/>
      <c r="P175" s="216"/>
      <c r="Q175" s="216"/>
      <c r="R175" s="216"/>
      <c r="S175" s="216"/>
      <c r="T175" s="216"/>
      <c r="U175" s="216"/>
      <c r="V175" s="216"/>
      <c r="W175" s="216"/>
      <c r="X175" s="216"/>
      <c r="Y175" s="216"/>
      <c r="Z175" s="216"/>
      <c r="AA175" s="216"/>
      <c r="AB175" s="216"/>
      <c r="AC175" s="216"/>
      <c r="AD175" s="216"/>
      <c r="AE175" s="216"/>
      <c r="AF175" s="216"/>
      <c r="AG175" s="216"/>
      <c r="AH175" s="216"/>
      <c r="AI175" s="216"/>
      <c r="AJ175" s="216"/>
      <c r="AK175" s="216"/>
      <c r="AL175" s="216"/>
      <c r="AM175" s="216"/>
      <c r="AN175" s="216"/>
      <c r="AO175" s="216"/>
      <c r="AP175" s="216"/>
      <c r="AQ175" s="216"/>
      <c r="AR175" s="216"/>
      <c r="AS175" s="216"/>
      <c r="AT175" s="216"/>
      <c r="AU175" s="216"/>
      <c r="AV175" s="216"/>
      <c r="AW175" s="216"/>
      <c r="AX175" s="216"/>
      <c r="AY175" s="216"/>
      <c r="AZ175" s="216"/>
      <c r="BA175" s="216"/>
      <c r="BB175" s="216"/>
      <c r="BC175" s="216"/>
      <c r="BD175" s="216"/>
      <c r="BE175" s="216"/>
      <c r="BF175" s="216"/>
      <c r="BG175" s="216"/>
      <c r="BH175" s="216"/>
      <c r="BI175" s="216"/>
      <c r="BJ175" s="216"/>
      <c r="BK175" s="216"/>
      <c r="BL175" s="216"/>
      <c r="BM175" s="216"/>
      <c r="BN175" s="216"/>
      <c r="BO175" s="216"/>
      <c r="BP175" s="216"/>
      <c r="BQ175" s="216"/>
      <c r="BR175" s="216"/>
      <c r="BS175" s="216"/>
      <c r="BT175" s="216"/>
      <c r="BU175" s="216"/>
      <c r="BV175" s="216"/>
      <c r="BW175" s="216"/>
      <c r="BX175" s="216"/>
      <c r="BY175" s="216"/>
      <c r="BZ175" s="216"/>
      <c r="CA175" s="216"/>
      <c r="CB175" s="216"/>
      <c r="CC175" s="216"/>
      <c r="CD175" s="216"/>
      <c r="CE175" s="216"/>
      <c r="CF175" s="216"/>
      <c r="CG175" s="216"/>
      <c r="CH175" s="216"/>
      <c r="CI175" s="216"/>
      <c r="CJ175" s="216"/>
      <c r="CK175" s="216"/>
      <c r="CL175" s="216"/>
      <c r="CM175" s="216"/>
      <c r="CN175" s="216"/>
      <c r="CO175" s="216"/>
      <c r="CP175" s="216"/>
      <c r="CQ175" s="216"/>
      <c r="CR175" s="216"/>
      <c r="CS175" s="216"/>
      <c r="CT175" s="216"/>
      <c r="CU175" s="216"/>
      <c r="CV175" s="216"/>
      <c r="CW175" s="216"/>
      <c r="CX175" s="216"/>
      <c r="CY175" s="216"/>
      <c r="CZ175" s="217"/>
    </row>
    <row r="176" spans="1:104" s="218" customFormat="1" ht="24.95" customHeight="1" x14ac:dyDescent="0.2">
      <c r="A176" s="219" t="s">
        <v>125</v>
      </c>
      <c r="B176" s="349" t="s">
        <v>124</v>
      </c>
      <c r="C176" s="350"/>
      <c r="D176" s="220" t="s">
        <v>10</v>
      </c>
      <c r="E176" s="224">
        <f>0.1*E171</f>
        <v>7</v>
      </c>
      <c r="F176" s="221"/>
      <c r="G176" s="215">
        <f t="shared" si="9"/>
        <v>0</v>
      </c>
      <c r="H176" s="216"/>
      <c r="I176" s="216"/>
      <c r="J176" s="216"/>
      <c r="K176" s="216"/>
      <c r="L176" s="216"/>
      <c r="M176" s="216"/>
      <c r="N176" s="216"/>
      <c r="O176" s="216"/>
      <c r="P176" s="216"/>
      <c r="Q176" s="216"/>
      <c r="R176" s="216"/>
      <c r="S176" s="216"/>
      <c r="T176" s="216"/>
      <c r="U176" s="216"/>
      <c r="V176" s="216"/>
      <c r="W176" s="216"/>
      <c r="X176" s="216"/>
      <c r="Y176" s="216"/>
      <c r="Z176" s="216"/>
      <c r="AA176" s="216"/>
      <c r="AB176" s="216"/>
      <c r="AC176" s="216"/>
      <c r="AD176" s="216"/>
      <c r="AE176" s="216"/>
      <c r="AF176" s="216"/>
      <c r="AG176" s="216"/>
      <c r="AH176" s="216"/>
      <c r="AI176" s="216"/>
      <c r="AJ176" s="216"/>
      <c r="AK176" s="216"/>
      <c r="AL176" s="216"/>
      <c r="AM176" s="216"/>
      <c r="AN176" s="216"/>
      <c r="AO176" s="216"/>
      <c r="AP176" s="216"/>
      <c r="AQ176" s="216"/>
      <c r="AR176" s="216"/>
      <c r="AS176" s="216"/>
      <c r="AT176" s="216"/>
      <c r="AU176" s="216"/>
      <c r="AV176" s="216"/>
      <c r="AW176" s="216"/>
      <c r="AX176" s="216"/>
      <c r="AY176" s="216"/>
      <c r="AZ176" s="216"/>
      <c r="BA176" s="216"/>
      <c r="BB176" s="216"/>
      <c r="BC176" s="216"/>
      <c r="BD176" s="216"/>
      <c r="BE176" s="216"/>
      <c r="BF176" s="216"/>
      <c r="BG176" s="216"/>
      <c r="BH176" s="216"/>
      <c r="BI176" s="216"/>
      <c r="BJ176" s="216"/>
      <c r="BK176" s="216"/>
      <c r="BL176" s="216"/>
      <c r="BM176" s="216"/>
      <c r="BN176" s="216"/>
      <c r="BO176" s="216"/>
      <c r="BP176" s="216"/>
      <c r="BQ176" s="216"/>
      <c r="BR176" s="216"/>
      <c r="BS176" s="216"/>
      <c r="BT176" s="216"/>
      <c r="BU176" s="216"/>
      <c r="BV176" s="216"/>
      <c r="BW176" s="216"/>
      <c r="BX176" s="216"/>
      <c r="BY176" s="216"/>
      <c r="BZ176" s="216"/>
      <c r="CA176" s="216"/>
      <c r="CB176" s="216"/>
      <c r="CC176" s="216"/>
      <c r="CD176" s="216"/>
      <c r="CE176" s="216"/>
      <c r="CF176" s="216"/>
      <c r="CG176" s="216"/>
      <c r="CH176" s="216"/>
      <c r="CI176" s="216"/>
      <c r="CJ176" s="216"/>
      <c r="CK176" s="216"/>
      <c r="CL176" s="216"/>
      <c r="CM176" s="216"/>
      <c r="CN176" s="216"/>
      <c r="CO176" s="216"/>
      <c r="CP176" s="216"/>
      <c r="CQ176" s="216"/>
      <c r="CR176" s="216"/>
      <c r="CS176" s="216"/>
      <c r="CT176" s="216"/>
      <c r="CU176" s="216"/>
      <c r="CV176" s="216"/>
      <c r="CW176" s="216"/>
      <c r="CX176" s="216"/>
      <c r="CY176" s="216"/>
      <c r="CZ176" s="217"/>
    </row>
    <row r="177" spans="1:188" s="218" customFormat="1" ht="24.95" customHeight="1" x14ac:dyDescent="0.2">
      <c r="A177" s="212" t="s">
        <v>16</v>
      </c>
      <c r="B177" s="349" t="s">
        <v>127</v>
      </c>
      <c r="C177" s="350"/>
      <c r="D177" s="220" t="s">
        <v>10</v>
      </c>
      <c r="E177" s="224">
        <f>E176</f>
        <v>7</v>
      </c>
      <c r="F177" s="221"/>
      <c r="G177" s="215">
        <f t="shared" si="9"/>
        <v>0</v>
      </c>
      <c r="H177" s="216"/>
      <c r="I177" s="216"/>
      <c r="J177" s="216"/>
      <c r="K177" s="216"/>
      <c r="L177" s="216"/>
      <c r="M177" s="216"/>
      <c r="N177" s="216"/>
      <c r="O177" s="216"/>
      <c r="P177" s="216"/>
      <c r="Q177" s="216"/>
      <c r="R177" s="216"/>
      <c r="S177" s="216"/>
      <c r="T177" s="216"/>
      <c r="U177" s="216"/>
      <c r="V177" s="216"/>
      <c r="W177" s="216"/>
      <c r="X177" s="216"/>
      <c r="Y177" s="216"/>
      <c r="Z177" s="216"/>
      <c r="AA177" s="216"/>
      <c r="AB177" s="216"/>
      <c r="AC177" s="216"/>
      <c r="AD177" s="216"/>
      <c r="AE177" s="216"/>
      <c r="AF177" s="216"/>
      <c r="AG177" s="216"/>
      <c r="AH177" s="216"/>
      <c r="AI177" s="216"/>
      <c r="AJ177" s="216"/>
      <c r="AK177" s="216"/>
      <c r="AL177" s="216"/>
      <c r="AM177" s="216"/>
      <c r="AN177" s="216"/>
      <c r="AO177" s="216"/>
      <c r="AP177" s="216"/>
      <c r="AQ177" s="216"/>
      <c r="AR177" s="216"/>
      <c r="AS177" s="216"/>
      <c r="AT177" s="216"/>
      <c r="AU177" s="216"/>
      <c r="AV177" s="216"/>
      <c r="AW177" s="216"/>
      <c r="AX177" s="216"/>
      <c r="AY177" s="216"/>
      <c r="AZ177" s="216"/>
      <c r="BA177" s="216"/>
      <c r="BB177" s="216"/>
      <c r="BC177" s="216"/>
      <c r="BD177" s="216"/>
      <c r="BE177" s="216"/>
      <c r="BF177" s="216"/>
      <c r="BG177" s="216"/>
      <c r="BH177" s="216"/>
      <c r="BI177" s="216"/>
      <c r="BJ177" s="216"/>
      <c r="BK177" s="216"/>
      <c r="BL177" s="216"/>
      <c r="BM177" s="216"/>
      <c r="BN177" s="216"/>
      <c r="BO177" s="216"/>
      <c r="BP177" s="216"/>
      <c r="BQ177" s="216"/>
      <c r="BR177" s="216"/>
      <c r="BS177" s="216"/>
      <c r="BT177" s="216"/>
      <c r="BU177" s="216"/>
      <c r="BV177" s="216"/>
      <c r="BW177" s="216"/>
      <c r="BX177" s="216"/>
      <c r="BY177" s="216"/>
      <c r="BZ177" s="216"/>
      <c r="CA177" s="216"/>
      <c r="CB177" s="216"/>
      <c r="CC177" s="216"/>
      <c r="CD177" s="216"/>
      <c r="CE177" s="216"/>
      <c r="CF177" s="216"/>
      <c r="CG177" s="216"/>
      <c r="CH177" s="216"/>
      <c r="CI177" s="216"/>
      <c r="CJ177" s="216"/>
      <c r="CK177" s="216"/>
      <c r="CL177" s="216"/>
      <c r="CM177" s="216"/>
      <c r="CN177" s="216"/>
      <c r="CO177" s="216"/>
      <c r="CP177" s="216"/>
      <c r="CQ177" s="216"/>
      <c r="CR177" s="216"/>
      <c r="CS177" s="216"/>
      <c r="CT177" s="216"/>
      <c r="CU177" s="216"/>
      <c r="CV177" s="216"/>
      <c r="CW177" s="216"/>
      <c r="CX177" s="216"/>
      <c r="CY177" s="216"/>
      <c r="CZ177" s="217"/>
    </row>
    <row r="178" spans="1:188" s="218" customFormat="1" ht="24.95" customHeight="1" x14ac:dyDescent="0.2">
      <c r="A178" s="212" t="s">
        <v>17</v>
      </c>
      <c r="B178" s="349" t="s">
        <v>73</v>
      </c>
      <c r="C178" s="350"/>
      <c r="D178" s="220" t="s">
        <v>14</v>
      </c>
      <c r="E178" s="223">
        <f>E171*0.1*2</f>
        <v>14</v>
      </c>
      <c r="F178" s="221"/>
      <c r="G178" s="215">
        <f t="shared" si="9"/>
        <v>0</v>
      </c>
      <c r="H178" s="216"/>
      <c r="I178" s="216"/>
      <c r="J178" s="216"/>
      <c r="K178" s="216"/>
      <c r="L178" s="216"/>
      <c r="M178" s="216"/>
      <c r="N178" s="216"/>
      <c r="O178" s="216"/>
      <c r="P178" s="216"/>
      <c r="Q178" s="216"/>
      <c r="R178" s="216"/>
      <c r="S178" s="216"/>
      <c r="T178" s="216"/>
      <c r="U178" s="216"/>
      <c r="V178" s="216"/>
      <c r="W178" s="216"/>
      <c r="X178" s="216"/>
      <c r="Y178" s="216"/>
      <c r="Z178" s="216"/>
      <c r="AA178" s="216"/>
      <c r="AB178" s="216"/>
      <c r="AC178" s="216"/>
      <c r="AD178" s="216"/>
      <c r="AE178" s="216"/>
      <c r="AF178" s="216"/>
      <c r="AG178" s="216"/>
      <c r="AH178" s="216"/>
      <c r="AI178" s="216"/>
      <c r="AJ178" s="216"/>
      <c r="AK178" s="216"/>
      <c r="AL178" s="216"/>
      <c r="AM178" s="216"/>
      <c r="AN178" s="216"/>
      <c r="AO178" s="216"/>
      <c r="AP178" s="216"/>
      <c r="AQ178" s="216"/>
      <c r="AR178" s="216"/>
      <c r="AS178" s="216"/>
      <c r="AT178" s="216"/>
      <c r="AU178" s="216"/>
      <c r="AV178" s="216"/>
      <c r="AW178" s="216"/>
      <c r="AX178" s="216"/>
      <c r="AY178" s="216"/>
      <c r="AZ178" s="216"/>
      <c r="BA178" s="216"/>
      <c r="BB178" s="216"/>
      <c r="BC178" s="216"/>
      <c r="BD178" s="216"/>
      <c r="BE178" s="216"/>
      <c r="BF178" s="216"/>
      <c r="BG178" s="216"/>
      <c r="BH178" s="216"/>
      <c r="BI178" s="216"/>
      <c r="BJ178" s="216"/>
      <c r="BK178" s="216"/>
      <c r="BL178" s="216"/>
      <c r="BM178" s="216"/>
      <c r="BN178" s="216"/>
      <c r="BO178" s="216"/>
      <c r="BP178" s="216"/>
      <c r="BQ178" s="216"/>
      <c r="BR178" s="216"/>
      <c r="BS178" s="216"/>
      <c r="BT178" s="216"/>
      <c r="BU178" s="216"/>
      <c r="BV178" s="216"/>
      <c r="BW178" s="216"/>
      <c r="BX178" s="216"/>
      <c r="BY178" s="216"/>
      <c r="BZ178" s="216"/>
      <c r="CA178" s="216"/>
      <c r="CB178" s="216"/>
      <c r="CC178" s="216"/>
      <c r="CD178" s="216"/>
      <c r="CE178" s="216"/>
      <c r="CF178" s="216"/>
      <c r="CG178" s="216"/>
      <c r="CH178" s="216"/>
      <c r="CI178" s="216"/>
      <c r="CJ178" s="216"/>
      <c r="CK178" s="216"/>
      <c r="CL178" s="216"/>
      <c r="CM178" s="216"/>
      <c r="CN178" s="216"/>
      <c r="CO178" s="216"/>
      <c r="CP178" s="216"/>
      <c r="CQ178" s="216"/>
      <c r="CR178" s="216"/>
      <c r="CS178" s="216"/>
      <c r="CT178" s="216"/>
      <c r="CU178" s="216"/>
      <c r="CV178" s="216"/>
      <c r="CW178" s="216"/>
      <c r="CX178" s="216"/>
      <c r="CY178" s="216"/>
      <c r="CZ178" s="217"/>
    </row>
    <row r="179" spans="1:188" s="41" customFormat="1" ht="24.95" customHeight="1" x14ac:dyDescent="0.2">
      <c r="A179" s="118" t="s">
        <v>16</v>
      </c>
      <c r="B179" s="351" t="s">
        <v>74</v>
      </c>
      <c r="C179" s="352"/>
      <c r="D179" s="119" t="s">
        <v>72</v>
      </c>
      <c r="E179" s="43">
        <v>1</v>
      </c>
      <c r="F179" s="175"/>
      <c r="G179" s="73">
        <f t="shared" si="9"/>
        <v>0</v>
      </c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  <c r="AJ179" s="44"/>
      <c r="AK179" s="44"/>
      <c r="AL179" s="44"/>
      <c r="AM179" s="44"/>
      <c r="AN179" s="44"/>
      <c r="AO179" s="44"/>
      <c r="AP179" s="44"/>
      <c r="AQ179" s="44"/>
      <c r="AR179" s="44"/>
      <c r="AS179" s="44"/>
      <c r="AT179" s="44"/>
      <c r="AU179" s="44"/>
      <c r="AV179" s="44"/>
      <c r="AW179" s="44"/>
      <c r="AX179" s="44"/>
      <c r="AY179" s="44"/>
      <c r="AZ179" s="44"/>
      <c r="BA179" s="44"/>
      <c r="BB179" s="44"/>
      <c r="BC179" s="44"/>
      <c r="BD179" s="44"/>
      <c r="BE179" s="44"/>
      <c r="BF179" s="44"/>
      <c r="BG179" s="44"/>
      <c r="BH179" s="44"/>
      <c r="BI179" s="44"/>
      <c r="BJ179" s="44"/>
      <c r="BK179" s="44"/>
      <c r="BL179" s="44"/>
      <c r="BM179" s="44"/>
      <c r="BN179" s="44"/>
      <c r="BO179" s="44"/>
      <c r="BP179" s="44"/>
      <c r="BQ179" s="44"/>
      <c r="BR179" s="44"/>
      <c r="BS179" s="44"/>
      <c r="BT179" s="44"/>
      <c r="BU179" s="44"/>
      <c r="BV179" s="44"/>
      <c r="BW179" s="44"/>
      <c r="BX179" s="44"/>
      <c r="BY179" s="44"/>
      <c r="BZ179" s="44"/>
      <c r="CA179" s="44"/>
      <c r="CB179" s="44"/>
      <c r="CC179" s="44"/>
      <c r="CD179" s="44"/>
      <c r="CE179" s="44"/>
      <c r="CF179" s="44"/>
      <c r="CG179" s="44"/>
      <c r="CH179" s="44"/>
      <c r="CI179" s="44"/>
      <c r="CJ179" s="44"/>
      <c r="CK179" s="44"/>
      <c r="CL179" s="44"/>
      <c r="CM179" s="44"/>
      <c r="CN179" s="44"/>
      <c r="CO179" s="44"/>
      <c r="CP179" s="44"/>
      <c r="CQ179" s="44"/>
      <c r="CR179" s="44"/>
      <c r="CS179" s="44"/>
      <c r="CT179" s="44"/>
      <c r="CU179" s="44"/>
      <c r="CV179" s="44"/>
      <c r="CW179" s="44"/>
      <c r="CX179" s="44"/>
      <c r="CY179" s="44"/>
      <c r="CZ179" s="87"/>
    </row>
    <row r="180" spans="1:188" s="41" customFormat="1" ht="24.95" customHeight="1" x14ac:dyDescent="0.2">
      <c r="A180" s="80" t="s">
        <v>125</v>
      </c>
      <c r="B180" s="351" t="s">
        <v>124</v>
      </c>
      <c r="C180" s="352"/>
      <c r="D180" s="120" t="s">
        <v>10</v>
      </c>
      <c r="E180" s="55">
        <f>0.1*E171</f>
        <v>7</v>
      </c>
      <c r="F180" s="176"/>
      <c r="G180" s="73">
        <f t="shared" si="9"/>
        <v>0</v>
      </c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  <c r="AI180" s="44"/>
      <c r="AJ180" s="44"/>
      <c r="AK180" s="44"/>
      <c r="AL180" s="44"/>
      <c r="AM180" s="44"/>
      <c r="AN180" s="44"/>
      <c r="AO180" s="44"/>
      <c r="AP180" s="44"/>
      <c r="AQ180" s="44"/>
      <c r="AR180" s="44"/>
      <c r="AS180" s="44"/>
      <c r="AT180" s="44"/>
      <c r="AU180" s="44"/>
      <c r="AV180" s="44"/>
      <c r="AW180" s="44"/>
      <c r="AX180" s="44"/>
      <c r="AY180" s="44"/>
      <c r="AZ180" s="44"/>
      <c r="BA180" s="44"/>
      <c r="BB180" s="44"/>
      <c r="BC180" s="44"/>
      <c r="BD180" s="44"/>
      <c r="BE180" s="44"/>
      <c r="BF180" s="44"/>
      <c r="BG180" s="44"/>
      <c r="BH180" s="44"/>
      <c r="BI180" s="44"/>
      <c r="BJ180" s="44"/>
      <c r="BK180" s="44"/>
      <c r="BL180" s="44"/>
      <c r="BM180" s="44"/>
      <c r="BN180" s="44"/>
      <c r="BO180" s="44"/>
      <c r="BP180" s="44"/>
      <c r="BQ180" s="44"/>
      <c r="BR180" s="44"/>
      <c r="BS180" s="44"/>
      <c r="BT180" s="44"/>
      <c r="BU180" s="44"/>
      <c r="BV180" s="44"/>
      <c r="BW180" s="44"/>
      <c r="BX180" s="44"/>
      <c r="BY180" s="44"/>
      <c r="BZ180" s="44"/>
      <c r="CA180" s="44"/>
      <c r="CB180" s="44"/>
      <c r="CC180" s="44"/>
      <c r="CD180" s="44"/>
      <c r="CE180" s="44"/>
      <c r="CF180" s="44"/>
      <c r="CG180" s="44"/>
      <c r="CH180" s="44"/>
      <c r="CI180" s="44"/>
      <c r="CJ180" s="44"/>
      <c r="CK180" s="44"/>
      <c r="CL180" s="44"/>
      <c r="CM180" s="44"/>
      <c r="CN180" s="44"/>
      <c r="CO180" s="44"/>
      <c r="CP180" s="44"/>
      <c r="CQ180" s="44"/>
      <c r="CR180" s="44"/>
      <c r="CS180" s="44"/>
      <c r="CT180" s="44"/>
      <c r="CU180" s="44"/>
      <c r="CV180" s="44"/>
      <c r="CW180" s="44"/>
      <c r="CX180" s="44"/>
      <c r="CY180" s="44"/>
      <c r="CZ180" s="87"/>
    </row>
    <row r="181" spans="1:188" s="41" customFormat="1" ht="24.95" customHeight="1" x14ac:dyDescent="0.2">
      <c r="A181" s="118" t="s">
        <v>16</v>
      </c>
      <c r="B181" s="351" t="s">
        <v>128</v>
      </c>
      <c r="C181" s="352"/>
      <c r="D181" s="120" t="s">
        <v>10</v>
      </c>
      <c r="E181" s="43">
        <f>E180</f>
        <v>7</v>
      </c>
      <c r="F181" s="176"/>
      <c r="G181" s="73">
        <f t="shared" si="9"/>
        <v>0</v>
      </c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  <c r="AJ181" s="44"/>
      <c r="AK181" s="44"/>
      <c r="AL181" s="44"/>
      <c r="AM181" s="44"/>
      <c r="AN181" s="44"/>
      <c r="AO181" s="44"/>
      <c r="AP181" s="44"/>
      <c r="AQ181" s="44"/>
      <c r="AR181" s="44"/>
      <c r="AS181" s="44"/>
      <c r="AT181" s="44"/>
      <c r="AU181" s="44"/>
      <c r="AV181" s="44"/>
      <c r="AW181" s="44"/>
      <c r="AX181" s="44"/>
      <c r="AY181" s="44"/>
      <c r="AZ181" s="44"/>
      <c r="BA181" s="44"/>
      <c r="BB181" s="44"/>
      <c r="BC181" s="44"/>
      <c r="BD181" s="44"/>
      <c r="BE181" s="44"/>
      <c r="BF181" s="44"/>
      <c r="BG181" s="44"/>
      <c r="BH181" s="44"/>
      <c r="BI181" s="44"/>
      <c r="BJ181" s="44"/>
      <c r="BK181" s="44"/>
      <c r="BL181" s="44"/>
      <c r="BM181" s="44"/>
      <c r="BN181" s="44"/>
      <c r="BO181" s="44"/>
      <c r="BP181" s="44"/>
      <c r="BQ181" s="44"/>
      <c r="BR181" s="44"/>
      <c r="BS181" s="44"/>
      <c r="BT181" s="44"/>
      <c r="BU181" s="44"/>
      <c r="BV181" s="44"/>
      <c r="BW181" s="44"/>
      <c r="BX181" s="44"/>
      <c r="BY181" s="44"/>
      <c r="BZ181" s="44"/>
      <c r="CA181" s="44"/>
      <c r="CB181" s="44"/>
      <c r="CC181" s="44"/>
      <c r="CD181" s="44"/>
      <c r="CE181" s="44"/>
      <c r="CF181" s="44"/>
      <c r="CG181" s="44"/>
      <c r="CH181" s="44"/>
      <c r="CI181" s="44"/>
      <c r="CJ181" s="44"/>
      <c r="CK181" s="44"/>
      <c r="CL181" s="44"/>
      <c r="CM181" s="44"/>
      <c r="CN181" s="44"/>
      <c r="CO181" s="44"/>
      <c r="CP181" s="44"/>
      <c r="CQ181" s="44"/>
      <c r="CR181" s="44"/>
      <c r="CS181" s="44"/>
      <c r="CT181" s="44"/>
      <c r="CU181" s="44"/>
      <c r="CV181" s="44"/>
      <c r="CW181" s="44"/>
      <c r="CX181" s="44"/>
      <c r="CY181" s="44"/>
      <c r="CZ181" s="87"/>
    </row>
    <row r="182" spans="1:188" s="41" customFormat="1" ht="24.95" customHeight="1" x14ac:dyDescent="0.2">
      <c r="A182" s="118" t="s">
        <v>17</v>
      </c>
      <c r="B182" s="351" t="s">
        <v>133</v>
      </c>
      <c r="C182" s="352"/>
      <c r="D182" s="120" t="s">
        <v>14</v>
      </c>
      <c r="E182" s="43">
        <f>0.1*E171*2</f>
        <v>14</v>
      </c>
      <c r="F182" s="176"/>
      <c r="G182" s="73">
        <f t="shared" si="9"/>
        <v>0</v>
      </c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4"/>
      <c r="AN182" s="44"/>
      <c r="AO182" s="44"/>
      <c r="AP182" s="44"/>
      <c r="AQ182" s="44"/>
      <c r="AR182" s="44"/>
      <c r="AS182" s="44"/>
      <c r="AT182" s="44"/>
      <c r="AU182" s="44"/>
      <c r="AV182" s="44"/>
      <c r="AW182" s="44"/>
      <c r="AX182" s="44"/>
      <c r="AY182" s="44"/>
      <c r="AZ182" s="44"/>
      <c r="BA182" s="44"/>
      <c r="BB182" s="44"/>
      <c r="BC182" s="44"/>
      <c r="BD182" s="44"/>
      <c r="BE182" s="44"/>
      <c r="BF182" s="44"/>
      <c r="BG182" s="44"/>
      <c r="BH182" s="44"/>
      <c r="BI182" s="44"/>
      <c r="BJ182" s="44"/>
      <c r="BK182" s="44"/>
      <c r="BL182" s="44"/>
      <c r="BM182" s="44"/>
      <c r="BN182" s="44"/>
      <c r="BO182" s="44"/>
      <c r="BP182" s="44"/>
      <c r="BQ182" s="44"/>
      <c r="BR182" s="44"/>
      <c r="BS182" s="44"/>
      <c r="BT182" s="44"/>
      <c r="BU182" s="44"/>
      <c r="BV182" s="44"/>
      <c r="BW182" s="44"/>
      <c r="BX182" s="44"/>
      <c r="BY182" s="44"/>
      <c r="BZ182" s="44"/>
      <c r="CA182" s="44"/>
      <c r="CB182" s="44"/>
      <c r="CC182" s="44"/>
      <c r="CD182" s="44"/>
      <c r="CE182" s="44"/>
      <c r="CF182" s="44"/>
      <c r="CG182" s="44"/>
      <c r="CH182" s="44"/>
      <c r="CI182" s="44"/>
      <c r="CJ182" s="44"/>
      <c r="CK182" s="44"/>
      <c r="CL182" s="44"/>
      <c r="CM182" s="44"/>
      <c r="CN182" s="44"/>
      <c r="CO182" s="44"/>
      <c r="CP182" s="44"/>
      <c r="CQ182" s="44"/>
      <c r="CR182" s="44"/>
      <c r="CS182" s="44"/>
      <c r="CT182" s="44"/>
      <c r="CU182" s="44"/>
      <c r="CV182" s="44"/>
      <c r="CW182" s="44"/>
      <c r="CX182" s="44"/>
      <c r="CY182" s="44"/>
      <c r="CZ182" s="87"/>
    </row>
    <row r="183" spans="1:188" s="218" customFormat="1" ht="24.95" customHeight="1" x14ac:dyDescent="0.2">
      <c r="A183" s="212" t="s">
        <v>16</v>
      </c>
      <c r="B183" s="350" t="s">
        <v>75</v>
      </c>
      <c r="C183" s="350"/>
      <c r="D183" s="213" t="s">
        <v>72</v>
      </c>
      <c r="E183" s="223">
        <v>1</v>
      </c>
      <c r="F183" s="214"/>
      <c r="G183" s="215">
        <f t="shared" si="9"/>
        <v>0</v>
      </c>
      <c r="H183" s="216"/>
      <c r="I183" s="216"/>
      <c r="J183" s="216"/>
      <c r="K183" s="216"/>
      <c r="L183" s="216"/>
      <c r="M183" s="216"/>
      <c r="N183" s="216"/>
      <c r="O183" s="216"/>
      <c r="P183" s="216"/>
      <c r="Q183" s="216"/>
      <c r="R183" s="216"/>
      <c r="S183" s="216"/>
      <c r="T183" s="216"/>
      <c r="U183" s="216"/>
      <c r="V183" s="216"/>
      <c r="W183" s="216"/>
      <c r="X183" s="216"/>
      <c r="Y183" s="216"/>
      <c r="Z183" s="216"/>
      <c r="AA183" s="216"/>
      <c r="AB183" s="216"/>
      <c r="AC183" s="216"/>
      <c r="AD183" s="216"/>
      <c r="AE183" s="216"/>
      <c r="AF183" s="216"/>
      <c r="AG183" s="216"/>
      <c r="AH183" s="216"/>
      <c r="AI183" s="216"/>
      <c r="AJ183" s="216"/>
      <c r="AK183" s="216"/>
      <c r="AL183" s="216"/>
      <c r="AM183" s="216"/>
      <c r="AN183" s="216"/>
      <c r="AO183" s="216"/>
      <c r="AP183" s="216"/>
      <c r="AQ183" s="216"/>
      <c r="AR183" s="216"/>
      <c r="AS183" s="216"/>
      <c r="AT183" s="216"/>
      <c r="AU183" s="216"/>
      <c r="AV183" s="216"/>
      <c r="AW183" s="216"/>
      <c r="AX183" s="216"/>
      <c r="AY183" s="216"/>
      <c r="AZ183" s="216"/>
      <c r="BA183" s="216"/>
      <c r="BB183" s="216"/>
      <c r="BC183" s="216"/>
      <c r="BD183" s="216"/>
      <c r="BE183" s="216"/>
      <c r="BF183" s="216"/>
      <c r="BG183" s="216"/>
      <c r="BH183" s="216"/>
      <c r="BI183" s="216"/>
      <c r="BJ183" s="216"/>
      <c r="BK183" s="216"/>
      <c r="BL183" s="216"/>
      <c r="BM183" s="216"/>
      <c r="BN183" s="216"/>
      <c r="BO183" s="216"/>
      <c r="BP183" s="216"/>
      <c r="BQ183" s="216"/>
      <c r="BR183" s="216"/>
      <c r="BS183" s="216"/>
      <c r="BT183" s="216"/>
      <c r="BU183" s="216"/>
      <c r="BV183" s="216"/>
      <c r="BW183" s="216"/>
      <c r="BX183" s="216"/>
      <c r="BY183" s="216"/>
      <c r="BZ183" s="216"/>
      <c r="CA183" s="216"/>
      <c r="CB183" s="216"/>
      <c r="CC183" s="216"/>
      <c r="CD183" s="216"/>
      <c r="CE183" s="216"/>
      <c r="CF183" s="216"/>
      <c r="CG183" s="216"/>
      <c r="CH183" s="216"/>
      <c r="CI183" s="216"/>
      <c r="CJ183" s="216"/>
      <c r="CK183" s="216"/>
      <c r="CL183" s="216"/>
      <c r="CM183" s="216"/>
      <c r="CN183" s="216"/>
      <c r="CO183" s="216"/>
      <c r="CP183" s="216"/>
      <c r="CQ183" s="216"/>
      <c r="CR183" s="216"/>
      <c r="CS183" s="216"/>
      <c r="CT183" s="216"/>
      <c r="CU183" s="216"/>
      <c r="CV183" s="216"/>
      <c r="CW183" s="216"/>
      <c r="CX183" s="216"/>
      <c r="CY183" s="216"/>
      <c r="CZ183" s="217"/>
    </row>
    <row r="184" spans="1:188" s="218" customFormat="1" ht="24.95" customHeight="1" x14ac:dyDescent="0.2">
      <c r="A184" s="219" t="s">
        <v>125</v>
      </c>
      <c r="B184" s="349" t="s">
        <v>124</v>
      </c>
      <c r="C184" s="350"/>
      <c r="D184" s="220" t="s">
        <v>10</v>
      </c>
      <c r="E184" s="224">
        <f>0.04*E171</f>
        <v>2.8000000000000003</v>
      </c>
      <c r="F184" s="221"/>
      <c r="G184" s="215">
        <f t="shared" si="9"/>
        <v>0</v>
      </c>
      <c r="H184" s="216"/>
      <c r="I184" s="216"/>
      <c r="J184" s="216"/>
      <c r="K184" s="216"/>
      <c r="L184" s="216"/>
      <c r="M184" s="216"/>
      <c r="N184" s="216"/>
      <c r="O184" s="216"/>
      <c r="P184" s="216"/>
      <c r="Q184" s="216"/>
      <c r="R184" s="216"/>
      <c r="S184" s="216"/>
      <c r="T184" s="216"/>
      <c r="U184" s="216"/>
      <c r="V184" s="216"/>
      <c r="W184" s="216"/>
      <c r="X184" s="216"/>
      <c r="Y184" s="216"/>
      <c r="Z184" s="216"/>
      <c r="AA184" s="216"/>
      <c r="AB184" s="216"/>
      <c r="AC184" s="216"/>
      <c r="AD184" s="216"/>
      <c r="AE184" s="216"/>
      <c r="AF184" s="216"/>
      <c r="AG184" s="216"/>
      <c r="AH184" s="216"/>
      <c r="AI184" s="216"/>
      <c r="AJ184" s="216"/>
      <c r="AK184" s="216"/>
      <c r="AL184" s="216"/>
      <c r="AM184" s="216"/>
      <c r="AN184" s="216"/>
      <c r="AO184" s="216"/>
      <c r="AP184" s="216"/>
      <c r="AQ184" s="216"/>
      <c r="AR184" s="216"/>
      <c r="AS184" s="216"/>
      <c r="AT184" s="216"/>
      <c r="AU184" s="216"/>
      <c r="AV184" s="216"/>
      <c r="AW184" s="216"/>
      <c r="AX184" s="216"/>
      <c r="AY184" s="216"/>
      <c r="AZ184" s="216"/>
      <c r="BA184" s="216"/>
      <c r="BB184" s="216"/>
      <c r="BC184" s="216"/>
      <c r="BD184" s="216"/>
      <c r="BE184" s="216"/>
      <c r="BF184" s="216"/>
      <c r="BG184" s="216"/>
      <c r="BH184" s="216"/>
      <c r="BI184" s="216"/>
      <c r="BJ184" s="216"/>
      <c r="BK184" s="216"/>
      <c r="BL184" s="216"/>
      <c r="BM184" s="216"/>
      <c r="BN184" s="216"/>
      <c r="BO184" s="216"/>
      <c r="BP184" s="216"/>
      <c r="BQ184" s="216"/>
      <c r="BR184" s="216"/>
      <c r="BS184" s="216"/>
      <c r="BT184" s="216"/>
      <c r="BU184" s="216"/>
      <c r="BV184" s="216"/>
      <c r="BW184" s="216"/>
      <c r="BX184" s="216"/>
      <c r="BY184" s="216"/>
      <c r="BZ184" s="216"/>
      <c r="CA184" s="216"/>
      <c r="CB184" s="216"/>
      <c r="CC184" s="216"/>
      <c r="CD184" s="216"/>
      <c r="CE184" s="216"/>
      <c r="CF184" s="216"/>
      <c r="CG184" s="216"/>
      <c r="CH184" s="216"/>
      <c r="CI184" s="216"/>
      <c r="CJ184" s="216"/>
      <c r="CK184" s="216"/>
      <c r="CL184" s="216"/>
      <c r="CM184" s="216"/>
      <c r="CN184" s="216"/>
      <c r="CO184" s="216"/>
      <c r="CP184" s="216"/>
      <c r="CQ184" s="216"/>
      <c r="CR184" s="216"/>
      <c r="CS184" s="216"/>
      <c r="CT184" s="216"/>
      <c r="CU184" s="216"/>
      <c r="CV184" s="216"/>
      <c r="CW184" s="216"/>
      <c r="CX184" s="216"/>
      <c r="CY184" s="216"/>
      <c r="CZ184" s="217"/>
    </row>
    <row r="185" spans="1:188" s="218" customFormat="1" ht="24.95" customHeight="1" x14ac:dyDescent="0.2">
      <c r="A185" s="219" t="s">
        <v>16</v>
      </c>
      <c r="B185" s="349" t="s">
        <v>76</v>
      </c>
      <c r="C185" s="349"/>
      <c r="D185" s="220" t="s">
        <v>10</v>
      </c>
      <c r="E185" s="224">
        <f>E184</f>
        <v>2.8000000000000003</v>
      </c>
      <c r="F185" s="221"/>
      <c r="G185" s="215">
        <f t="shared" si="9"/>
        <v>0</v>
      </c>
      <c r="H185" s="216"/>
      <c r="I185" s="216"/>
      <c r="J185" s="216"/>
      <c r="K185" s="216"/>
      <c r="L185" s="216"/>
      <c r="M185" s="216"/>
      <c r="N185" s="216"/>
      <c r="O185" s="216"/>
      <c r="P185" s="216"/>
      <c r="Q185" s="216"/>
      <c r="R185" s="216"/>
      <c r="S185" s="216"/>
      <c r="T185" s="216"/>
      <c r="U185" s="216"/>
      <c r="V185" s="216"/>
      <c r="W185" s="216"/>
      <c r="X185" s="216"/>
      <c r="Y185" s="216"/>
      <c r="Z185" s="216"/>
      <c r="AA185" s="216"/>
      <c r="AB185" s="216"/>
      <c r="AC185" s="216"/>
      <c r="AD185" s="216"/>
      <c r="AE185" s="216"/>
      <c r="AF185" s="216"/>
      <c r="AG185" s="216"/>
      <c r="AH185" s="216"/>
      <c r="AI185" s="216"/>
      <c r="AJ185" s="216"/>
      <c r="AK185" s="216"/>
      <c r="AL185" s="216"/>
      <c r="AM185" s="216"/>
      <c r="AN185" s="216"/>
      <c r="AO185" s="216"/>
      <c r="AP185" s="216"/>
      <c r="AQ185" s="216"/>
      <c r="AR185" s="216"/>
      <c r="AS185" s="216"/>
      <c r="AT185" s="216"/>
      <c r="AU185" s="216"/>
      <c r="AV185" s="216"/>
      <c r="AW185" s="216"/>
      <c r="AX185" s="216"/>
      <c r="AY185" s="216"/>
      <c r="AZ185" s="216"/>
      <c r="BA185" s="216"/>
      <c r="BB185" s="216"/>
      <c r="BC185" s="216"/>
      <c r="BD185" s="216"/>
      <c r="BE185" s="216"/>
      <c r="BF185" s="216"/>
      <c r="BG185" s="216"/>
      <c r="BH185" s="216"/>
      <c r="BI185" s="216"/>
      <c r="BJ185" s="216"/>
      <c r="BK185" s="216"/>
      <c r="BL185" s="216"/>
      <c r="BM185" s="216"/>
      <c r="BN185" s="216"/>
      <c r="BO185" s="216"/>
      <c r="BP185" s="216"/>
      <c r="BQ185" s="216"/>
      <c r="BR185" s="216"/>
      <c r="BS185" s="216"/>
      <c r="BT185" s="216"/>
      <c r="BU185" s="216"/>
      <c r="BV185" s="216"/>
      <c r="BW185" s="216"/>
      <c r="BX185" s="216"/>
      <c r="BY185" s="216"/>
      <c r="BZ185" s="216"/>
      <c r="CA185" s="216"/>
      <c r="CB185" s="216"/>
      <c r="CC185" s="216"/>
      <c r="CD185" s="216"/>
      <c r="CE185" s="216"/>
      <c r="CF185" s="216"/>
      <c r="CG185" s="216"/>
      <c r="CH185" s="216"/>
      <c r="CI185" s="216"/>
      <c r="CJ185" s="216"/>
      <c r="CK185" s="216"/>
      <c r="CL185" s="216"/>
      <c r="CM185" s="216"/>
      <c r="CN185" s="216"/>
      <c r="CO185" s="216"/>
      <c r="CP185" s="216"/>
      <c r="CQ185" s="216"/>
      <c r="CR185" s="216"/>
      <c r="CS185" s="216"/>
      <c r="CT185" s="216"/>
      <c r="CU185" s="216"/>
      <c r="CV185" s="216"/>
      <c r="CW185" s="216"/>
      <c r="CX185" s="216"/>
      <c r="CY185" s="216"/>
      <c r="CZ185" s="217"/>
    </row>
    <row r="186" spans="1:188" s="218" customFormat="1" ht="24.95" customHeight="1" x14ac:dyDescent="0.2">
      <c r="A186" s="219" t="s">
        <v>17</v>
      </c>
      <c r="B186" s="349" t="s">
        <v>77</v>
      </c>
      <c r="C186" s="349"/>
      <c r="D186" s="220" t="s">
        <v>14</v>
      </c>
      <c r="E186" s="224">
        <f>0.04*E171*2</f>
        <v>5.6000000000000005</v>
      </c>
      <c r="F186" s="221"/>
      <c r="G186" s="215">
        <f t="shared" si="9"/>
        <v>0</v>
      </c>
      <c r="H186" s="216"/>
      <c r="I186" s="216"/>
      <c r="J186" s="216"/>
      <c r="K186" s="216"/>
      <c r="L186" s="216"/>
      <c r="M186" s="216"/>
      <c r="N186" s="216"/>
      <c r="O186" s="216"/>
      <c r="P186" s="216"/>
      <c r="Q186" s="216"/>
      <c r="R186" s="216"/>
      <c r="S186" s="216"/>
      <c r="T186" s="216"/>
      <c r="U186" s="216"/>
      <c r="V186" s="216"/>
      <c r="W186" s="216"/>
      <c r="X186" s="216"/>
      <c r="Y186" s="216"/>
      <c r="Z186" s="216"/>
      <c r="AA186" s="216"/>
      <c r="AB186" s="216"/>
      <c r="AC186" s="216"/>
      <c r="AD186" s="216"/>
      <c r="AE186" s="216"/>
      <c r="AF186" s="216"/>
      <c r="AG186" s="216"/>
      <c r="AH186" s="216"/>
      <c r="AI186" s="216"/>
      <c r="AJ186" s="216"/>
      <c r="AK186" s="216"/>
      <c r="AL186" s="216"/>
      <c r="AM186" s="216"/>
      <c r="AN186" s="216"/>
      <c r="AO186" s="216"/>
      <c r="AP186" s="216"/>
      <c r="AQ186" s="216"/>
      <c r="AR186" s="216"/>
      <c r="AS186" s="216"/>
      <c r="AT186" s="216"/>
      <c r="AU186" s="216"/>
      <c r="AV186" s="216"/>
      <c r="AW186" s="216"/>
      <c r="AX186" s="216"/>
      <c r="AY186" s="216"/>
      <c r="AZ186" s="216"/>
      <c r="BA186" s="216"/>
      <c r="BB186" s="216"/>
      <c r="BC186" s="216"/>
      <c r="BD186" s="216"/>
      <c r="BE186" s="216"/>
      <c r="BF186" s="216"/>
      <c r="BG186" s="216"/>
      <c r="BH186" s="216"/>
      <c r="BI186" s="216"/>
      <c r="BJ186" s="216"/>
      <c r="BK186" s="216"/>
      <c r="BL186" s="216"/>
      <c r="BM186" s="216"/>
      <c r="BN186" s="216"/>
      <c r="BO186" s="216"/>
      <c r="BP186" s="216"/>
      <c r="BQ186" s="216"/>
      <c r="BR186" s="216"/>
      <c r="BS186" s="216"/>
      <c r="BT186" s="216"/>
      <c r="BU186" s="216"/>
      <c r="BV186" s="216"/>
      <c r="BW186" s="216"/>
      <c r="BX186" s="216"/>
      <c r="BY186" s="216"/>
      <c r="BZ186" s="216"/>
      <c r="CA186" s="216"/>
      <c r="CB186" s="216"/>
      <c r="CC186" s="216"/>
      <c r="CD186" s="216"/>
      <c r="CE186" s="216"/>
      <c r="CF186" s="216"/>
      <c r="CG186" s="216"/>
      <c r="CH186" s="216"/>
      <c r="CI186" s="216"/>
      <c r="CJ186" s="216"/>
      <c r="CK186" s="216"/>
      <c r="CL186" s="216"/>
      <c r="CM186" s="216"/>
      <c r="CN186" s="216"/>
      <c r="CO186" s="216"/>
      <c r="CP186" s="216"/>
      <c r="CQ186" s="216"/>
      <c r="CR186" s="216"/>
      <c r="CS186" s="216"/>
      <c r="CT186" s="216"/>
      <c r="CU186" s="216"/>
      <c r="CV186" s="216"/>
      <c r="CW186" s="216"/>
      <c r="CX186" s="216"/>
      <c r="CY186" s="216"/>
      <c r="CZ186" s="217"/>
    </row>
    <row r="187" spans="1:188" s="218" customFormat="1" ht="24.95" customHeight="1" x14ac:dyDescent="0.2">
      <c r="A187" s="212" t="s">
        <v>16</v>
      </c>
      <c r="B187" s="358" t="s">
        <v>129</v>
      </c>
      <c r="C187" s="358"/>
      <c r="D187" s="212" t="s">
        <v>9</v>
      </c>
      <c r="E187" s="223">
        <f>E171*4</f>
        <v>280</v>
      </c>
      <c r="F187" s="222"/>
      <c r="G187" s="215">
        <f t="shared" si="9"/>
        <v>0</v>
      </c>
      <c r="H187" s="216"/>
      <c r="I187" s="216"/>
      <c r="J187" s="216"/>
      <c r="K187" s="216"/>
      <c r="L187" s="216"/>
      <c r="M187" s="216"/>
      <c r="N187" s="216"/>
      <c r="O187" s="216"/>
      <c r="P187" s="216"/>
      <c r="Q187" s="216"/>
      <c r="R187" s="216"/>
      <c r="S187" s="216"/>
      <c r="T187" s="216"/>
      <c r="U187" s="216"/>
      <c r="V187" s="216"/>
      <c r="W187" s="216"/>
      <c r="X187" s="216"/>
      <c r="Y187" s="216"/>
      <c r="Z187" s="216"/>
      <c r="AA187" s="216"/>
      <c r="AB187" s="216"/>
      <c r="AC187" s="216"/>
      <c r="AD187" s="216"/>
      <c r="AE187" s="216"/>
      <c r="AF187" s="216"/>
      <c r="AG187" s="216"/>
      <c r="AH187" s="216"/>
      <c r="AI187" s="216"/>
      <c r="AJ187" s="216"/>
      <c r="AK187" s="216"/>
      <c r="AL187" s="216"/>
      <c r="AM187" s="216"/>
      <c r="AN187" s="216"/>
      <c r="AO187" s="216"/>
      <c r="AP187" s="216"/>
      <c r="AQ187" s="216"/>
      <c r="AR187" s="216"/>
      <c r="AS187" s="216"/>
      <c r="AT187" s="216"/>
      <c r="AU187" s="216"/>
      <c r="AV187" s="216"/>
      <c r="AW187" s="216"/>
      <c r="AX187" s="216"/>
      <c r="AY187" s="216"/>
      <c r="AZ187" s="216"/>
      <c r="BA187" s="216"/>
      <c r="BB187" s="216"/>
      <c r="BC187" s="216"/>
      <c r="BD187" s="216"/>
      <c r="BE187" s="216"/>
      <c r="BF187" s="216"/>
      <c r="BG187" s="216"/>
      <c r="BH187" s="216"/>
      <c r="BI187" s="216"/>
      <c r="BJ187" s="216"/>
      <c r="BK187" s="216"/>
      <c r="BL187" s="216"/>
      <c r="BM187" s="216"/>
      <c r="BN187" s="216"/>
      <c r="BO187" s="216"/>
      <c r="BP187" s="216"/>
      <c r="BQ187" s="216"/>
      <c r="BR187" s="216"/>
      <c r="BS187" s="216"/>
      <c r="BT187" s="216"/>
      <c r="BU187" s="216"/>
      <c r="BV187" s="216"/>
      <c r="BW187" s="216"/>
      <c r="BX187" s="216"/>
      <c r="BY187" s="216"/>
      <c r="BZ187" s="216"/>
      <c r="CA187" s="216"/>
      <c r="CB187" s="216"/>
      <c r="CC187" s="216"/>
      <c r="CD187" s="216"/>
      <c r="CE187" s="216"/>
      <c r="CF187" s="216"/>
      <c r="CG187" s="216"/>
      <c r="CH187" s="216"/>
      <c r="CI187" s="216"/>
      <c r="CJ187" s="216"/>
      <c r="CK187" s="216"/>
      <c r="CL187" s="216"/>
      <c r="CM187" s="216"/>
      <c r="CN187" s="216"/>
      <c r="CO187" s="216"/>
      <c r="CP187" s="216"/>
      <c r="CQ187" s="216"/>
      <c r="CR187" s="216"/>
      <c r="CS187" s="216"/>
      <c r="CT187" s="216"/>
      <c r="CU187" s="216"/>
      <c r="CV187" s="216"/>
      <c r="CW187" s="216"/>
      <c r="CX187" s="216"/>
      <c r="CY187" s="216"/>
      <c r="CZ187" s="217"/>
    </row>
    <row r="188" spans="1:188" s="41" customFormat="1" ht="24.95" customHeight="1" x14ac:dyDescent="0.2">
      <c r="A188" s="118" t="s">
        <v>16</v>
      </c>
      <c r="B188" s="330" t="s">
        <v>65</v>
      </c>
      <c r="C188" s="330"/>
      <c r="D188" s="118" t="s">
        <v>35</v>
      </c>
      <c r="E188" s="43">
        <v>44</v>
      </c>
      <c r="F188" s="163"/>
      <c r="G188" s="73">
        <f t="shared" si="9"/>
        <v>0</v>
      </c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4"/>
      <c r="AM188" s="44"/>
      <c r="AN188" s="44"/>
      <c r="AO188" s="44"/>
      <c r="AP188" s="44"/>
      <c r="AQ188" s="44"/>
      <c r="AR188" s="44"/>
      <c r="AS188" s="44"/>
      <c r="AT188" s="44"/>
      <c r="AU188" s="44"/>
      <c r="AV188" s="44"/>
      <c r="AW188" s="44"/>
      <c r="AX188" s="44"/>
      <c r="AY188" s="44"/>
      <c r="AZ188" s="44"/>
      <c r="BA188" s="44"/>
      <c r="BB188" s="44"/>
      <c r="BC188" s="44"/>
      <c r="BD188" s="44"/>
      <c r="BE188" s="44"/>
      <c r="BF188" s="44"/>
      <c r="BG188" s="44"/>
      <c r="BH188" s="44"/>
      <c r="BI188" s="44"/>
      <c r="BJ188" s="44"/>
      <c r="BK188" s="44"/>
      <c r="BL188" s="44"/>
      <c r="BM188" s="44"/>
      <c r="BN188" s="44"/>
      <c r="BO188" s="44"/>
      <c r="BP188" s="44"/>
      <c r="BQ188" s="44"/>
      <c r="BR188" s="44"/>
      <c r="BS188" s="44"/>
      <c r="BT188" s="44"/>
      <c r="BU188" s="44"/>
      <c r="BV188" s="44"/>
      <c r="BW188" s="44"/>
      <c r="BX188" s="44"/>
      <c r="BY188" s="44"/>
      <c r="BZ188" s="44"/>
      <c r="CA188" s="44"/>
      <c r="CB188" s="44"/>
      <c r="CC188" s="44"/>
      <c r="CD188" s="44"/>
      <c r="CE188" s="44"/>
      <c r="CF188" s="44"/>
      <c r="CG188" s="44"/>
      <c r="CH188" s="44"/>
      <c r="CI188" s="44"/>
      <c r="CJ188" s="44"/>
      <c r="CK188" s="44"/>
      <c r="CL188" s="44"/>
      <c r="CM188" s="44"/>
      <c r="CN188" s="44"/>
      <c r="CO188" s="44"/>
      <c r="CP188" s="44"/>
      <c r="CQ188" s="44"/>
      <c r="CR188" s="44"/>
      <c r="CS188" s="44"/>
      <c r="CT188" s="44"/>
      <c r="CU188" s="44"/>
      <c r="CV188" s="44"/>
      <c r="CW188" s="44"/>
      <c r="CX188" s="44"/>
      <c r="CY188" s="44"/>
      <c r="CZ188" s="87"/>
    </row>
    <row r="189" spans="1:188" s="41" customFormat="1" ht="24.95" customHeight="1" x14ac:dyDescent="0.2">
      <c r="A189" s="118" t="s">
        <v>17</v>
      </c>
      <c r="B189" s="330" t="s">
        <v>66</v>
      </c>
      <c r="C189" s="330"/>
      <c r="D189" s="118" t="s">
        <v>35</v>
      </c>
      <c r="E189" s="43">
        <v>44</v>
      </c>
      <c r="F189" s="163"/>
      <c r="G189" s="73">
        <f t="shared" si="9"/>
        <v>0</v>
      </c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44"/>
      <c r="AM189" s="44"/>
      <c r="AN189" s="44"/>
      <c r="AO189" s="44"/>
      <c r="AP189" s="44"/>
      <c r="AQ189" s="44"/>
      <c r="AR189" s="44"/>
      <c r="AS189" s="44"/>
      <c r="AT189" s="44"/>
      <c r="AU189" s="44"/>
      <c r="AV189" s="44"/>
      <c r="AW189" s="44"/>
      <c r="AX189" s="44"/>
      <c r="AY189" s="44"/>
      <c r="AZ189" s="44"/>
      <c r="BA189" s="44"/>
      <c r="BB189" s="44"/>
      <c r="BC189" s="44"/>
      <c r="BD189" s="44"/>
      <c r="BE189" s="44"/>
      <c r="BF189" s="44"/>
      <c r="BG189" s="44"/>
      <c r="BH189" s="44"/>
      <c r="BI189" s="44"/>
      <c r="BJ189" s="44"/>
      <c r="BK189" s="44"/>
      <c r="BL189" s="44"/>
      <c r="BM189" s="44"/>
      <c r="BN189" s="44"/>
      <c r="BO189" s="44"/>
      <c r="BP189" s="44"/>
      <c r="BQ189" s="44"/>
      <c r="BR189" s="44"/>
      <c r="BS189" s="44"/>
      <c r="BT189" s="44"/>
      <c r="BU189" s="44"/>
      <c r="BV189" s="44"/>
      <c r="BW189" s="44"/>
      <c r="BX189" s="44"/>
      <c r="BY189" s="44"/>
      <c r="BZ189" s="44"/>
      <c r="CA189" s="44"/>
      <c r="CB189" s="44"/>
      <c r="CC189" s="44"/>
      <c r="CD189" s="44"/>
      <c r="CE189" s="44"/>
      <c r="CF189" s="44"/>
      <c r="CG189" s="44"/>
      <c r="CH189" s="44"/>
      <c r="CI189" s="44"/>
      <c r="CJ189" s="44"/>
      <c r="CK189" s="44"/>
      <c r="CL189" s="44"/>
      <c r="CM189" s="44"/>
      <c r="CN189" s="44"/>
      <c r="CO189" s="44"/>
      <c r="CP189" s="44"/>
      <c r="CQ189" s="44"/>
      <c r="CR189" s="44"/>
      <c r="CS189" s="44"/>
      <c r="CT189" s="44"/>
      <c r="CU189" s="44"/>
      <c r="CV189" s="44"/>
      <c r="CW189" s="44"/>
      <c r="CX189" s="44"/>
      <c r="CY189" s="44"/>
      <c r="CZ189" s="87"/>
    </row>
    <row r="190" spans="1:188" s="49" customFormat="1" ht="21.75" customHeight="1" x14ac:dyDescent="0.25">
      <c r="A190" s="66"/>
      <c r="B190" s="356" t="s">
        <v>79</v>
      </c>
      <c r="C190" s="356"/>
      <c r="D190" s="112"/>
      <c r="E190" s="112"/>
      <c r="F190" s="112"/>
      <c r="G190" s="75">
        <f>SUM(G171:G189)</f>
        <v>0</v>
      </c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  <c r="AE190" s="67"/>
      <c r="AF190" s="67"/>
      <c r="AG190" s="67"/>
      <c r="AH190" s="67"/>
      <c r="AI190" s="67"/>
      <c r="AJ190" s="67"/>
      <c r="AK190" s="67"/>
      <c r="AL190" s="67"/>
      <c r="AM190" s="67"/>
      <c r="AN190" s="67"/>
      <c r="AO190" s="67"/>
      <c r="AP190" s="67"/>
      <c r="AQ190" s="67"/>
      <c r="AR190" s="67"/>
      <c r="AS190" s="67"/>
      <c r="AT190" s="67"/>
      <c r="AU190" s="67"/>
      <c r="AV190" s="67"/>
      <c r="AW190" s="67"/>
      <c r="AX190" s="67"/>
      <c r="AY190" s="67"/>
      <c r="AZ190" s="67"/>
      <c r="BA190" s="67"/>
      <c r="BB190" s="67"/>
      <c r="BC190" s="67"/>
      <c r="BD190" s="67"/>
      <c r="BE190" s="67"/>
      <c r="BF190" s="67"/>
      <c r="BG190" s="67"/>
      <c r="BH190" s="67"/>
      <c r="BI190" s="67"/>
      <c r="BJ190" s="67"/>
      <c r="BK190" s="67"/>
      <c r="BL190" s="67"/>
      <c r="BM190" s="67"/>
      <c r="BN190" s="67"/>
      <c r="BO190" s="67"/>
      <c r="BP190" s="67"/>
      <c r="BQ190" s="67"/>
      <c r="BR190" s="67"/>
      <c r="BS190" s="67"/>
      <c r="BT190" s="67"/>
      <c r="BU190" s="67"/>
      <c r="BV190" s="67"/>
      <c r="BW190" s="67"/>
      <c r="BX190" s="67"/>
      <c r="BY190" s="67"/>
      <c r="BZ190" s="67"/>
      <c r="CA190" s="67"/>
      <c r="CB190" s="67"/>
      <c r="CC190" s="67"/>
      <c r="CD190" s="67"/>
      <c r="CE190" s="67"/>
      <c r="CF190" s="67"/>
      <c r="CG190" s="67"/>
      <c r="CH190" s="67"/>
      <c r="CI190" s="67"/>
      <c r="CJ190" s="67"/>
      <c r="CK190" s="67"/>
      <c r="CL190" s="67"/>
      <c r="CM190" s="67"/>
      <c r="CN190" s="67"/>
      <c r="CO190" s="67"/>
      <c r="CP190" s="67"/>
      <c r="CQ190" s="67"/>
      <c r="CR190" s="67"/>
      <c r="CS190" s="67"/>
      <c r="CT190" s="67"/>
      <c r="CU190" s="67"/>
      <c r="CV190" s="67"/>
      <c r="CW190" s="67"/>
      <c r="CX190" s="67"/>
      <c r="CY190" s="67"/>
      <c r="CZ190" s="67"/>
      <c r="DA190" s="67"/>
      <c r="DB190" s="67"/>
      <c r="DC190" s="67"/>
      <c r="DD190" s="67"/>
      <c r="DE190" s="67"/>
      <c r="DF190" s="67"/>
      <c r="DG190" s="67"/>
      <c r="DH190" s="67"/>
      <c r="DI190" s="67"/>
      <c r="DJ190" s="67"/>
      <c r="DK190" s="67"/>
      <c r="DL190" s="67"/>
      <c r="DM190" s="67"/>
      <c r="DN190" s="67"/>
      <c r="DO190" s="67"/>
      <c r="DP190" s="67"/>
      <c r="DQ190" s="67"/>
      <c r="DR190" s="67"/>
      <c r="DS190" s="67"/>
      <c r="DT190" s="67"/>
      <c r="DU190" s="67"/>
      <c r="DV190" s="67"/>
      <c r="DW190" s="67"/>
      <c r="DX190" s="67"/>
      <c r="DY190" s="67"/>
      <c r="DZ190" s="67"/>
      <c r="EA190" s="67"/>
      <c r="EB190" s="67"/>
      <c r="EC190" s="67"/>
      <c r="ED190" s="67"/>
      <c r="EE190" s="67"/>
      <c r="EF190" s="67"/>
      <c r="EG190" s="67"/>
      <c r="EH190" s="67"/>
      <c r="EI190" s="67"/>
      <c r="EJ190" s="67"/>
      <c r="EK190" s="67"/>
      <c r="EL190" s="67"/>
      <c r="EM190" s="67"/>
      <c r="EN190" s="67"/>
      <c r="EO190" s="67"/>
      <c r="EP190" s="67"/>
      <c r="EQ190" s="67"/>
      <c r="ER190" s="67"/>
      <c r="ES190" s="67"/>
      <c r="ET190" s="67"/>
      <c r="EU190" s="67"/>
      <c r="EV190" s="67"/>
      <c r="EW190" s="67"/>
      <c r="EX190" s="67"/>
      <c r="EY190" s="67"/>
      <c r="EZ190" s="67"/>
      <c r="FA190" s="67"/>
      <c r="FB190" s="67"/>
      <c r="FC190" s="67"/>
      <c r="FD190" s="67"/>
      <c r="FE190" s="67"/>
      <c r="FF190" s="67"/>
      <c r="FG190" s="67"/>
      <c r="FH190" s="67"/>
      <c r="FI190" s="67"/>
      <c r="FJ190" s="67"/>
      <c r="FK190" s="67"/>
      <c r="FL190" s="67"/>
      <c r="FM190" s="67"/>
      <c r="FN190" s="67"/>
      <c r="FO190" s="67"/>
      <c r="FP190" s="67"/>
      <c r="FQ190" s="67"/>
      <c r="FR190" s="67"/>
      <c r="FS190" s="67"/>
      <c r="FT190" s="67"/>
      <c r="FU190" s="67"/>
      <c r="FV190" s="67"/>
      <c r="FW190" s="67"/>
      <c r="FX190" s="67"/>
      <c r="FY190" s="67"/>
      <c r="FZ190" s="67"/>
      <c r="GA190" s="67"/>
      <c r="GB190" s="67"/>
      <c r="GC190" s="67"/>
      <c r="GD190" s="67"/>
      <c r="GE190" s="67"/>
      <c r="GF190" s="67"/>
    </row>
    <row r="191" spans="1:188" s="49" customFormat="1" ht="21.75" customHeight="1" x14ac:dyDescent="0.25">
      <c r="A191" s="66"/>
      <c r="B191" s="357" t="s">
        <v>210</v>
      </c>
      <c r="C191" s="357"/>
      <c r="D191" s="357"/>
      <c r="E191" s="357"/>
      <c r="F191" s="357"/>
      <c r="G191" s="35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  <c r="AE191" s="67"/>
      <c r="AF191" s="67"/>
      <c r="AG191" s="67"/>
      <c r="AH191" s="67"/>
      <c r="AI191" s="67"/>
      <c r="AJ191" s="67"/>
      <c r="AK191" s="67"/>
      <c r="AL191" s="67"/>
      <c r="AM191" s="67"/>
      <c r="AN191" s="67"/>
      <c r="AO191" s="67"/>
      <c r="AP191" s="67"/>
      <c r="AQ191" s="67"/>
      <c r="AR191" s="67"/>
      <c r="AS191" s="67"/>
      <c r="AT191" s="67"/>
      <c r="AU191" s="67"/>
      <c r="AV191" s="67"/>
      <c r="AW191" s="67"/>
      <c r="AX191" s="67"/>
      <c r="AY191" s="67"/>
      <c r="AZ191" s="67"/>
      <c r="BA191" s="67"/>
      <c r="BB191" s="67"/>
      <c r="BC191" s="67"/>
      <c r="BD191" s="67"/>
      <c r="BE191" s="67"/>
      <c r="BF191" s="67"/>
      <c r="BG191" s="67"/>
      <c r="BH191" s="67"/>
      <c r="BI191" s="67"/>
      <c r="BJ191" s="67"/>
      <c r="BK191" s="67"/>
      <c r="BL191" s="67"/>
      <c r="BM191" s="67"/>
      <c r="BN191" s="67"/>
      <c r="BO191" s="67"/>
      <c r="BP191" s="67"/>
      <c r="BQ191" s="67"/>
      <c r="BR191" s="67"/>
      <c r="BS191" s="67"/>
      <c r="BT191" s="67"/>
      <c r="BU191" s="67"/>
      <c r="BV191" s="67"/>
      <c r="BW191" s="67"/>
      <c r="BX191" s="67"/>
      <c r="BY191" s="67"/>
      <c r="BZ191" s="67"/>
      <c r="CA191" s="67"/>
      <c r="CB191" s="67"/>
      <c r="CC191" s="67"/>
      <c r="CD191" s="67"/>
      <c r="CE191" s="67"/>
      <c r="CF191" s="67"/>
      <c r="CG191" s="67"/>
      <c r="CH191" s="67"/>
      <c r="CI191" s="67"/>
      <c r="CJ191" s="67"/>
      <c r="CK191" s="67"/>
      <c r="CL191" s="67"/>
      <c r="CM191" s="67"/>
      <c r="CN191" s="67"/>
      <c r="CO191" s="67"/>
      <c r="CP191" s="67"/>
      <c r="CQ191" s="67"/>
      <c r="CR191" s="67"/>
      <c r="CS191" s="67"/>
      <c r="CT191" s="67"/>
      <c r="CU191" s="67"/>
      <c r="CV191" s="67"/>
      <c r="CW191" s="67"/>
      <c r="CX191" s="67"/>
      <c r="CY191" s="67"/>
      <c r="CZ191" s="67"/>
      <c r="DA191" s="67"/>
      <c r="DB191" s="67"/>
      <c r="DC191" s="67"/>
      <c r="DD191" s="67"/>
      <c r="DE191" s="67"/>
      <c r="DF191" s="67"/>
      <c r="DG191" s="67"/>
      <c r="DH191" s="67"/>
      <c r="DI191" s="67"/>
      <c r="DJ191" s="67"/>
      <c r="DK191" s="67"/>
      <c r="DL191" s="67"/>
      <c r="DM191" s="67"/>
      <c r="DN191" s="67"/>
      <c r="DO191" s="67"/>
      <c r="DP191" s="67"/>
      <c r="DQ191" s="67"/>
      <c r="DR191" s="67"/>
      <c r="DS191" s="67"/>
      <c r="DT191" s="67"/>
      <c r="DU191" s="67"/>
      <c r="DV191" s="67"/>
      <c r="DW191" s="67"/>
      <c r="DX191" s="67"/>
      <c r="DY191" s="67"/>
      <c r="DZ191" s="67"/>
      <c r="EA191" s="67"/>
      <c r="EB191" s="67"/>
      <c r="EC191" s="67"/>
      <c r="ED191" s="67"/>
      <c r="EE191" s="67"/>
      <c r="EF191" s="67"/>
      <c r="EG191" s="67"/>
      <c r="EH191" s="67"/>
      <c r="EI191" s="67"/>
      <c r="EJ191" s="67"/>
      <c r="EK191" s="67"/>
      <c r="EL191" s="67"/>
      <c r="EM191" s="67"/>
      <c r="EN191" s="67"/>
      <c r="EO191" s="67"/>
      <c r="EP191" s="67"/>
      <c r="EQ191" s="67"/>
      <c r="ER191" s="67"/>
      <c r="ES191" s="67"/>
      <c r="ET191" s="67"/>
      <c r="EU191" s="67"/>
      <c r="EV191" s="67"/>
      <c r="EW191" s="67"/>
      <c r="EX191" s="67"/>
      <c r="EY191" s="67"/>
      <c r="EZ191" s="67"/>
      <c r="FA191" s="67"/>
      <c r="FB191" s="67"/>
      <c r="FC191" s="67"/>
      <c r="FD191" s="67"/>
      <c r="FE191" s="67"/>
      <c r="FF191" s="67"/>
      <c r="FG191" s="67"/>
      <c r="FH191" s="67"/>
      <c r="FI191" s="67"/>
      <c r="FJ191" s="67"/>
      <c r="FK191" s="67"/>
      <c r="FL191" s="67"/>
      <c r="FM191" s="67"/>
      <c r="FN191" s="67"/>
      <c r="FO191" s="67"/>
      <c r="FP191" s="67"/>
      <c r="FQ191" s="67"/>
      <c r="FR191" s="67"/>
      <c r="FS191" s="67"/>
      <c r="FT191" s="67"/>
      <c r="FU191" s="67"/>
      <c r="FV191" s="67"/>
      <c r="FW191" s="67"/>
      <c r="FX191" s="67"/>
      <c r="FY191" s="67"/>
      <c r="FZ191" s="67"/>
      <c r="GA191" s="67"/>
      <c r="GB191" s="67"/>
      <c r="GC191" s="67"/>
      <c r="GD191" s="67"/>
      <c r="GE191" s="67"/>
      <c r="GF191" s="67"/>
    </row>
    <row r="192" spans="1:188" s="44" customFormat="1" ht="24.95" customHeight="1" x14ac:dyDescent="0.2">
      <c r="A192" s="42" t="s">
        <v>17</v>
      </c>
      <c r="B192" s="311" t="s">
        <v>212</v>
      </c>
      <c r="C192" s="311"/>
      <c r="D192" s="80" t="s">
        <v>8</v>
      </c>
      <c r="E192" s="43">
        <v>12</v>
      </c>
      <c r="F192" s="123"/>
      <c r="G192" s="73">
        <f t="shared" ref="G192:G193" si="10">E192*F192</f>
        <v>0</v>
      </c>
    </row>
    <row r="193" spans="1:103" s="44" customFormat="1" ht="24.95" customHeight="1" x14ac:dyDescent="0.2">
      <c r="A193" s="24" t="s">
        <v>53</v>
      </c>
      <c r="B193" s="311" t="s">
        <v>126</v>
      </c>
      <c r="C193" s="311"/>
      <c r="D193" s="80" t="s">
        <v>9</v>
      </c>
      <c r="E193" s="43">
        <v>3</v>
      </c>
      <c r="F193" s="123"/>
      <c r="G193" s="73">
        <f t="shared" si="10"/>
        <v>0</v>
      </c>
    </row>
    <row r="194" spans="1:103" s="44" customFormat="1" ht="24.95" customHeight="1" x14ac:dyDescent="0.2">
      <c r="A194" s="68"/>
      <c r="B194" s="356" t="s">
        <v>211</v>
      </c>
      <c r="C194" s="356"/>
      <c r="D194" s="112"/>
      <c r="E194" s="112"/>
      <c r="F194" s="112"/>
      <c r="G194" s="75">
        <f>SUM(G192:G193)</f>
        <v>0</v>
      </c>
    </row>
    <row r="195" spans="1:103" s="26" customFormat="1" ht="24.95" customHeight="1" x14ac:dyDescent="0.25">
      <c r="A195" s="285"/>
      <c r="B195" s="286" t="s">
        <v>6</v>
      </c>
      <c r="C195" s="286"/>
      <c r="D195" s="287" t="s">
        <v>47</v>
      </c>
      <c r="E195" s="271" t="s">
        <v>31</v>
      </c>
      <c r="F195" s="288" t="s">
        <v>4</v>
      </c>
      <c r="G195" s="289" t="s">
        <v>32</v>
      </c>
      <c r="H195" s="93"/>
      <c r="I195" s="93"/>
      <c r="J195" s="93"/>
      <c r="K195" s="94"/>
      <c r="L195" s="94"/>
      <c r="M195" s="94"/>
      <c r="N195" s="94"/>
      <c r="O195" s="94"/>
      <c r="P195" s="94"/>
      <c r="Q195" s="94"/>
      <c r="R195" s="94"/>
      <c r="S195" s="94"/>
      <c r="T195" s="94"/>
      <c r="U195" s="94"/>
      <c r="V195" s="94"/>
      <c r="W195" s="94"/>
      <c r="X195" s="94"/>
      <c r="Y195" s="94"/>
      <c r="Z195" s="94"/>
      <c r="AA195" s="94"/>
      <c r="AB195" s="94"/>
      <c r="AC195" s="94"/>
      <c r="AD195" s="94"/>
      <c r="AE195" s="94"/>
      <c r="AF195" s="94"/>
      <c r="AG195" s="94"/>
      <c r="AH195" s="94"/>
      <c r="AI195" s="94"/>
      <c r="AJ195" s="94"/>
      <c r="AK195" s="94"/>
      <c r="AL195" s="94"/>
      <c r="AM195" s="94"/>
      <c r="AN195" s="94"/>
      <c r="AO195" s="94"/>
      <c r="AP195" s="94"/>
      <c r="AQ195" s="94"/>
      <c r="AR195" s="94"/>
      <c r="AS195" s="94"/>
      <c r="AT195" s="94"/>
      <c r="AU195" s="94"/>
      <c r="AV195" s="94"/>
      <c r="AW195" s="94"/>
      <c r="AX195" s="94"/>
      <c r="AY195" s="94"/>
      <c r="AZ195" s="94"/>
      <c r="BA195" s="94"/>
      <c r="BB195" s="94"/>
      <c r="BC195" s="94"/>
      <c r="BD195" s="94"/>
      <c r="BE195" s="94"/>
      <c r="BF195" s="94"/>
      <c r="BG195" s="94"/>
      <c r="BH195" s="94"/>
      <c r="BI195" s="94"/>
      <c r="BJ195" s="94"/>
      <c r="BK195" s="94"/>
      <c r="BL195" s="94"/>
      <c r="BM195" s="94"/>
      <c r="BN195" s="94"/>
      <c r="BO195" s="94"/>
      <c r="BP195" s="94"/>
      <c r="BQ195" s="94"/>
      <c r="BR195" s="94"/>
      <c r="BS195" s="94"/>
      <c r="BT195" s="94"/>
      <c r="BU195" s="94"/>
      <c r="BV195" s="94"/>
      <c r="BW195" s="94"/>
      <c r="BX195" s="94"/>
      <c r="BY195" s="94"/>
      <c r="BZ195" s="94"/>
      <c r="CA195" s="94"/>
      <c r="CB195" s="94"/>
      <c r="CC195" s="94"/>
      <c r="CD195" s="94"/>
      <c r="CE195" s="94"/>
      <c r="CF195" s="94"/>
      <c r="CG195" s="94"/>
      <c r="CH195" s="94"/>
      <c r="CI195" s="94"/>
      <c r="CJ195" s="94"/>
      <c r="CK195" s="94"/>
      <c r="CL195" s="94"/>
      <c r="CM195" s="94"/>
      <c r="CN195" s="94"/>
      <c r="CO195" s="94"/>
      <c r="CP195" s="94"/>
      <c r="CQ195" s="94"/>
      <c r="CR195" s="94"/>
      <c r="CS195" s="94"/>
      <c r="CT195" s="94"/>
      <c r="CU195" s="94"/>
      <c r="CV195" s="94"/>
      <c r="CW195" s="94"/>
      <c r="CX195" s="94"/>
      <c r="CY195" s="94"/>
    </row>
    <row r="196" spans="1:103" s="8" customFormat="1" ht="24.95" customHeight="1" x14ac:dyDescent="0.25">
      <c r="A196" s="285"/>
      <c r="B196" s="286"/>
      <c r="C196" s="286"/>
      <c r="D196" s="287"/>
      <c r="E196" s="272"/>
      <c r="F196" s="288"/>
      <c r="G196" s="289"/>
      <c r="H196" s="5"/>
      <c r="I196" s="5"/>
      <c r="J196" s="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  <c r="AC196" s="95"/>
      <c r="AD196" s="95"/>
      <c r="AE196" s="95"/>
      <c r="AF196" s="95"/>
      <c r="AG196" s="95"/>
      <c r="AH196" s="95"/>
      <c r="AI196" s="95"/>
      <c r="AJ196" s="95"/>
      <c r="AK196" s="95"/>
      <c r="AL196" s="95"/>
      <c r="AM196" s="95"/>
      <c r="AN196" s="95"/>
      <c r="AO196" s="95"/>
      <c r="AP196" s="95"/>
      <c r="AQ196" s="95"/>
      <c r="AR196" s="95"/>
      <c r="AS196" s="95"/>
      <c r="AT196" s="95"/>
      <c r="AU196" s="95"/>
      <c r="AV196" s="95"/>
      <c r="AW196" s="95"/>
      <c r="AX196" s="95"/>
      <c r="AY196" s="95"/>
      <c r="AZ196" s="95"/>
      <c r="BA196" s="95"/>
      <c r="BB196" s="95"/>
      <c r="BC196" s="95"/>
      <c r="BD196" s="95"/>
      <c r="BE196" s="95"/>
      <c r="BF196" s="95"/>
      <c r="BG196" s="95"/>
      <c r="BH196" s="95"/>
      <c r="BI196" s="95"/>
      <c r="BJ196" s="95"/>
      <c r="BK196" s="95"/>
      <c r="BL196" s="95"/>
      <c r="BM196" s="95"/>
      <c r="BN196" s="95"/>
      <c r="BO196" s="95"/>
      <c r="BP196" s="95"/>
      <c r="BQ196" s="95"/>
      <c r="BR196" s="95"/>
      <c r="BS196" s="95"/>
      <c r="BT196" s="95"/>
      <c r="BU196" s="95"/>
      <c r="BV196" s="95"/>
      <c r="BW196" s="95"/>
      <c r="BX196" s="95"/>
      <c r="BY196" s="95"/>
      <c r="BZ196" s="95"/>
      <c r="CA196" s="95"/>
      <c r="CB196" s="95"/>
      <c r="CC196" s="95"/>
      <c r="CD196" s="95"/>
      <c r="CE196" s="95"/>
      <c r="CF196" s="95"/>
      <c r="CG196" s="95"/>
      <c r="CH196" s="95"/>
      <c r="CI196" s="95"/>
      <c r="CJ196" s="95"/>
      <c r="CK196" s="95"/>
      <c r="CL196" s="95"/>
      <c r="CM196" s="95"/>
      <c r="CN196" s="95"/>
      <c r="CO196" s="95"/>
      <c r="CP196" s="95"/>
      <c r="CQ196" s="95"/>
      <c r="CR196" s="95"/>
      <c r="CS196" s="95"/>
      <c r="CT196" s="95"/>
      <c r="CU196" s="95"/>
      <c r="CV196" s="95"/>
      <c r="CW196" s="95"/>
      <c r="CX196" s="95"/>
      <c r="CY196" s="95"/>
    </row>
    <row r="197" spans="1:103" s="44" customFormat="1" ht="24.95" customHeight="1" x14ac:dyDescent="0.2">
      <c r="A197" s="68"/>
      <c r="B197" s="359" t="s">
        <v>134</v>
      </c>
      <c r="C197" s="353"/>
      <c r="D197" s="353"/>
      <c r="E197" s="353"/>
      <c r="F197" s="353"/>
      <c r="G197" s="354"/>
    </row>
    <row r="198" spans="1:103" s="44" customFormat="1" ht="24.95" customHeight="1" x14ac:dyDescent="0.2">
      <c r="A198" s="125" t="s">
        <v>16</v>
      </c>
      <c r="B198" s="315" t="s">
        <v>135</v>
      </c>
      <c r="C198" s="330"/>
      <c r="D198" s="118" t="s">
        <v>9</v>
      </c>
      <c r="E198" s="43">
        <v>81.7</v>
      </c>
      <c r="F198" s="174"/>
      <c r="G198" s="73">
        <f t="shared" ref="G198:G207" si="11">E198*F198</f>
        <v>0</v>
      </c>
    </row>
    <row r="199" spans="1:103" s="44" customFormat="1" ht="24.95" customHeight="1" x14ac:dyDescent="0.2">
      <c r="A199" s="125" t="s">
        <v>16</v>
      </c>
      <c r="B199" s="315" t="s">
        <v>213</v>
      </c>
      <c r="C199" s="330"/>
      <c r="D199" s="80" t="s">
        <v>10</v>
      </c>
      <c r="E199" s="178">
        <f>E198*0.15</f>
        <v>12.255000000000001</v>
      </c>
      <c r="F199" s="174"/>
      <c r="G199" s="73">
        <f t="shared" si="11"/>
        <v>0</v>
      </c>
    </row>
    <row r="200" spans="1:103" s="44" customFormat="1" ht="24.95" customHeight="1" x14ac:dyDescent="0.2">
      <c r="A200" s="125" t="s">
        <v>16</v>
      </c>
      <c r="B200" s="315" t="s">
        <v>80</v>
      </c>
      <c r="C200" s="330"/>
      <c r="D200" s="80" t="s">
        <v>14</v>
      </c>
      <c r="E200" s="178">
        <f>E199*1.8</f>
        <v>22.059000000000001</v>
      </c>
      <c r="F200" s="174"/>
      <c r="G200" s="73">
        <f t="shared" si="11"/>
        <v>0</v>
      </c>
    </row>
    <row r="201" spans="1:103" s="44" customFormat="1" ht="24.95" customHeight="1" x14ac:dyDescent="0.2">
      <c r="A201" s="125" t="s">
        <v>16</v>
      </c>
      <c r="B201" s="360" t="s">
        <v>81</v>
      </c>
      <c r="C201" s="360"/>
      <c r="D201" s="14" t="s">
        <v>9</v>
      </c>
      <c r="E201" s="43">
        <f>E198</f>
        <v>81.7</v>
      </c>
      <c r="F201" s="174"/>
      <c r="G201" s="73">
        <f t="shared" si="11"/>
        <v>0</v>
      </c>
    </row>
    <row r="202" spans="1:103" s="44" customFormat="1" ht="24.95" customHeight="1" x14ac:dyDescent="0.2">
      <c r="A202" s="14" t="s">
        <v>17</v>
      </c>
      <c r="B202" s="360" t="s">
        <v>82</v>
      </c>
      <c r="C202" s="360"/>
      <c r="D202" s="14" t="s">
        <v>9</v>
      </c>
      <c r="E202" s="55">
        <f>E198*1.05</f>
        <v>85.785000000000011</v>
      </c>
      <c r="F202" s="174"/>
      <c r="G202" s="73">
        <f t="shared" si="11"/>
        <v>0</v>
      </c>
    </row>
    <row r="203" spans="1:103" s="44" customFormat="1" ht="24.95" customHeight="1" x14ac:dyDescent="0.2">
      <c r="A203" s="180" t="s">
        <v>16</v>
      </c>
      <c r="B203" s="361" t="s">
        <v>137</v>
      </c>
      <c r="C203" s="362"/>
      <c r="D203" s="181" t="s">
        <v>9</v>
      </c>
      <c r="E203" s="55">
        <f>E198</f>
        <v>81.7</v>
      </c>
      <c r="F203" s="174"/>
      <c r="G203" s="73">
        <f t="shared" si="11"/>
        <v>0</v>
      </c>
    </row>
    <row r="204" spans="1:103" s="44" customFormat="1" ht="24.95" customHeight="1" x14ac:dyDescent="0.2">
      <c r="A204" s="118" t="s">
        <v>17</v>
      </c>
      <c r="B204" s="315" t="s">
        <v>230</v>
      </c>
      <c r="C204" s="315"/>
      <c r="D204" s="80" t="s">
        <v>14</v>
      </c>
      <c r="E204" s="43">
        <v>8.1999999999999993</v>
      </c>
      <c r="F204" s="174"/>
      <c r="G204" s="73">
        <f t="shared" si="11"/>
        <v>0</v>
      </c>
    </row>
    <row r="205" spans="1:103" s="44" customFormat="1" ht="24.95" customHeight="1" x14ac:dyDescent="0.2">
      <c r="A205" s="118" t="s">
        <v>17</v>
      </c>
      <c r="B205" s="363" t="s">
        <v>141</v>
      </c>
      <c r="C205" s="364"/>
      <c r="D205" s="80" t="s">
        <v>14</v>
      </c>
      <c r="E205" s="43">
        <f>E198*0.1*2</f>
        <v>16.34</v>
      </c>
      <c r="F205" s="174"/>
      <c r="G205" s="73">
        <f t="shared" si="11"/>
        <v>0</v>
      </c>
    </row>
    <row r="206" spans="1:103" s="44" customFormat="1" ht="24.95" customHeight="1" x14ac:dyDescent="0.2">
      <c r="A206" s="180" t="s">
        <v>16</v>
      </c>
      <c r="B206" s="363" t="s">
        <v>142</v>
      </c>
      <c r="C206" s="364"/>
      <c r="D206" s="80" t="s">
        <v>58</v>
      </c>
      <c r="E206" s="43">
        <v>1</v>
      </c>
      <c r="F206" s="174"/>
      <c r="G206" s="73">
        <f t="shared" si="11"/>
        <v>0</v>
      </c>
    </row>
    <row r="207" spans="1:103" s="44" customFormat="1" ht="24.95" customHeight="1" x14ac:dyDescent="0.2">
      <c r="A207" s="180" t="s">
        <v>16</v>
      </c>
      <c r="B207" s="361" t="s">
        <v>143</v>
      </c>
      <c r="C207" s="362"/>
      <c r="D207" s="118" t="s">
        <v>9</v>
      </c>
      <c r="E207" s="43">
        <f>E198</f>
        <v>81.7</v>
      </c>
      <c r="F207" s="174"/>
      <c r="G207" s="73">
        <f t="shared" si="11"/>
        <v>0</v>
      </c>
    </row>
    <row r="208" spans="1:103" s="44" customFormat="1" ht="24.95" customHeight="1" x14ac:dyDescent="0.2">
      <c r="A208" s="68"/>
      <c r="B208" s="356" t="s">
        <v>136</v>
      </c>
      <c r="C208" s="356"/>
      <c r="D208" s="126"/>
      <c r="E208" s="126"/>
      <c r="F208" s="126"/>
      <c r="G208" s="113">
        <f>SUM(G198:G207)</f>
        <v>0</v>
      </c>
    </row>
    <row r="209" spans="1:103" s="264" customFormat="1" ht="24.95" customHeight="1" x14ac:dyDescent="0.2">
      <c r="A209" s="22"/>
      <c r="B209" s="359" t="s">
        <v>236</v>
      </c>
      <c r="C209" s="353"/>
      <c r="D209" s="353"/>
      <c r="E209" s="353"/>
      <c r="F209" s="353"/>
      <c r="G209" s="354"/>
    </row>
    <row r="210" spans="1:103" s="264" customFormat="1" ht="33.75" customHeight="1" x14ac:dyDescent="0.2">
      <c r="A210" s="40" t="s">
        <v>106</v>
      </c>
      <c r="B210" s="315" t="s">
        <v>237</v>
      </c>
      <c r="C210" s="330"/>
      <c r="D210" s="80" t="s">
        <v>8</v>
      </c>
      <c r="E210" s="118">
        <v>3</v>
      </c>
      <c r="F210" s="174"/>
      <c r="G210" s="265">
        <f t="shared" ref="G210:G211" si="12">E210*F210</f>
        <v>0</v>
      </c>
    </row>
    <row r="211" spans="1:103" s="264" customFormat="1" ht="24.95" customHeight="1" x14ac:dyDescent="0.2">
      <c r="A211" s="40" t="s">
        <v>106</v>
      </c>
      <c r="B211" s="315" t="s">
        <v>238</v>
      </c>
      <c r="C211" s="330"/>
      <c r="D211" s="80" t="s">
        <v>8</v>
      </c>
      <c r="E211" s="260">
        <f>3*10</f>
        <v>30</v>
      </c>
      <c r="F211" s="174"/>
      <c r="G211" s="265">
        <f t="shared" si="12"/>
        <v>0</v>
      </c>
    </row>
    <row r="212" spans="1:103" s="264" customFormat="1" ht="24.95" customHeight="1" x14ac:dyDescent="0.2">
      <c r="A212" s="22"/>
      <c r="B212" s="356" t="s">
        <v>239</v>
      </c>
      <c r="C212" s="356"/>
      <c r="D212" s="126"/>
      <c r="E212" s="126"/>
      <c r="F212" s="126"/>
      <c r="G212" s="113">
        <f>SUM(G210:G211)</f>
        <v>0</v>
      </c>
    </row>
    <row r="213" spans="1:103" s="36" customFormat="1" ht="35.1" customHeight="1" x14ac:dyDescent="0.2">
      <c r="A213" s="111"/>
      <c r="B213" s="346" t="s">
        <v>59</v>
      </c>
      <c r="C213" s="346"/>
      <c r="D213" s="346"/>
      <c r="E213" s="346"/>
      <c r="F213" s="346"/>
      <c r="G213" s="114">
        <f>SUM(G208,G194,G190,G212)</f>
        <v>0</v>
      </c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  <c r="R213" s="104"/>
      <c r="S213" s="104"/>
      <c r="T213" s="104"/>
      <c r="U213" s="104"/>
      <c r="V213" s="104"/>
      <c r="W213" s="104"/>
      <c r="X213" s="104"/>
      <c r="Y213" s="104"/>
      <c r="Z213" s="104"/>
      <c r="AA213" s="104"/>
      <c r="AB213" s="104"/>
      <c r="AC213" s="104"/>
      <c r="AD213" s="104"/>
      <c r="AE213" s="104"/>
      <c r="AF213" s="104"/>
      <c r="AG213" s="104"/>
      <c r="AH213" s="104"/>
      <c r="AI213" s="104"/>
      <c r="AJ213" s="104"/>
      <c r="AK213" s="104"/>
      <c r="AL213" s="104"/>
      <c r="AM213" s="104"/>
      <c r="AN213" s="104"/>
      <c r="AO213" s="104"/>
      <c r="AP213" s="104"/>
      <c r="AQ213" s="104"/>
      <c r="AR213" s="104"/>
      <c r="AS213" s="104"/>
      <c r="AT213" s="104"/>
      <c r="AU213" s="104"/>
      <c r="AV213" s="104"/>
      <c r="AW213" s="104"/>
      <c r="AX213" s="104"/>
      <c r="AY213" s="104"/>
      <c r="AZ213" s="104"/>
      <c r="BA213" s="104"/>
      <c r="BB213" s="104"/>
      <c r="BC213" s="104"/>
      <c r="BD213" s="104"/>
      <c r="BE213" s="104"/>
      <c r="BF213" s="104"/>
      <c r="BG213" s="104"/>
      <c r="BH213" s="104"/>
      <c r="BI213" s="104"/>
      <c r="BJ213" s="104"/>
      <c r="BK213" s="104"/>
      <c r="BL213" s="104"/>
      <c r="BM213" s="104"/>
      <c r="BN213" s="104"/>
      <c r="BO213" s="104"/>
      <c r="BP213" s="104"/>
      <c r="BQ213" s="104"/>
      <c r="BR213" s="104"/>
      <c r="BS213" s="104"/>
      <c r="BT213" s="104"/>
      <c r="BU213" s="104"/>
      <c r="BV213" s="104"/>
      <c r="BW213" s="104"/>
      <c r="BX213" s="104"/>
      <c r="BY213" s="104"/>
      <c r="BZ213" s="104"/>
      <c r="CA213" s="104"/>
      <c r="CB213" s="104"/>
      <c r="CC213" s="104"/>
      <c r="CD213" s="104"/>
      <c r="CE213" s="104"/>
      <c r="CF213" s="104"/>
      <c r="CG213" s="104"/>
      <c r="CH213" s="104"/>
      <c r="CI213" s="104"/>
      <c r="CJ213" s="104"/>
      <c r="CK213" s="104"/>
      <c r="CL213" s="104"/>
      <c r="CM213" s="104"/>
      <c r="CN213" s="104"/>
      <c r="CO213" s="104"/>
      <c r="CP213" s="104"/>
      <c r="CQ213" s="104"/>
      <c r="CR213" s="104"/>
      <c r="CS213" s="104"/>
      <c r="CT213" s="104"/>
      <c r="CU213" s="104"/>
      <c r="CV213" s="104"/>
      <c r="CW213" s="104"/>
      <c r="CX213" s="104"/>
      <c r="CY213" s="104"/>
    </row>
    <row r="214" spans="1:103" ht="36.75" customHeight="1" x14ac:dyDescent="0.2">
      <c r="A214" s="168"/>
      <c r="B214" s="367" t="s">
        <v>107</v>
      </c>
      <c r="C214" s="367"/>
      <c r="D214" s="367"/>
      <c r="E214" s="367"/>
      <c r="F214" s="367"/>
      <c r="G214" s="367"/>
    </row>
    <row r="215" spans="1:103" s="26" customFormat="1" ht="24.95" customHeight="1" x14ac:dyDescent="0.25">
      <c r="A215" s="285"/>
      <c r="B215" s="286" t="s">
        <v>6</v>
      </c>
      <c r="C215" s="286"/>
      <c r="D215" s="287" t="s">
        <v>47</v>
      </c>
      <c r="E215" s="271" t="s">
        <v>31</v>
      </c>
      <c r="F215" s="288" t="s">
        <v>4</v>
      </c>
      <c r="G215" s="289" t="s">
        <v>32</v>
      </c>
      <c r="H215" s="93"/>
      <c r="I215" s="93"/>
      <c r="J215" s="93"/>
      <c r="K215" s="94"/>
      <c r="L215" s="94"/>
      <c r="M215" s="94"/>
      <c r="N215" s="94"/>
      <c r="O215" s="94"/>
      <c r="P215" s="94"/>
      <c r="Q215" s="94"/>
      <c r="R215" s="94"/>
      <c r="S215" s="94"/>
      <c r="T215" s="94"/>
      <c r="U215" s="94"/>
      <c r="V215" s="94"/>
      <c r="W215" s="94"/>
      <c r="X215" s="94"/>
      <c r="Y215" s="94"/>
      <c r="Z215" s="94"/>
      <c r="AA215" s="94"/>
      <c r="AB215" s="94"/>
      <c r="AC215" s="94"/>
      <c r="AD215" s="94"/>
      <c r="AE215" s="94"/>
      <c r="AF215" s="94"/>
      <c r="AG215" s="94"/>
      <c r="AH215" s="94"/>
      <c r="AI215" s="94"/>
      <c r="AJ215" s="94"/>
      <c r="AK215" s="94"/>
      <c r="AL215" s="94"/>
      <c r="AM215" s="94"/>
      <c r="AN215" s="94"/>
      <c r="AO215" s="94"/>
      <c r="AP215" s="94"/>
      <c r="AQ215" s="94"/>
      <c r="AR215" s="94"/>
      <c r="AS215" s="94"/>
      <c r="AT215" s="94"/>
      <c r="AU215" s="94"/>
      <c r="AV215" s="94"/>
      <c r="AW215" s="94"/>
      <c r="AX215" s="94"/>
      <c r="AY215" s="94"/>
      <c r="AZ215" s="94"/>
      <c r="BA215" s="94"/>
      <c r="BB215" s="94"/>
      <c r="BC215" s="94"/>
      <c r="BD215" s="94"/>
      <c r="BE215" s="94"/>
      <c r="BF215" s="94"/>
      <c r="BG215" s="94"/>
      <c r="BH215" s="94"/>
      <c r="BI215" s="94"/>
      <c r="BJ215" s="94"/>
      <c r="BK215" s="94"/>
      <c r="BL215" s="94"/>
      <c r="BM215" s="94"/>
      <c r="BN215" s="94"/>
      <c r="BO215" s="94"/>
      <c r="BP215" s="94"/>
      <c r="BQ215" s="94"/>
      <c r="BR215" s="94"/>
      <c r="BS215" s="94"/>
      <c r="BT215" s="94"/>
      <c r="BU215" s="94"/>
      <c r="BV215" s="94"/>
      <c r="BW215" s="94"/>
      <c r="BX215" s="94"/>
      <c r="BY215" s="94"/>
      <c r="BZ215" s="94"/>
      <c r="CA215" s="94"/>
      <c r="CB215" s="94"/>
      <c r="CC215" s="94"/>
      <c r="CD215" s="94"/>
      <c r="CE215" s="94"/>
      <c r="CF215" s="94"/>
      <c r="CG215" s="94"/>
      <c r="CH215" s="94"/>
      <c r="CI215" s="94"/>
      <c r="CJ215" s="94"/>
      <c r="CK215" s="94"/>
      <c r="CL215" s="94"/>
      <c r="CM215" s="94"/>
      <c r="CN215" s="94"/>
      <c r="CO215" s="94"/>
      <c r="CP215" s="94"/>
      <c r="CQ215" s="94"/>
      <c r="CR215" s="94"/>
      <c r="CS215" s="94"/>
      <c r="CT215" s="94"/>
      <c r="CU215" s="94"/>
      <c r="CV215" s="94"/>
      <c r="CW215" s="94"/>
      <c r="CX215" s="94"/>
      <c r="CY215" s="94"/>
    </row>
    <row r="216" spans="1:103" s="8" customFormat="1" ht="24.95" customHeight="1" x14ac:dyDescent="0.25">
      <c r="A216" s="285"/>
      <c r="B216" s="286"/>
      <c r="C216" s="286"/>
      <c r="D216" s="287"/>
      <c r="E216" s="272"/>
      <c r="F216" s="288"/>
      <c r="G216" s="289"/>
      <c r="H216" s="5"/>
      <c r="I216" s="5"/>
      <c r="J216" s="5"/>
      <c r="K216" s="95"/>
      <c r="L216" s="95"/>
      <c r="M216" s="95"/>
      <c r="N216" s="95"/>
      <c r="O216" s="95"/>
      <c r="P216" s="95"/>
      <c r="Q216" s="95"/>
      <c r="R216" s="95"/>
      <c r="S216" s="95"/>
      <c r="T216" s="95"/>
      <c r="U216" s="95"/>
      <c r="V216" s="95"/>
      <c r="W216" s="95"/>
      <c r="X216" s="95"/>
      <c r="Y216" s="95"/>
      <c r="Z216" s="95"/>
      <c r="AA216" s="95"/>
      <c r="AB216" s="95"/>
      <c r="AC216" s="95"/>
      <c r="AD216" s="95"/>
      <c r="AE216" s="95"/>
      <c r="AF216" s="95"/>
      <c r="AG216" s="95"/>
      <c r="AH216" s="95"/>
      <c r="AI216" s="95"/>
      <c r="AJ216" s="95"/>
      <c r="AK216" s="95"/>
      <c r="AL216" s="95"/>
      <c r="AM216" s="95"/>
      <c r="AN216" s="95"/>
      <c r="AO216" s="95"/>
      <c r="AP216" s="95"/>
      <c r="AQ216" s="95"/>
      <c r="AR216" s="95"/>
      <c r="AS216" s="95"/>
      <c r="AT216" s="95"/>
      <c r="AU216" s="95"/>
      <c r="AV216" s="95"/>
      <c r="AW216" s="95"/>
      <c r="AX216" s="95"/>
      <c r="AY216" s="95"/>
      <c r="AZ216" s="95"/>
      <c r="BA216" s="95"/>
      <c r="BB216" s="95"/>
      <c r="BC216" s="95"/>
      <c r="BD216" s="95"/>
      <c r="BE216" s="95"/>
      <c r="BF216" s="95"/>
      <c r="BG216" s="95"/>
      <c r="BH216" s="95"/>
      <c r="BI216" s="95"/>
      <c r="BJ216" s="95"/>
      <c r="BK216" s="95"/>
      <c r="BL216" s="95"/>
      <c r="BM216" s="95"/>
      <c r="BN216" s="95"/>
      <c r="BO216" s="95"/>
      <c r="BP216" s="95"/>
      <c r="BQ216" s="95"/>
      <c r="BR216" s="95"/>
      <c r="BS216" s="95"/>
      <c r="BT216" s="95"/>
      <c r="BU216" s="95"/>
      <c r="BV216" s="95"/>
      <c r="BW216" s="95"/>
      <c r="BX216" s="95"/>
      <c r="BY216" s="95"/>
      <c r="BZ216" s="95"/>
      <c r="CA216" s="95"/>
      <c r="CB216" s="95"/>
      <c r="CC216" s="95"/>
      <c r="CD216" s="95"/>
      <c r="CE216" s="95"/>
      <c r="CF216" s="95"/>
      <c r="CG216" s="95"/>
      <c r="CH216" s="95"/>
      <c r="CI216" s="95"/>
      <c r="CJ216" s="95"/>
      <c r="CK216" s="95"/>
      <c r="CL216" s="95"/>
      <c r="CM216" s="95"/>
      <c r="CN216" s="95"/>
      <c r="CO216" s="95"/>
      <c r="CP216" s="95"/>
      <c r="CQ216" s="95"/>
      <c r="CR216" s="95"/>
      <c r="CS216" s="95"/>
      <c r="CT216" s="95"/>
      <c r="CU216" s="95"/>
      <c r="CV216" s="95"/>
      <c r="CW216" s="95"/>
      <c r="CX216" s="95"/>
      <c r="CY216" s="95"/>
    </row>
    <row r="217" spans="1:103" s="82" customFormat="1" ht="24.95" customHeight="1" x14ac:dyDescent="0.2">
      <c r="A217" s="40" t="s">
        <v>17</v>
      </c>
      <c r="B217" s="315" t="s">
        <v>215</v>
      </c>
      <c r="C217" s="330"/>
      <c r="D217" s="118" t="s">
        <v>8</v>
      </c>
      <c r="E217" s="43">
        <v>4</v>
      </c>
      <c r="F217" s="227"/>
      <c r="G217" s="228">
        <f>E217*F217</f>
        <v>0</v>
      </c>
      <c r="H217" s="98"/>
      <c r="I217" s="98"/>
      <c r="J217" s="98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  <c r="AA217" s="99"/>
      <c r="AB217" s="99"/>
      <c r="AC217" s="99"/>
      <c r="AD217" s="99"/>
      <c r="AE217" s="99"/>
      <c r="AF217" s="99"/>
      <c r="AG217" s="99"/>
      <c r="AH217" s="99"/>
      <c r="AI217" s="99"/>
      <c r="AJ217" s="99"/>
      <c r="AK217" s="99"/>
      <c r="AL217" s="99"/>
      <c r="AM217" s="99"/>
      <c r="AN217" s="99"/>
      <c r="AO217" s="99"/>
      <c r="AP217" s="99"/>
      <c r="AQ217" s="99"/>
      <c r="AR217" s="99"/>
      <c r="AS217" s="99"/>
      <c r="AT217" s="99"/>
      <c r="AU217" s="99"/>
      <c r="AV217" s="99"/>
      <c r="AW217" s="99"/>
      <c r="AX217" s="99"/>
      <c r="AY217" s="99"/>
      <c r="AZ217" s="99"/>
      <c r="BA217" s="99"/>
      <c r="BB217" s="99"/>
      <c r="BC217" s="99"/>
      <c r="BD217" s="99"/>
      <c r="BE217" s="99"/>
      <c r="BF217" s="99"/>
      <c r="BG217" s="99"/>
      <c r="BH217" s="99"/>
      <c r="BI217" s="99"/>
      <c r="BJ217" s="99"/>
      <c r="BK217" s="99"/>
      <c r="BL217" s="99"/>
      <c r="BM217" s="99"/>
      <c r="BN217" s="99"/>
      <c r="BO217" s="99"/>
      <c r="BP217" s="99"/>
      <c r="BQ217" s="99"/>
      <c r="BR217" s="99"/>
      <c r="BS217" s="99"/>
      <c r="BT217" s="99"/>
      <c r="BU217" s="99"/>
      <c r="BV217" s="99"/>
      <c r="BW217" s="99"/>
      <c r="BX217" s="99"/>
      <c r="BY217" s="99"/>
      <c r="BZ217" s="99"/>
      <c r="CA217" s="99"/>
      <c r="CB217" s="99"/>
      <c r="CC217" s="99"/>
      <c r="CD217" s="99"/>
      <c r="CE217" s="99"/>
      <c r="CF217" s="99"/>
      <c r="CG217" s="99"/>
      <c r="CH217" s="99"/>
      <c r="CI217" s="99"/>
      <c r="CJ217" s="99"/>
      <c r="CK217" s="99"/>
      <c r="CL217" s="99"/>
      <c r="CM217" s="99"/>
      <c r="CN217" s="99"/>
      <c r="CO217" s="99"/>
      <c r="CP217" s="99"/>
      <c r="CQ217" s="99"/>
      <c r="CR217" s="99"/>
      <c r="CS217" s="99"/>
      <c r="CT217" s="99"/>
      <c r="CU217" s="99"/>
      <c r="CV217" s="99"/>
      <c r="CW217" s="99"/>
      <c r="CX217" s="99"/>
      <c r="CY217" s="99"/>
    </row>
    <row r="218" spans="1:103" s="82" customFormat="1" ht="24.95" customHeight="1" x14ac:dyDescent="0.2">
      <c r="A218" s="40" t="s">
        <v>106</v>
      </c>
      <c r="B218" s="330" t="s">
        <v>103</v>
      </c>
      <c r="C218" s="330"/>
      <c r="D218" s="118" t="s">
        <v>8</v>
      </c>
      <c r="E218" s="43">
        <f>E217*2</f>
        <v>8</v>
      </c>
      <c r="F218" s="227"/>
      <c r="G218" s="228">
        <f t="shared" ref="G218" si="13">E218*F218</f>
        <v>0</v>
      </c>
      <c r="H218" s="98"/>
      <c r="I218" s="98"/>
      <c r="J218" s="98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  <c r="AA218" s="99"/>
      <c r="AB218" s="99"/>
      <c r="AC218" s="99"/>
      <c r="AD218" s="99"/>
      <c r="AE218" s="99"/>
      <c r="AF218" s="99"/>
      <c r="AG218" s="99"/>
      <c r="AH218" s="99"/>
      <c r="AI218" s="99"/>
      <c r="AJ218" s="99"/>
      <c r="AK218" s="99"/>
      <c r="AL218" s="99"/>
      <c r="AM218" s="99"/>
      <c r="AN218" s="99"/>
      <c r="AO218" s="99"/>
      <c r="AP218" s="99"/>
      <c r="AQ218" s="99"/>
      <c r="AR218" s="99"/>
      <c r="AS218" s="99"/>
      <c r="AT218" s="99"/>
      <c r="AU218" s="99"/>
      <c r="AV218" s="99"/>
      <c r="AW218" s="99"/>
      <c r="AX218" s="99"/>
      <c r="AY218" s="99"/>
      <c r="AZ218" s="99"/>
      <c r="BA218" s="99"/>
      <c r="BB218" s="99"/>
      <c r="BC218" s="99"/>
      <c r="BD218" s="99"/>
      <c r="BE218" s="99"/>
      <c r="BF218" s="99"/>
      <c r="BG218" s="99"/>
      <c r="BH218" s="99"/>
      <c r="BI218" s="99"/>
      <c r="BJ218" s="99"/>
      <c r="BK218" s="99"/>
      <c r="BL218" s="99"/>
      <c r="BM218" s="99"/>
      <c r="BN218" s="99"/>
      <c r="BO218" s="99"/>
      <c r="BP218" s="99"/>
      <c r="BQ218" s="99"/>
      <c r="BR218" s="99"/>
      <c r="BS218" s="99"/>
      <c r="BT218" s="99"/>
      <c r="BU218" s="99"/>
      <c r="BV218" s="99"/>
      <c r="BW218" s="99"/>
      <c r="BX218" s="99"/>
      <c r="BY218" s="99"/>
      <c r="BZ218" s="99"/>
      <c r="CA218" s="99"/>
      <c r="CB218" s="99"/>
      <c r="CC218" s="99"/>
      <c r="CD218" s="99"/>
      <c r="CE218" s="99"/>
      <c r="CF218" s="99"/>
      <c r="CG218" s="99"/>
      <c r="CH218" s="99"/>
      <c r="CI218" s="99"/>
      <c r="CJ218" s="99"/>
      <c r="CK218" s="99"/>
      <c r="CL218" s="99"/>
      <c r="CM218" s="99"/>
      <c r="CN218" s="99"/>
      <c r="CO218" s="99"/>
      <c r="CP218" s="99"/>
      <c r="CQ218" s="99"/>
      <c r="CR218" s="99"/>
      <c r="CS218" s="99"/>
      <c r="CT218" s="99"/>
      <c r="CU218" s="99"/>
      <c r="CV218" s="99"/>
      <c r="CW218" s="99"/>
      <c r="CX218" s="99"/>
      <c r="CY218" s="99"/>
    </row>
    <row r="219" spans="1:103" ht="24.95" customHeight="1" x14ac:dyDescent="0.2">
      <c r="A219" s="161" t="s">
        <v>17</v>
      </c>
      <c r="B219" s="365" t="s">
        <v>214</v>
      </c>
      <c r="C219" s="366"/>
      <c r="D219" s="117" t="s">
        <v>8</v>
      </c>
      <c r="E219" s="225">
        <v>5</v>
      </c>
      <c r="F219" s="164"/>
      <c r="G219" s="226">
        <f>E219*F219</f>
        <v>0</v>
      </c>
    </row>
    <row r="220" spans="1:103" ht="24.95" customHeight="1" x14ac:dyDescent="0.2">
      <c r="A220" s="161" t="s">
        <v>106</v>
      </c>
      <c r="B220" s="366" t="s">
        <v>103</v>
      </c>
      <c r="C220" s="366"/>
      <c r="D220" s="117" t="s">
        <v>8</v>
      </c>
      <c r="E220" s="225">
        <f>E219*2</f>
        <v>10</v>
      </c>
      <c r="F220" s="164"/>
      <c r="G220" s="226">
        <f t="shared" ref="G220" si="14">E220*F220</f>
        <v>0</v>
      </c>
    </row>
    <row r="221" spans="1:103" ht="24.95" customHeight="1" x14ac:dyDescent="0.2">
      <c r="A221" s="42" t="s">
        <v>17</v>
      </c>
      <c r="B221" s="315" t="s">
        <v>216</v>
      </c>
      <c r="C221" s="315"/>
      <c r="D221" s="80" t="s">
        <v>8</v>
      </c>
      <c r="E221" s="80">
        <v>3</v>
      </c>
      <c r="F221" s="165"/>
      <c r="G221" s="229">
        <f>E221*F221</f>
        <v>0</v>
      </c>
    </row>
    <row r="222" spans="1:103" ht="24.95" customHeight="1" x14ac:dyDescent="0.2">
      <c r="A222" s="42" t="s">
        <v>106</v>
      </c>
      <c r="B222" s="315" t="s">
        <v>104</v>
      </c>
      <c r="C222" s="315"/>
      <c r="D222" s="80" t="s">
        <v>8</v>
      </c>
      <c r="E222" s="80">
        <v>3</v>
      </c>
      <c r="F222" s="165"/>
      <c r="G222" s="229">
        <f t="shared" ref="G222:G230" si="15">E222*F222</f>
        <v>0</v>
      </c>
    </row>
    <row r="223" spans="1:103" ht="24.95" customHeight="1" x14ac:dyDescent="0.2">
      <c r="A223" s="162" t="s">
        <v>17</v>
      </c>
      <c r="B223" s="365" t="s">
        <v>217</v>
      </c>
      <c r="C223" s="365"/>
      <c r="D223" s="121" t="s">
        <v>8</v>
      </c>
      <c r="E223" s="225">
        <v>2</v>
      </c>
      <c r="F223" s="166"/>
      <c r="G223" s="226">
        <f t="shared" si="15"/>
        <v>0</v>
      </c>
    </row>
    <row r="224" spans="1:103" ht="24.95" customHeight="1" x14ac:dyDescent="0.2">
      <c r="A224" s="161" t="s">
        <v>106</v>
      </c>
      <c r="B224" s="365" t="s">
        <v>105</v>
      </c>
      <c r="C224" s="366"/>
      <c r="D224" s="117" t="s">
        <v>8</v>
      </c>
      <c r="E224" s="225">
        <v>8</v>
      </c>
      <c r="F224" s="167"/>
      <c r="G224" s="226">
        <f t="shared" si="15"/>
        <v>0</v>
      </c>
    </row>
    <row r="225" spans="1:103" ht="24.95" customHeight="1" x14ac:dyDescent="0.2">
      <c r="A225" s="42" t="s">
        <v>17</v>
      </c>
      <c r="B225" s="315" t="s">
        <v>218</v>
      </c>
      <c r="C225" s="315"/>
      <c r="D225" s="80" t="s">
        <v>8</v>
      </c>
      <c r="E225" s="43">
        <v>2</v>
      </c>
      <c r="F225" s="165"/>
      <c r="G225" s="229">
        <f t="shared" si="15"/>
        <v>0</v>
      </c>
    </row>
    <row r="226" spans="1:103" ht="24.95" customHeight="1" x14ac:dyDescent="0.2">
      <c r="A226" s="42" t="s">
        <v>106</v>
      </c>
      <c r="B226" s="315" t="s">
        <v>219</v>
      </c>
      <c r="C226" s="315"/>
      <c r="D226" s="80" t="s">
        <v>8</v>
      </c>
      <c r="E226" s="80">
        <v>8</v>
      </c>
      <c r="F226" s="165"/>
      <c r="G226" s="229">
        <f t="shared" si="15"/>
        <v>0</v>
      </c>
    </row>
    <row r="227" spans="1:103" ht="24.95" customHeight="1" x14ac:dyDescent="0.2">
      <c r="A227" s="162" t="s">
        <v>17</v>
      </c>
      <c r="B227" s="365" t="s">
        <v>222</v>
      </c>
      <c r="C227" s="365"/>
      <c r="D227" s="121" t="s">
        <v>8</v>
      </c>
      <c r="E227" s="225">
        <v>2</v>
      </c>
      <c r="F227" s="166"/>
      <c r="G227" s="226">
        <f t="shared" si="15"/>
        <v>0</v>
      </c>
    </row>
    <row r="228" spans="1:103" ht="24.95" customHeight="1" x14ac:dyDescent="0.2">
      <c r="A228" s="161" t="s">
        <v>106</v>
      </c>
      <c r="B228" s="365" t="s">
        <v>223</v>
      </c>
      <c r="C228" s="366"/>
      <c r="D228" s="117" t="s">
        <v>8</v>
      </c>
      <c r="E228" s="225">
        <v>2</v>
      </c>
      <c r="F228" s="167"/>
      <c r="G228" s="226">
        <f t="shared" si="15"/>
        <v>0</v>
      </c>
    </row>
    <row r="229" spans="1:103" s="82" customFormat="1" ht="24.95" customHeight="1" x14ac:dyDescent="0.2">
      <c r="A229" s="42" t="s">
        <v>16</v>
      </c>
      <c r="B229" s="363" t="s">
        <v>220</v>
      </c>
      <c r="C229" s="364"/>
      <c r="D229" s="80" t="s">
        <v>8</v>
      </c>
      <c r="E229" s="80">
        <f>SUM(E227,E225,E223,E221,E219,E217)</f>
        <v>18</v>
      </c>
      <c r="F229" s="230"/>
      <c r="G229" s="124">
        <f t="shared" si="15"/>
        <v>0</v>
      </c>
      <c r="H229" s="98"/>
      <c r="I229" s="98"/>
      <c r="J229" s="98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  <c r="AA229" s="99"/>
      <c r="AB229" s="99"/>
      <c r="AC229" s="99"/>
      <c r="AD229" s="99"/>
      <c r="AE229" s="99"/>
      <c r="AF229" s="99"/>
      <c r="AG229" s="99"/>
      <c r="AH229" s="99"/>
      <c r="AI229" s="99"/>
      <c r="AJ229" s="99"/>
      <c r="AK229" s="99"/>
      <c r="AL229" s="99"/>
      <c r="AM229" s="99"/>
      <c r="AN229" s="99"/>
      <c r="AO229" s="99"/>
      <c r="AP229" s="99"/>
      <c r="AQ229" s="99"/>
      <c r="AR229" s="99"/>
      <c r="AS229" s="99"/>
      <c r="AT229" s="99"/>
      <c r="AU229" s="99"/>
      <c r="AV229" s="99"/>
      <c r="AW229" s="99"/>
      <c r="AX229" s="99"/>
      <c r="AY229" s="99"/>
      <c r="AZ229" s="99"/>
      <c r="BA229" s="99"/>
      <c r="BB229" s="99"/>
      <c r="BC229" s="99"/>
      <c r="BD229" s="99"/>
      <c r="BE229" s="99"/>
      <c r="BF229" s="99"/>
      <c r="BG229" s="99"/>
      <c r="BH229" s="99"/>
      <c r="BI229" s="99"/>
      <c r="BJ229" s="99"/>
      <c r="BK229" s="99"/>
      <c r="BL229" s="99"/>
      <c r="BM229" s="99"/>
      <c r="BN229" s="99"/>
      <c r="BO229" s="99"/>
      <c r="BP229" s="99"/>
      <c r="BQ229" s="99"/>
      <c r="BR229" s="99"/>
      <c r="BS229" s="99"/>
      <c r="BT229" s="99"/>
      <c r="BU229" s="99"/>
      <c r="BV229" s="99"/>
      <c r="BW229" s="99"/>
      <c r="BX229" s="99"/>
      <c r="BY229" s="99"/>
      <c r="BZ229" s="99"/>
      <c r="CA229" s="99"/>
      <c r="CB229" s="99"/>
      <c r="CC229" s="99"/>
      <c r="CD229" s="99"/>
      <c r="CE229" s="99"/>
      <c r="CF229" s="99"/>
      <c r="CG229" s="99"/>
      <c r="CH229" s="99"/>
      <c r="CI229" s="99"/>
      <c r="CJ229" s="99"/>
      <c r="CK229" s="99"/>
      <c r="CL229" s="99"/>
      <c r="CM229" s="99"/>
      <c r="CN229" s="99"/>
      <c r="CO229" s="99"/>
      <c r="CP229" s="99"/>
      <c r="CQ229" s="99"/>
      <c r="CR229" s="99"/>
      <c r="CS229" s="99"/>
      <c r="CT229" s="99"/>
      <c r="CU229" s="99"/>
      <c r="CV229" s="99"/>
      <c r="CW229" s="99"/>
      <c r="CX229" s="99"/>
      <c r="CY229" s="99"/>
    </row>
    <row r="230" spans="1:103" s="82" customFormat="1" ht="24.95" customHeight="1" x14ac:dyDescent="0.2">
      <c r="A230" s="42" t="s">
        <v>16</v>
      </c>
      <c r="B230" s="234" t="s">
        <v>221</v>
      </c>
      <c r="C230" s="235"/>
      <c r="D230" s="80" t="s">
        <v>58</v>
      </c>
      <c r="E230" s="80">
        <v>1</v>
      </c>
      <c r="F230" s="230"/>
      <c r="G230" s="124">
        <f t="shared" si="15"/>
        <v>0</v>
      </c>
      <c r="H230" s="98"/>
      <c r="I230" s="98"/>
      <c r="J230" s="98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  <c r="AA230" s="99"/>
      <c r="AB230" s="99"/>
      <c r="AC230" s="99"/>
      <c r="AD230" s="99"/>
      <c r="AE230" s="99"/>
      <c r="AF230" s="99"/>
      <c r="AG230" s="99"/>
      <c r="AH230" s="99"/>
      <c r="AI230" s="99"/>
      <c r="AJ230" s="99"/>
      <c r="AK230" s="99"/>
      <c r="AL230" s="99"/>
      <c r="AM230" s="99"/>
      <c r="AN230" s="99"/>
      <c r="AO230" s="99"/>
      <c r="AP230" s="99"/>
      <c r="AQ230" s="99"/>
      <c r="AR230" s="99"/>
      <c r="AS230" s="99"/>
      <c r="AT230" s="99"/>
      <c r="AU230" s="99"/>
      <c r="AV230" s="99"/>
      <c r="AW230" s="99"/>
      <c r="AX230" s="99"/>
      <c r="AY230" s="99"/>
      <c r="AZ230" s="99"/>
      <c r="BA230" s="99"/>
      <c r="BB230" s="99"/>
      <c r="BC230" s="99"/>
      <c r="BD230" s="99"/>
      <c r="BE230" s="99"/>
      <c r="BF230" s="99"/>
      <c r="BG230" s="99"/>
      <c r="BH230" s="99"/>
      <c r="BI230" s="99"/>
      <c r="BJ230" s="99"/>
      <c r="BK230" s="99"/>
      <c r="BL230" s="99"/>
      <c r="BM230" s="99"/>
      <c r="BN230" s="99"/>
      <c r="BO230" s="99"/>
      <c r="BP230" s="99"/>
      <c r="BQ230" s="99"/>
      <c r="BR230" s="99"/>
      <c r="BS230" s="99"/>
      <c r="BT230" s="99"/>
      <c r="BU230" s="99"/>
      <c r="BV230" s="99"/>
      <c r="BW230" s="99"/>
      <c r="BX230" s="99"/>
      <c r="BY230" s="99"/>
      <c r="BZ230" s="99"/>
      <c r="CA230" s="99"/>
      <c r="CB230" s="99"/>
      <c r="CC230" s="99"/>
      <c r="CD230" s="99"/>
      <c r="CE230" s="99"/>
      <c r="CF230" s="99"/>
      <c r="CG230" s="99"/>
      <c r="CH230" s="99"/>
      <c r="CI230" s="99"/>
      <c r="CJ230" s="99"/>
      <c r="CK230" s="99"/>
      <c r="CL230" s="99"/>
      <c r="CM230" s="99"/>
      <c r="CN230" s="99"/>
      <c r="CO230" s="99"/>
      <c r="CP230" s="99"/>
      <c r="CQ230" s="99"/>
      <c r="CR230" s="99"/>
      <c r="CS230" s="99"/>
      <c r="CT230" s="99"/>
      <c r="CU230" s="99"/>
      <c r="CV230" s="99"/>
      <c r="CW230" s="99"/>
      <c r="CX230" s="99"/>
      <c r="CY230" s="99"/>
    </row>
    <row r="231" spans="1:103" ht="33" customHeight="1" x14ac:dyDescent="0.2">
      <c r="A231" s="168"/>
      <c r="B231" s="368" t="s">
        <v>108</v>
      </c>
      <c r="C231" s="368"/>
      <c r="D231" s="169"/>
      <c r="E231" s="169"/>
      <c r="F231" s="170"/>
      <c r="G231" s="231">
        <f>SUM(G217:G230)</f>
        <v>0</v>
      </c>
    </row>
    <row r="232" spans="1:103" ht="24.95" customHeight="1" x14ac:dyDescent="0.2">
      <c r="A232" s="9"/>
      <c r="B232" s="255"/>
      <c r="C232" s="256"/>
      <c r="D232" s="15"/>
      <c r="E232" s="6"/>
      <c r="F232" s="7"/>
      <c r="G232" s="76"/>
    </row>
    <row r="233" spans="1:103" ht="24.95" customHeight="1" x14ac:dyDescent="0.2">
      <c r="A233" s="369"/>
      <c r="B233" s="369"/>
      <c r="C233" s="369"/>
      <c r="D233" s="369"/>
      <c r="E233" s="369"/>
      <c r="F233" s="369"/>
      <c r="G233" s="369"/>
    </row>
  </sheetData>
  <sheetProtection selectLockedCells="1" selectUnlockedCells="1"/>
  <mergeCells count="202">
    <mergeCell ref="B229:C229"/>
    <mergeCell ref="B231:C231"/>
    <mergeCell ref="A233:G233"/>
    <mergeCell ref="B223:C223"/>
    <mergeCell ref="B224:C224"/>
    <mergeCell ref="B225:C225"/>
    <mergeCell ref="B226:C226"/>
    <mergeCell ref="B227:C227"/>
    <mergeCell ref="B228:C228"/>
    <mergeCell ref="B218:C218"/>
    <mergeCell ref="B219:C219"/>
    <mergeCell ref="B220:C220"/>
    <mergeCell ref="B221:C221"/>
    <mergeCell ref="B222:C222"/>
    <mergeCell ref="B214:G214"/>
    <mergeCell ref="A215:A216"/>
    <mergeCell ref="B215:C216"/>
    <mergeCell ref="D215:D216"/>
    <mergeCell ref="E215:E216"/>
    <mergeCell ref="F215:F216"/>
    <mergeCell ref="G215:G216"/>
    <mergeCell ref="B208:C208"/>
    <mergeCell ref="B213:F213"/>
    <mergeCell ref="B202:C202"/>
    <mergeCell ref="B203:C203"/>
    <mergeCell ref="B204:C204"/>
    <mergeCell ref="B205:C205"/>
    <mergeCell ref="B206:C206"/>
    <mergeCell ref="B207:C207"/>
    <mergeCell ref="B217:C217"/>
    <mergeCell ref="B209:G209"/>
    <mergeCell ref="B210:C210"/>
    <mergeCell ref="B211:C211"/>
    <mergeCell ref="B212:C212"/>
    <mergeCell ref="G195:G196"/>
    <mergeCell ref="B197:G197"/>
    <mergeCell ref="B198:C198"/>
    <mergeCell ref="B199:C199"/>
    <mergeCell ref="B200:C200"/>
    <mergeCell ref="B201:C201"/>
    <mergeCell ref="B194:C194"/>
    <mergeCell ref="A195:A196"/>
    <mergeCell ref="B195:C196"/>
    <mergeCell ref="D195:D196"/>
    <mergeCell ref="E195:E196"/>
    <mergeCell ref="F195:F196"/>
    <mergeCell ref="B188:C188"/>
    <mergeCell ref="B189:C189"/>
    <mergeCell ref="B190:C190"/>
    <mergeCell ref="B191:G191"/>
    <mergeCell ref="B192:C192"/>
    <mergeCell ref="B193:C193"/>
    <mergeCell ref="B182:C182"/>
    <mergeCell ref="B183:C183"/>
    <mergeCell ref="B184:C184"/>
    <mergeCell ref="B185:C185"/>
    <mergeCell ref="B186:C186"/>
    <mergeCell ref="B187:C187"/>
    <mergeCell ref="B176:C176"/>
    <mergeCell ref="B177:C177"/>
    <mergeCell ref="B178:C178"/>
    <mergeCell ref="B179:C179"/>
    <mergeCell ref="B180:C180"/>
    <mergeCell ref="B181:C181"/>
    <mergeCell ref="B170:G170"/>
    <mergeCell ref="B171:C171"/>
    <mergeCell ref="B172:C172"/>
    <mergeCell ref="B173:C173"/>
    <mergeCell ref="B174:C174"/>
    <mergeCell ref="B175:C175"/>
    <mergeCell ref="B166:F166"/>
    <mergeCell ref="B167:G167"/>
    <mergeCell ref="A168:A169"/>
    <mergeCell ref="B168:C169"/>
    <mergeCell ref="D168:D169"/>
    <mergeCell ref="E168:E169"/>
    <mergeCell ref="F168:F169"/>
    <mergeCell ref="G168:G169"/>
    <mergeCell ref="B160:G160"/>
    <mergeCell ref="B161:C161"/>
    <mergeCell ref="B162:C162"/>
    <mergeCell ref="B163:C163"/>
    <mergeCell ref="B164:C164"/>
    <mergeCell ref="B165:C165"/>
    <mergeCell ref="B155:C155"/>
    <mergeCell ref="B156:C156"/>
    <mergeCell ref="B157:C157"/>
    <mergeCell ref="B158:C158"/>
    <mergeCell ref="B159:C159"/>
    <mergeCell ref="B148:C148"/>
    <mergeCell ref="B149:C149"/>
    <mergeCell ref="B150:C150"/>
    <mergeCell ref="B151:G151"/>
    <mergeCell ref="B152:C152"/>
    <mergeCell ref="B153:C153"/>
    <mergeCell ref="B146:C146"/>
    <mergeCell ref="B147:C147"/>
    <mergeCell ref="A142:A143"/>
    <mergeCell ref="B142:C143"/>
    <mergeCell ref="D142:D143"/>
    <mergeCell ref="E142:E143"/>
    <mergeCell ref="F142:F143"/>
    <mergeCell ref="G142:G143"/>
    <mergeCell ref="B154:C154"/>
    <mergeCell ref="B135:C135"/>
    <mergeCell ref="B136:C136"/>
    <mergeCell ref="B137:C137"/>
    <mergeCell ref="B138:C138"/>
    <mergeCell ref="B140:F140"/>
    <mergeCell ref="B141:G141"/>
    <mergeCell ref="B134:C134"/>
    <mergeCell ref="B144:G144"/>
    <mergeCell ref="B145:C145"/>
    <mergeCell ref="B128:C128"/>
    <mergeCell ref="B129:C129"/>
    <mergeCell ref="B130:C130"/>
    <mergeCell ref="B122:C122"/>
    <mergeCell ref="B123:C123"/>
    <mergeCell ref="B124:C124"/>
    <mergeCell ref="B125:C125"/>
    <mergeCell ref="B126:C126"/>
    <mergeCell ref="B127:C127"/>
    <mergeCell ref="B119:G119"/>
    <mergeCell ref="B120:C120"/>
    <mergeCell ref="B121:C121"/>
    <mergeCell ref="B118:C118"/>
    <mergeCell ref="B112:C112"/>
    <mergeCell ref="B113:C113"/>
    <mergeCell ref="B114:C114"/>
    <mergeCell ref="B115:C115"/>
    <mergeCell ref="B116:C116"/>
    <mergeCell ref="B117:C117"/>
    <mergeCell ref="D108:D109"/>
    <mergeCell ref="E108:E109"/>
    <mergeCell ref="F108:F109"/>
    <mergeCell ref="G108:G109"/>
    <mergeCell ref="B110:G110"/>
    <mergeCell ref="B111:C111"/>
    <mergeCell ref="B103:C103"/>
    <mergeCell ref="B104:C104"/>
    <mergeCell ref="B105:C105"/>
    <mergeCell ref="B106:C106"/>
    <mergeCell ref="B107:C107"/>
    <mergeCell ref="A108:A109"/>
    <mergeCell ref="B108:C109"/>
    <mergeCell ref="B100:C100"/>
    <mergeCell ref="B101:C101"/>
    <mergeCell ref="B102:C102"/>
    <mergeCell ref="B96:C96"/>
    <mergeCell ref="B97:C97"/>
    <mergeCell ref="B98:C98"/>
    <mergeCell ref="B99:C99"/>
    <mergeCell ref="B90:C90"/>
    <mergeCell ref="B91:C91"/>
    <mergeCell ref="B92:C92"/>
    <mergeCell ref="B93:C93"/>
    <mergeCell ref="B94:G94"/>
    <mergeCell ref="B95:C95"/>
    <mergeCell ref="B84:G84"/>
    <mergeCell ref="B85:C85"/>
    <mergeCell ref="B86:C86"/>
    <mergeCell ref="B87:C87"/>
    <mergeCell ref="B88:C88"/>
    <mergeCell ref="B89:C89"/>
    <mergeCell ref="B26:E26"/>
    <mergeCell ref="B35:E35"/>
    <mergeCell ref="B37:E37"/>
    <mergeCell ref="B39:E39"/>
    <mergeCell ref="B41:E41"/>
    <mergeCell ref="B68:G68"/>
    <mergeCell ref="B78:C78"/>
    <mergeCell ref="B59:G59"/>
    <mergeCell ref="B67:C67"/>
    <mergeCell ref="B57:B58"/>
    <mergeCell ref="C57:C58"/>
    <mergeCell ref="D57:D58"/>
    <mergeCell ref="F57:F58"/>
    <mergeCell ref="G57:G58"/>
    <mergeCell ref="A131:A132"/>
    <mergeCell ref="B131:C132"/>
    <mergeCell ref="D131:D132"/>
    <mergeCell ref="E131:E132"/>
    <mergeCell ref="F131:F132"/>
    <mergeCell ref="G131:G132"/>
    <mergeCell ref="B133:F133"/>
    <mergeCell ref="B139:C139"/>
    <mergeCell ref="B43:E43"/>
    <mergeCell ref="B45:E45"/>
    <mergeCell ref="B47:E47"/>
    <mergeCell ref="B49:E49"/>
    <mergeCell ref="B51:E51"/>
    <mergeCell ref="B56:G56"/>
    <mergeCell ref="A57:A58"/>
    <mergeCell ref="B81:G81"/>
    <mergeCell ref="A82:A83"/>
    <mergeCell ref="B82:C83"/>
    <mergeCell ref="D82:D83"/>
    <mergeCell ref="E82:E83"/>
    <mergeCell ref="F82:F83"/>
    <mergeCell ref="G82:G83"/>
    <mergeCell ref="B79:C79"/>
    <mergeCell ref="B80:F80"/>
  </mergeCells>
  <pageMargins left="0.39370078740157483" right="0.31496062992125984" top="0.39370078740157483" bottom="0.39370078740157483" header="0.51181102362204722" footer="0.51181102362204722"/>
  <pageSetup paperSize="9" scale="74" firstPageNumber="0" fitToHeight="0" orientation="landscape" horizontalDpi="4294967294" verticalDpi="300" r:id="rId1"/>
  <headerFooter alignWithMargins="0"/>
  <rowBreaks count="9" manualBreakCount="9">
    <brk id="29" max="6" man="1"/>
    <brk id="55" max="6" man="1"/>
    <brk id="80" max="6" man="1"/>
    <brk id="107" max="6" man="1"/>
    <brk id="130" max="16383" man="1"/>
    <brk id="140" max="6" man="1"/>
    <brk id="166" max="16383" man="1"/>
    <brk id="194" max="6" man="1"/>
    <brk id="2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oblast u grillů</vt:lpstr>
      <vt:lpstr>'oblast u grillů'!__xlnm.Print_Area_1</vt:lpstr>
      <vt:lpstr>'oblast u grillů'!Excel_BuiltIn_Print_Area_1_1</vt:lpstr>
      <vt:lpstr>'oblast u grillů'!Excel_BuiltIn_Print_Area_1_1_1</vt:lpstr>
      <vt:lpstr>'oblast u grillů'!Excel_BuiltIn_Print_Area_1_1_1_1</vt:lpstr>
      <vt:lpstr>'oblast u grillů'!Print_Area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smradoch</dc:creator>
  <cp:lastModifiedBy>paja</cp:lastModifiedBy>
  <cp:lastPrinted>2021-03-09T07:24:27Z</cp:lastPrinted>
  <dcterms:created xsi:type="dcterms:W3CDTF">2014-02-15T18:10:23Z</dcterms:created>
  <dcterms:modified xsi:type="dcterms:W3CDTF">2021-03-09T07:25:23Z</dcterms:modified>
</cp:coreProperties>
</file>