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/>
  <bookViews>
    <workbookView xWindow="420" yWindow="792" windowWidth="22428" windowHeight="8664" activeTab="0"/>
  </bookViews>
  <sheets>
    <sheet name="Rekapitulace stavby" sheetId="1" r:id="rId1"/>
    <sheet name="01 - Stavební úpravy" sheetId="2" r:id="rId2"/>
    <sheet name="02 - VON" sheetId="3" r:id="rId3"/>
    <sheet name="Seznam figur" sheetId="4" r:id="rId4"/>
    <sheet name="Pokyny pro vyplnění" sheetId="5" r:id="rId5"/>
  </sheets>
  <definedNames>
    <definedName name="_xlnm._FilterDatabase" localSheetId="1" hidden="1">'01 - Stavební úpravy'!$C$99:$K$280</definedName>
    <definedName name="_xlnm._FilterDatabase" localSheetId="2" hidden="1">'02 - VON'!$C$82:$K$91</definedName>
    <definedName name="_xlnm.Print_Area" localSheetId="1">'01 - Stavební úpravy'!$C$4:$J$39,'01 - Stavební úpravy'!$C$45:$J$81,'01 - Stavební úpravy'!$C$87:$K$280</definedName>
    <definedName name="_xlnm.Print_Area" localSheetId="2">'02 - VON'!$C$4:$J$39,'02 - VON'!$C$45:$J$64,'02 - VON'!$C$70:$K$91</definedName>
    <definedName name="_xlnm.Print_Area" localSheetId="4">'Pokyny pro vyplnění'!$B$2:$K$71,'Pokyny pro vyplnění'!$B$74:$K$118,'Pokyny pro vyplnění'!$B$121:$K$190,'Pokyny pro vyplnění'!$B$198:$K$218</definedName>
    <definedName name="_xlnm.Print_Area" localSheetId="0">'Rekapitulace stavby'!$D$4:$AO$36,'Rekapitulace stavby'!$C$42:$AQ$57</definedName>
    <definedName name="_xlnm.Print_Area" localSheetId="3">'Seznam figur'!$C$4:$G$48</definedName>
    <definedName name="_xlnm.Print_Titles" localSheetId="0">'Rekapitulace stavby'!$52:$52</definedName>
    <definedName name="_xlnm.Print_Titles" localSheetId="1">'01 - Stavební úpravy'!$99:$99</definedName>
    <definedName name="_xlnm.Print_Titles" localSheetId="2">'02 - VON'!$82:$82</definedName>
    <definedName name="_xlnm.Print_Titles" localSheetId="3">'Seznam figur'!$9:$9</definedName>
  </definedNames>
  <calcPr calcId="125725"/>
</workbook>
</file>

<file path=xl/sharedStrings.xml><?xml version="1.0" encoding="utf-8"?>
<sst xmlns="http://schemas.openxmlformats.org/spreadsheetml/2006/main" count="3122" uniqueCount="795">
  <si>
    <t>Export Komplet</t>
  </si>
  <si>
    <t>VZ</t>
  </si>
  <si>
    <t>2.0</t>
  </si>
  <si>
    <t/>
  </si>
  <si>
    <t>False</t>
  </si>
  <si>
    <t>{a9b0be41-7c0a-4c8b-ad0b-1edfcac53d4e}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</si>
  <si>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</si>
  <si>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</si>
  <si>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</si>
  <si>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</si>
  <si>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</si>
  <si>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</si>
  <si>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0,001</t>
  </si>
  <si>
    <t>Kód:</t>
  </si>
  <si>
    <t>910_20</t>
  </si>
  <si>
    <t>Stavba:</t>
  </si>
  <si>
    <t>Zateplení budov včetně nové střechy, MŠ Tovární 44, Beroun</t>
  </si>
  <si>
    <t>KSO:</t>
  </si>
  <si>
    <t>CC-CZ:</t>
  </si>
  <si>
    <t>Místo:</t>
  </si>
  <si>
    <t>Beroun</t>
  </si>
  <si>
    <t>Datum:</t>
  </si>
  <si>
    <t>16. 1. 2020</t>
  </si>
  <si>
    <t>Zadavatel:</t>
  </si>
  <si>
    <t>IČ:</t>
  </si>
  <si>
    <t>Město Beroun</t>
  </si>
  <si>
    <t>DIČ:</t>
  </si>
  <si>
    <t>Zhotovitel:</t>
  </si>
  <si>
    <t xml:space="preserve"> </t>
  </si>
  <si>
    <t>Projektant:</t>
  </si>
  <si>
    <t>RAM projekt</t>
  </si>
  <si>
    <t>True</t>
  </si>
  <si>
    <t>Zpracovatel:</t>
  </si>
  <si>
    <t>Ing. Eva Mrvová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</si>
  <si>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</si>
  <si>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</si>
  <si>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</si>
  <si>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</si>
  <si>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</si>
  <si>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</si>
  <si>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</si>
  <si>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</si>
  <si>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</si>
  <si>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</si>
  <si>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</si>
  <si>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</si>
  <si>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</si>
  <si>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</si>
  <si>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</si>
  <si>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</si>
  <si>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</si>
  <si>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</si>
  <si>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</si>
  <si>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</si>
  <si>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</si>
  <si>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</si>
  <si>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</si>
  <si>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</si>
  <si>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</si>
  <si>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</si>
  <si>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</si>
  <si>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</si>
  <si>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</si>
  <si>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</si>
  <si>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</si>
  <si>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</si>
  <si>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</si>
  <si>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</si>
  <si>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</si>
  <si>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</si>
  <si>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</si>
  <si>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</si>
  <si>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</si>
  <si>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</si>
  <si>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</si>
  <si>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01</t>
  </si>
  <si>
    <t>Stavební úpravy</t>
  </si>
  <si>
    <t>STA</t>
  </si>
  <si>
    <t>1</t>
  </si>
  <si>
    <t>{2471eb16-0c05-49e3-bf6f-848dacba98a1}</t>
  </si>
  <si>
    <t>2</t>
  </si>
  <si>
    <t>02</t>
  </si>
  <si>
    <t>VON</t>
  </si>
  <si>
    <t>{75783d03-df87-4430-bca7-3223e5e0514e}</t>
  </si>
  <si>
    <t>KZ_140</t>
  </si>
  <si>
    <t>kontaktní zateplení 140mm s omítkou</t>
  </si>
  <si>
    <t>m2</t>
  </si>
  <si>
    <t>267</t>
  </si>
  <si>
    <t>sokl</t>
  </si>
  <si>
    <t>sokl 120mm s mozaikou</t>
  </si>
  <si>
    <t>110</t>
  </si>
  <si>
    <t>KRYCÍ LIST SOUPISU PRACÍ</t>
  </si>
  <si>
    <t>MV</t>
  </si>
  <si>
    <t>meziokenní vložky</t>
  </si>
  <si>
    <t>94</t>
  </si>
  <si>
    <t>fa</t>
  </si>
  <si>
    <t>fasáda provětrávaná celkem</t>
  </si>
  <si>
    <t>365</t>
  </si>
  <si>
    <t>Objekt:</t>
  </si>
  <si>
    <t>01 - Stavební úpravy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</si>
  <si>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</si>
  <si>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</si>
  <si>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</si>
  <si>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</si>
  <si>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</si>
  <si>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</si>
  <si>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</si>
  <si>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9 - Ostatní konstrukce a práce-bourání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</si>
  <si>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</si>
  <si>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</si>
  <si>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</si>
  <si>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</si>
  <si>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712 - Povlakové krytiny</t>
  </si>
  <si>
    <t xml:space="preserve">    713 - Izolace tepelné</t>
  </si>
  <si>
    <t xml:space="preserve">    721 - Zdravotechnika - vnitřní kanalizace</t>
  </si>
  <si>
    <t xml:space="preserve">    741 - Elektroinstalace - silnoproud</t>
  </si>
  <si>
    <t xml:space="preserve">    751 - Vzduchotechnika</t>
  </si>
  <si>
    <t xml:space="preserve">    762 - Konstrukce tesařské</t>
  </si>
  <si>
    <t xml:space="preserve">    764 - Konstrukce klempířské</t>
  </si>
  <si>
    <t xml:space="preserve">    766 - Konstrukce truhlářské</t>
  </si>
  <si>
    <t xml:space="preserve">    767 - Konstrukce zámečnické</t>
  </si>
  <si>
    <t xml:space="preserve">    783 - Dokončovací práce - nátěry</t>
  </si>
  <si>
    <t xml:space="preserve">    787 - Dokončovací práce - zasklívání</t>
  </si>
  <si>
    <t>M - Práce a dodávky M</t>
  </si>
  <si>
    <t xml:space="preserve">    21-M - Elektromontáže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</si>
  <si>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</si>
  <si>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</si>
  <si>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</si>
  <si>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</si>
  <si>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</si>
  <si>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</si>
  <si>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</si>
  <si>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</si>
  <si>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</si>
  <si>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</si>
  <si>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</si>
  <si>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</si>
  <si>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</si>
  <si>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</si>
  <si>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</si>
  <si>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</si>
  <si>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3</t>
  </si>
  <si>
    <t>Svislé a kompletní konstrukce</t>
  </si>
  <si>
    <t>K</t>
  </si>
  <si>
    <t>33994111R</t>
  </si>
  <si>
    <t>Sloupy ocelové venkovní kryté chodby - demontáž a montáž</t>
  </si>
  <si>
    <t>kus</t>
  </si>
  <si>
    <t>4</t>
  </si>
  <si>
    <t>748495397</t>
  </si>
  <si>
    <t>346272216</t>
  </si>
  <si>
    <t>Přizdívky z pórobetonových tvárnic objemová hmotnost do 500 kg/m3, na tenké maltové lože, tloušťka přizdívky 50 mm</t>
  </si>
  <si>
    <t>CS ÚRS 2020 01</t>
  </si>
  <si>
    <t>2093017908</t>
  </si>
  <si>
    <t>VV</t>
  </si>
  <si>
    <t>MV "meziokenní vložky"</t>
  </si>
  <si>
    <t>6</t>
  </si>
  <si>
    <t>Úpravy povrchů, podlahy a osazování výplní</t>
  </si>
  <si>
    <t>622142001</t>
  </si>
  <si>
    <t>Potažení vnějších ploch pletivem v ploše nebo pruzích, na plném podkladu sklovláknitým vtlačením do tmelu stěn</t>
  </si>
  <si>
    <t>112322236</t>
  </si>
  <si>
    <t>622211021</t>
  </si>
  <si>
    <t>Montáž kontaktního zateplení lepením a mechanickým kotvením z polystyrenových desek nebo z kombinovaných desek na vnější stěny, tloušťky desek přes 80 do 120 mm</t>
  </si>
  <si>
    <t>-645537814</t>
  </si>
  <si>
    <t>tl. izolantu 120mm</t>
  </si>
  <si>
    <t>110 "sokl"</t>
  </si>
  <si>
    <t>Součet</t>
  </si>
  <si>
    <t>5</t>
  </si>
  <si>
    <t>M</t>
  </si>
  <si>
    <t>28376018</t>
  </si>
  <si>
    <t>deska perimetrická fasádní soklová 150kPa λ=0,035 tl 120mm</t>
  </si>
  <si>
    <t>8</t>
  </si>
  <si>
    <t>-1584038480</t>
  </si>
  <si>
    <t>110*1,02 'Přepočtené koeficientem množství</t>
  </si>
  <si>
    <t>622211031</t>
  </si>
  <si>
    <t>Montáž kontaktního zateplení lepením a mechanickým kotvením z polystyrenových desek nebo z kombinovaných desek na vnější stěny, tloušťky desek přes 120 do 160 mm</t>
  </si>
  <si>
    <t>-446695035</t>
  </si>
  <si>
    <t>tl. izolantu 140mm</t>
  </si>
  <si>
    <t>307-40 "fasáda s omítkou"</t>
  </si>
  <si>
    <t>7</t>
  </si>
  <si>
    <t>28376079</t>
  </si>
  <si>
    <t>deska EPS grafitová fasádní λ=0,031 tl 160mm</t>
  </si>
  <si>
    <t>659928151</t>
  </si>
  <si>
    <t>267*1,02 'Přepočtené koeficientem množství</t>
  </si>
  <si>
    <t>622252001</t>
  </si>
  <si>
    <t>Montáž profilů kontaktního zateplení zakládacích soklových připevněných hmoždinkami</t>
  </si>
  <si>
    <t>m</t>
  </si>
  <si>
    <t>-783529781</t>
  </si>
  <si>
    <t>9</t>
  </si>
  <si>
    <t>59051645</t>
  </si>
  <si>
    <t>profil zakládací Al tl 0,7mm pro ETICS pro izolant tl 80mm</t>
  </si>
  <si>
    <t>-521036166</t>
  </si>
  <si>
    <t>160*1,05 'Přepočtené koeficientem množství</t>
  </si>
  <si>
    <t>10</t>
  </si>
  <si>
    <t>622272051</t>
  </si>
  <si>
    <t>Montáž zavěšené odvětrávané fasády na ocelové nosné konstrukci z fasádních desek na jednosměrné nosné konstrukci opláštění připevněné mechanickým viditelným spojem, (nýty) stěn s vložením tepelné izolace, tloušťky 140 mm</t>
  </si>
  <si>
    <t>45348731</t>
  </si>
  <si>
    <t>46+48 "meziokenní vložky"</t>
  </si>
  <si>
    <t>Mezisoučet</t>
  </si>
  <si>
    <t>271</t>
  </si>
  <si>
    <t>PF</t>
  </si>
  <si>
    <t>11</t>
  </si>
  <si>
    <t>591551041</t>
  </si>
  <si>
    <t>dřevěný prkenný obklad (latě sibiřský modřín, nerez šrouby)</t>
  </si>
  <si>
    <t>943814706</t>
  </si>
  <si>
    <t>365*1,1 'Přepočtené koeficientem množství</t>
  </si>
  <si>
    <t>12</t>
  </si>
  <si>
    <t>63148175</t>
  </si>
  <si>
    <t>deska tepelně izolační minerální provětrávaných fasád s netkanou textílií λ=0,033-0,035 tl 140mm</t>
  </si>
  <si>
    <t>1177773416</t>
  </si>
  <si>
    <t>365*1,02 'Přepočtené koeficientem množství</t>
  </si>
  <si>
    <t>13</t>
  </si>
  <si>
    <t>63150819</t>
  </si>
  <si>
    <t>fólie kontaktní difuzně propustná pro doplňkovou hydroizolační vrstvu, jednovrstvá mikrovláknitá s funkční vrstvou tl 220μm</t>
  </si>
  <si>
    <t>86055546</t>
  </si>
  <si>
    <t>14</t>
  </si>
  <si>
    <t>62251110R</t>
  </si>
  <si>
    <t>Omítka tenkovrstvá silikonová vnějších ploch probarvená, včetně penetrace podkladu mozaiková jemnozrnná stěn</t>
  </si>
  <si>
    <t>-2049637066</t>
  </si>
  <si>
    <t>622531011</t>
  </si>
  <si>
    <t>Omítka tenkovrstvá silikonová vnějších ploch probarvená, včetně penetrace podkladu zrnitá, tloušťky 1,5 mm stěn</t>
  </si>
  <si>
    <t>-64989034</t>
  </si>
  <si>
    <t>KZ_140 "kontaktní zateplení s omítkou"</t>
  </si>
  <si>
    <t>16</t>
  </si>
  <si>
    <t>631342112</t>
  </si>
  <si>
    <t>Mazanina z betonu lehkého tepelně-izolačního polystyrénového tl. přes 50 do 80 mm, objemové hmotnosti 500 kg/m3</t>
  </si>
  <si>
    <t>m3</t>
  </si>
  <si>
    <t>-1437842703</t>
  </si>
  <si>
    <t>683*0,08 "min. tl. 50mm"</t>
  </si>
  <si>
    <t>Ostatní konstrukce a práce-bourání</t>
  </si>
  <si>
    <t>17</t>
  </si>
  <si>
    <t>941111121</t>
  </si>
  <si>
    <t>Montáž lešení řadového trubkového lehkého pracovního s podlahami s provozním zatížením tř. 3 do 200 kg/m2 šířky tř. W09 přes 0,9 do 1,2 m, výšky do 10 m</t>
  </si>
  <si>
    <t>-70098101</t>
  </si>
  <si>
    <t>(12,6+22)*2*7</t>
  </si>
  <si>
    <t>(30,75+14,6)*2*3,6</t>
  </si>
  <si>
    <t>18</t>
  </si>
  <si>
    <t>941111221</t>
  </si>
  <si>
    <t>Montáž lešení řadového trubkového lehkého pracovního s podlahami s provozním zatížením tř. 3 do 200 kg/m2 Příplatek za první a každý další den použití lešení k ceně -1121</t>
  </si>
  <si>
    <t>625050651</t>
  </si>
  <si>
    <t>810,92*40 'Přepočtené koeficientem množství</t>
  </si>
  <si>
    <t>19</t>
  </si>
  <si>
    <t>941111821</t>
  </si>
  <si>
    <t>Demontáž lešení řadového trubkového lehkého pracovního s podlahami s provozním zatížením tř. 3 do 200 kg/m2 šířky tř. W09 přes 0,9 do 1,2 m, výšky do 10 m</t>
  </si>
  <si>
    <t>-1530091735</t>
  </si>
  <si>
    <t>20</t>
  </si>
  <si>
    <t>96208612R</t>
  </si>
  <si>
    <t>Bourání plynosilikátu, siporexu a ostatních nepálených zdících materiálů o objemové hmotnosti do 500 kg/m3, tl. do 300 mm</t>
  </si>
  <si>
    <t>696708837</t>
  </si>
  <si>
    <t>965042141</t>
  </si>
  <si>
    <t>Bourání mazanin betonových nebo z litého asfaltu tl. do 100 mm, plochy přes 4 m2</t>
  </si>
  <si>
    <t>-290199493</t>
  </si>
  <si>
    <t xml:space="preserve">683*0,08 </t>
  </si>
  <si>
    <t>22</t>
  </si>
  <si>
    <t>965049111</t>
  </si>
  <si>
    <t>Bourání mazanin Příplatek k cenám za bourání mazanin betonových se svařovanou sítí, tl. do 100 mm</t>
  </si>
  <si>
    <t>-2078005966</t>
  </si>
  <si>
    <t>23</t>
  </si>
  <si>
    <t>978015391</t>
  </si>
  <si>
    <t>Otlučení vápenných nebo vápenocementových omítek vnějších ploch s vyškrabáním spar a s očištěním zdiva stupně členitosti 1 a 2, v rozsahu přes 80 do 100 %</t>
  </si>
  <si>
    <t>-1815538424</t>
  </si>
  <si>
    <t>189+135 "štíty objekt 1 a 2"</t>
  </si>
  <si>
    <t>997</t>
  </si>
  <si>
    <t>Přesun sutě</t>
  </si>
  <si>
    <t>24</t>
  </si>
  <si>
    <t>997013501</t>
  </si>
  <si>
    <t>Odvoz suti a vybouraných hmot na skládku nebo meziskládku se složením, na vzdálenost do 1 km</t>
  </si>
  <si>
    <t>t</t>
  </si>
  <si>
    <t>2109083141</t>
  </si>
  <si>
    <t>25</t>
  </si>
  <si>
    <t>997013509</t>
  </si>
  <si>
    <t>Odvoz suti a vybouraných hmot na skládku nebo meziskládku se složením, na vzdálenost Příplatek k ceně za každý další i započatý 1 km přes 1 km</t>
  </si>
  <si>
    <t>-1658166472</t>
  </si>
  <si>
    <t>937,604*9 'Přepočtené koeficientem množství</t>
  </si>
  <si>
    <t>26</t>
  </si>
  <si>
    <t>997013804</t>
  </si>
  <si>
    <t>Poplatek za uložení stavebního odpadu na skládce (skládkovné) ze skla zatříděného do Katalogu odpadů pod kódem 17 02 02</t>
  </si>
  <si>
    <t>277595324</t>
  </si>
  <si>
    <t>1,316</t>
  </si>
  <si>
    <t>27</t>
  </si>
  <si>
    <t>997013861</t>
  </si>
  <si>
    <t>Poplatek za uložení stavebního odpadu na recyklační skládce (skládkovné) z prostého betonu zatříděného do Katalogu odpadů pod kódem 17 01 01</t>
  </si>
  <si>
    <t>1566378677</t>
  </si>
  <si>
    <t>120,208+2,404</t>
  </si>
  <si>
    <t>28</t>
  </si>
  <si>
    <t>997013863</t>
  </si>
  <si>
    <t>Poplatek za uložení stavebního odpadu na recyklační skládce (skládkovné) cihelného zatříděného do Katalogu odpadů pod kódem 17 01 02</t>
  </si>
  <si>
    <t>1598436984</t>
  </si>
  <si>
    <t>546,4+19,116</t>
  </si>
  <si>
    <t>29</t>
  </si>
  <si>
    <t>997013871</t>
  </si>
  <si>
    <t>Poplatek za uložení stavebního odpadu na recyklační skládce (skládkovné) směsného stavebního a demoličního zatříděného do Katalogu odpadů pod kódem 17 09 04</t>
  </si>
  <si>
    <t>1374377361</t>
  </si>
  <si>
    <t>4,098+9,562+4,098+0,132+0,153+0,891+0,464</t>
  </si>
  <si>
    <t>30</t>
  </si>
  <si>
    <t>997013873</t>
  </si>
  <si>
    <t>Poplatek za uložení stavebního odpadu na recyklační skládce (skládkovné) zeminy a kamení zatříděného do Katalogu odpadů pod kódem 17 05 04</t>
  </si>
  <si>
    <t>1536734628</t>
  </si>
  <si>
    <t>114,061+114,744</t>
  </si>
  <si>
    <t>998</t>
  </si>
  <si>
    <t>Přesun hmot</t>
  </si>
  <si>
    <t>31</t>
  </si>
  <si>
    <t>998011002</t>
  </si>
  <si>
    <t>Přesun hmot pro budovy občanské výstavby, bydlení, výrobu a služby s nosnou svislou konstrukcí zděnou z cihel, tvárnic nebo kamene vodorovná dopravní vzdálenost do 100 m pro budovy výšky přes 6 do 12 m</t>
  </si>
  <si>
    <t>2128184556</t>
  </si>
  <si>
    <t>PSV</t>
  </si>
  <si>
    <t>Práce a dodávky PSV</t>
  </si>
  <si>
    <t>711</t>
  </si>
  <si>
    <t>Izolace proti vodě, vlhkosti a plynům</t>
  </si>
  <si>
    <t>32</t>
  </si>
  <si>
    <t>711132101</t>
  </si>
  <si>
    <t>Provedení izolace proti zemní vlhkosti pásy na sucho AIP nebo tkaniny na ploše svislé S</t>
  </si>
  <si>
    <t>283044225</t>
  </si>
  <si>
    <t>33</t>
  </si>
  <si>
    <t>28323010</t>
  </si>
  <si>
    <t>fólie profilovaná (nopová) drenážní HDPE s výškou nopů 20mm</t>
  </si>
  <si>
    <t>-1546195540</t>
  </si>
  <si>
    <t>110*1,2 'Přepočtené koeficientem množství</t>
  </si>
  <si>
    <t>34</t>
  </si>
  <si>
    <t>-357062633</t>
  </si>
  <si>
    <t>35</t>
  </si>
  <si>
    <t>63150817</t>
  </si>
  <si>
    <t>fólie univerzální pro parotěsnou vrstvu s proměnlivou difúzní tloušťkou a UV stabilizací</t>
  </si>
  <si>
    <t>385789594</t>
  </si>
  <si>
    <t>94*1,2 'Přepočtené koeficientem množství</t>
  </si>
  <si>
    <t>36</t>
  </si>
  <si>
    <t>998711202</t>
  </si>
  <si>
    <t>Přesun hmot pro izolace proti vodě, vlhkosti a plynům stanovený procentní sazbou (%) z ceny vodorovná dopravní vzdálenost do 50 m v objektech výšky přes 6 do 12 m</t>
  </si>
  <si>
    <t>%</t>
  </si>
  <si>
    <t>1887058605</t>
  </si>
  <si>
    <t>712</t>
  </si>
  <si>
    <t>Povlakové krytiny</t>
  </si>
  <si>
    <t>37</t>
  </si>
  <si>
    <t>712300831</t>
  </si>
  <si>
    <t>Odstranění ze střech plochých do 10° krytiny povlakové jednovrstvé</t>
  </si>
  <si>
    <t>1639517429</t>
  </si>
  <si>
    <t>683 "pojistná asf. hydroizolační vrstva"</t>
  </si>
  <si>
    <t>38</t>
  </si>
  <si>
    <t>712300833</t>
  </si>
  <si>
    <t>Odstranění ze střech plochých do 10° krytiny povlakové třívrstvé</t>
  </si>
  <si>
    <t>1496390723</t>
  </si>
  <si>
    <t>683</t>
  </si>
  <si>
    <t>39</t>
  </si>
  <si>
    <t>712300834</t>
  </si>
  <si>
    <t>Odstranění ze střech plochých do 10° krytiny povlakové Příplatek k ceně - 0833 za každou další vrstvu</t>
  </si>
  <si>
    <t>-569754788</t>
  </si>
  <si>
    <t>40</t>
  </si>
  <si>
    <t>712311101</t>
  </si>
  <si>
    <t>Provedení povlakové krytiny střech plochých do 10° natěradly a tmely za studena nátěrem lakem penetračním nebo asfaltovým</t>
  </si>
  <si>
    <t>20341504</t>
  </si>
  <si>
    <t>41</t>
  </si>
  <si>
    <t>11163150</t>
  </si>
  <si>
    <t>lak penetrační asfaltový</t>
  </si>
  <si>
    <t>1236787431</t>
  </si>
  <si>
    <t>683*0,0003 'Přepočtené koeficientem množství</t>
  </si>
  <si>
    <t>42</t>
  </si>
  <si>
    <t>712341559</t>
  </si>
  <si>
    <t>Provedení povlakové krytiny střech plochých do 10° pásy přitavením NAIP v plné ploše</t>
  </si>
  <si>
    <t>-1010568721</t>
  </si>
  <si>
    <t>43</t>
  </si>
  <si>
    <t>1010151220</t>
  </si>
  <si>
    <t>128</t>
  </si>
  <si>
    <t>-1371282724</t>
  </si>
  <si>
    <t>683*1,15 'Přepočtené koeficientem množství</t>
  </si>
  <si>
    <t>44</t>
  </si>
  <si>
    <t>712341659</t>
  </si>
  <si>
    <t>Provedení povlakové krytiny střech plochých do 10° pásy přitavením NAIP bodově</t>
  </si>
  <si>
    <t>240253890</t>
  </si>
  <si>
    <t>45</t>
  </si>
  <si>
    <t>28343012</t>
  </si>
  <si>
    <t>fólie hydroizolační střešní mPVC určená ke stabilizaci přitížením a do vegetačních střech tl 1,5mm</t>
  </si>
  <si>
    <t>-1449195026</t>
  </si>
  <si>
    <t>46</t>
  </si>
  <si>
    <t>712391172</t>
  </si>
  <si>
    <t>Provedení povlakové krytiny střech plochých do 10° -ostatní práce provedení vrstvy textilní ochranné</t>
  </si>
  <si>
    <t>-502458392</t>
  </si>
  <si>
    <t>2x geotextilie</t>
  </si>
  <si>
    <t>683*2</t>
  </si>
  <si>
    <t>47</t>
  </si>
  <si>
    <t>69311172</t>
  </si>
  <si>
    <t>geotextilie PP s ÚV stabilizací 300g/m2</t>
  </si>
  <si>
    <t>1835012944</t>
  </si>
  <si>
    <t>48</t>
  </si>
  <si>
    <t>69311175</t>
  </si>
  <si>
    <t>geotextilie PP s ÚV stabilizací 500g/m2</t>
  </si>
  <si>
    <t>1290717458</t>
  </si>
  <si>
    <t>49</t>
  </si>
  <si>
    <t>712391382</t>
  </si>
  <si>
    <t>Provedení povlakové krytiny střech plochých do 10° -ostatní práce dokončení izolace násypem z hrubého kameniva frakce 16 - 22, tl. 50 mm</t>
  </si>
  <si>
    <t>1888747772</t>
  </si>
  <si>
    <t>256 "objekt 1"</t>
  </si>
  <si>
    <t>427 "objekt 2"</t>
  </si>
  <si>
    <t>50</t>
  </si>
  <si>
    <t>58333651</t>
  </si>
  <si>
    <t>kamenivo těžené hrubé frakce 8/16</t>
  </si>
  <si>
    <t>1508194583</t>
  </si>
  <si>
    <t>683*0,05*1,8 "přepočet na tuny"</t>
  </si>
  <si>
    <t>51</t>
  </si>
  <si>
    <t>712990813</t>
  </si>
  <si>
    <t>Odstranění násypu nebo nánosu ze střech násypu nebo nánosu do 10°, tl. přes 50 do 100 mm</t>
  </si>
  <si>
    <t>1788888802</t>
  </si>
  <si>
    <t>52</t>
  </si>
  <si>
    <t>712990816</t>
  </si>
  <si>
    <t>Odstranění násypu nebo nánosu ze střech násypu nebo nánosu do 10°, tl. Příplatek k ceně - 0813 za každých dalších 50 mm tl.</t>
  </si>
  <si>
    <t>-246849614</t>
  </si>
  <si>
    <t>683*2 'Přepočtené koeficientem množství</t>
  </si>
  <si>
    <t>53</t>
  </si>
  <si>
    <t>998712202</t>
  </si>
  <si>
    <t>Přesun hmot pro povlakové krytiny stanovený procentní sazbou (%) z ceny vodorovná dopravní vzdálenost do 50 m v objektech výšky přes 6 do 12 m</t>
  </si>
  <si>
    <t>-1946125176</t>
  </si>
  <si>
    <t>713</t>
  </si>
  <si>
    <t>Izolace tepelné</t>
  </si>
  <si>
    <t>54</t>
  </si>
  <si>
    <t>713130811</t>
  </si>
  <si>
    <t>Odstranění tepelné izolace stěn a příček z rohoží, pásů, dílců, desek, bloků volně kladených z vláknitých materiálů, tloušťka izolace do 100 mm</t>
  </si>
  <si>
    <t>-1261511577</t>
  </si>
  <si>
    <t>stávající izolace tl. 60mm</t>
  </si>
  <si>
    <t>55</t>
  </si>
  <si>
    <t>713131141</t>
  </si>
  <si>
    <t>Montáž tepelné izolace stěn rohožemi, pásy, deskami, dílci, bloky (izolační materiál ve specifikaci) lepením celoplošně</t>
  </si>
  <si>
    <t>-123622514</t>
  </si>
  <si>
    <t>56</t>
  </si>
  <si>
    <t>63148171</t>
  </si>
  <si>
    <t>deska tepelně izolační minerální provětrávaných fasád s netkanou textílií λ=0,033-0,035 tl 60mm</t>
  </si>
  <si>
    <t>-59207191</t>
  </si>
  <si>
    <t>94*1,02 'Přepočtené koeficientem množství</t>
  </si>
  <si>
    <t>57</t>
  </si>
  <si>
    <t>713131151</t>
  </si>
  <si>
    <t>Montáž tepelné izolace stěn rohožemi, pásy, deskami, dílci, bloky (izolační materiál ve specifikaci) vložením jednovrstvě</t>
  </si>
  <si>
    <t>1104831675</t>
  </si>
  <si>
    <t>58</t>
  </si>
  <si>
    <t>63150822</t>
  </si>
  <si>
    <t>pás tepelně izolační pro všechny druhy nezatížených izolací λ=0,038-0,039 tl 60mm</t>
  </si>
  <si>
    <t>1481948494</t>
  </si>
  <si>
    <t>59</t>
  </si>
  <si>
    <t>713141152</t>
  </si>
  <si>
    <t>Montáž tepelné izolace střech plochých rohožemi, pásy, deskami, dílci, bloky (izolační materiál ve specifikaci) kladenými volně dvouvrstvá</t>
  </si>
  <si>
    <t>-2004312080</t>
  </si>
  <si>
    <t>60</t>
  </si>
  <si>
    <t>28376382</t>
  </si>
  <si>
    <t>deska z polystyrénu XPS, hrana polodrážková a hladký povrch s vyšší odolností tl 100mm</t>
  </si>
  <si>
    <t>-178037887</t>
  </si>
  <si>
    <t>683*1,02 'Přepočtené koeficientem množství</t>
  </si>
  <si>
    <t>61</t>
  </si>
  <si>
    <t>28376426</t>
  </si>
  <si>
    <t>deska z polystyrénu XPS, hrana polodrážková a hladký povrch 300kPa tl 150mm</t>
  </si>
  <si>
    <t>-1844481842</t>
  </si>
  <si>
    <t>62</t>
  </si>
  <si>
    <t>998713202</t>
  </si>
  <si>
    <t>Přesun hmot pro izolace tepelné stanovený procentní sazbou (%) z ceny vodorovná dopravní vzdálenost do 50 m v objektech výšky přes 6 do 12 m</t>
  </si>
  <si>
    <t>1410378683</t>
  </si>
  <si>
    <t>721</t>
  </si>
  <si>
    <t>Zdravotechnika - vnitřní kanalizace</t>
  </si>
  <si>
    <t>63</t>
  </si>
  <si>
    <t>721210822</t>
  </si>
  <si>
    <t>Demontáž kanalizačního příslušenství střešních vtoků DN 100</t>
  </si>
  <si>
    <t>-31986680</t>
  </si>
  <si>
    <t>64</t>
  </si>
  <si>
    <t>721233112</t>
  </si>
  <si>
    <t>Střešní vtoky (vpusti) polypropylenové (PP) pro ploché střechy s odtokem svislým DN 110</t>
  </si>
  <si>
    <t>330089632</t>
  </si>
  <si>
    <t>65</t>
  </si>
  <si>
    <t>998721202</t>
  </si>
  <si>
    <t>Přesun hmot pro vnitřní kanalizace stanovený procentní sazbou (%) z ceny vodorovná dopravní vzdálenost do 50 m v objektech výšky přes 6 do 12 m</t>
  </si>
  <si>
    <t>387518152</t>
  </si>
  <si>
    <t>741</t>
  </si>
  <si>
    <t>Elektroinstalace - silnoproud</t>
  </si>
  <si>
    <t>66</t>
  </si>
  <si>
    <t>74137010R</t>
  </si>
  <si>
    <t>Hromosvod, uzemnění - demontáž a zpětná montáž</t>
  </si>
  <si>
    <t>kpl</t>
  </si>
  <si>
    <t>-450431530</t>
  </si>
  <si>
    <t>751</t>
  </si>
  <si>
    <t>Vzduchotechnika</t>
  </si>
  <si>
    <t>67</t>
  </si>
  <si>
    <t>75111101R</t>
  </si>
  <si>
    <t>Vzduchotechnika - demontáž a zpětná motáž</t>
  </si>
  <si>
    <t>939723506</t>
  </si>
  <si>
    <t>762</t>
  </si>
  <si>
    <t>Konstrukce tesařské</t>
  </si>
  <si>
    <t>68</t>
  </si>
  <si>
    <t>762431815</t>
  </si>
  <si>
    <t>Demontáž obložení stěn z dřevoštěpkových desek šroubovaných na sraz, tloušťka desky do 15 mm</t>
  </si>
  <si>
    <t>-1338831464</t>
  </si>
  <si>
    <t>stávající izolace - hobra tl. 5mm</t>
  </si>
  <si>
    <t>764</t>
  </si>
  <si>
    <t>Konstrukce klempířské</t>
  </si>
  <si>
    <t>69</t>
  </si>
  <si>
    <t>764002841</t>
  </si>
  <si>
    <t>Demontáž klempířských konstrukcí oplechování horních ploch zdí a nadezdívek do suti</t>
  </si>
  <si>
    <t>1289239111</t>
  </si>
  <si>
    <t>70</t>
  </si>
  <si>
    <t>764002851</t>
  </si>
  <si>
    <t>Demontáž klempířských konstrukcí oplechování parapetů do suti</t>
  </si>
  <si>
    <t>1315944150</t>
  </si>
  <si>
    <t>71</t>
  </si>
  <si>
    <t>764245408</t>
  </si>
  <si>
    <t>Oplechování horních ploch zdí a nadezdívek (atik) z titanzinkového předzvětralého plechu celoplošně lepené rš 750 mm</t>
  </si>
  <si>
    <t>1582241827</t>
  </si>
  <si>
    <t>r.š. 700mm</t>
  </si>
  <si>
    <t>160 "K2"</t>
  </si>
  <si>
    <t>72</t>
  </si>
  <si>
    <t>764246445</t>
  </si>
  <si>
    <t>Oplechování parapetů z titanzinkového předzvětralého plechu rovných celoplošně lepené, bez rohů rš 400 mm</t>
  </si>
  <si>
    <t>2035806888</t>
  </si>
  <si>
    <t>r.š. 350mm</t>
  </si>
  <si>
    <t>95 "K1"</t>
  </si>
  <si>
    <t>73</t>
  </si>
  <si>
    <t>764246465</t>
  </si>
  <si>
    <t>Oplechování parapetů z titanzinkového předzvětralého plechu rovných celoplošně lepené, bez rohů Příplatek k cenám za zvýšenou pracnost při provedení rohu nebo koutu do rš 400 mm</t>
  </si>
  <si>
    <t>-1311118474</t>
  </si>
  <si>
    <t>74</t>
  </si>
  <si>
    <t>998764202</t>
  </si>
  <si>
    <t>Přesun hmot pro konstrukce klempířské stanovený procentní sazbou (%) z ceny vodorovná dopravní vzdálenost do 50 m v objektech výšky přes 6 do 12 m</t>
  </si>
  <si>
    <t>-1544108963</t>
  </si>
  <si>
    <t>766</t>
  </si>
  <si>
    <t>Konstrukce truhlářské</t>
  </si>
  <si>
    <t>75</t>
  </si>
  <si>
    <t>766414243</t>
  </si>
  <si>
    <t>Montáž obložení stěn plochy do 5 m2 panely obkladovými z aglomerovaných desek, plochy přes 1,50 m2</t>
  </si>
  <si>
    <t>-423406471</t>
  </si>
  <si>
    <t>1,25*1,1*14</t>
  </si>
  <si>
    <t>76</t>
  </si>
  <si>
    <t>624320671</t>
  </si>
  <si>
    <t>venkovní tabule černá</t>
  </si>
  <si>
    <t>-559899616</t>
  </si>
  <si>
    <t>77</t>
  </si>
  <si>
    <t>998766202</t>
  </si>
  <si>
    <t>Přesun hmot pro konstrukce truhlářské stanovený procentní sazbou (%) z ceny vodorovná dopravní vzdálenost do 50 m v objektech výšky přes 6 do 12 m</t>
  </si>
  <si>
    <t>-514045351</t>
  </si>
  <si>
    <t>767</t>
  </si>
  <si>
    <t>Konstrukce zámečnické</t>
  </si>
  <si>
    <t>78</t>
  </si>
  <si>
    <t>767812611</t>
  </si>
  <si>
    <t>Montáž markýz fasádních, šířky do 2 000 mm</t>
  </si>
  <si>
    <t>-422782495</t>
  </si>
  <si>
    <t>79</t>
  </si>
  <si>
    <t>767812831</t>
  </si>
  <si>
    <t>Demontáž markýz balkonových ze zdi, šířky do 2 000 mm</t>
  </si>
  <si>
    <t>-1165318777</t>
  </si>
  <si>
    <t>80</t>
  </si>
  <si>
    <t>76783280R</t>
  </si>
  <si>
    <t>Demontáž a zpětná montáž požárních žebříků a nově natřít</t>
  </si>
  <si>
    <t>117631868</t>
  </si>
  <si>
    <t>783</t>
  </si>
  <si>
    <t>Dokončovací práce - nátěry</t>
  </si>
  <si>
    <t>81</t>
  </si>
  <si>
    <t>783168211</t>
  </si>
  <si>
    <t>Lakovací nátěr truhlářských konstrukcí dvojnásobný s mezibroušením olejový</t>
  </si>
  <si>
    <t>-1534683067</t>
  </si>
  <si>
    <t>fa "provětrávaná fasáda"</t>
  </si>
  <si>
    <t>82</t>
  </si>
  <si>
    <t>783213121</t>
  </si>
  <si>
    <t>Napouštěcí nátěr tesařských konstrukcí zabudovaných do konstrukce proti dřevokazným houbám, hmyzu a plísním dvojnásobný syntetický</t>
  </si>
  <si>
    <t>-1972649425</t>
  </si>
  <si>
    <t>787</t>
  </si>
  <si>
    <t>Dokončovací práce - zasklívání</t>
  </si>
  <si>
    <t>83</t>
  </si>
  <si>
    <t>787100802</t>
  </si>
  <si>
    <t>Vysklívání stěn a příček, balkónového zábradlí, výtahových šachet skla plochého, plochy přes 1 do 3 m2</t>
  </si>
  <si>
    <t>-138097942</t>
  </si>
  <si>
    <t>94 "meziokenní vložky"</t>
  </si>
  <si>
    <t>Práce a dodávky M</t>
  </si>
  <si>
    <t>21-M</t>
  </si>
  <si>
    <t>Elektromontáže</t>
  </si>
  <si>
    <t>84</t>
  </si>
  <si>
    <t>21024052R</t>
  </si>
  <si>
    <t>Fotovoltaické panely, umístěné na střechu objektu 1 (38ks)</t>
  </si>
  <si>
    <t>-840334399</t>
  </si>
  <si>
    <t>02 - VON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</si>
  <si>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</si>
  <si>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</si>
  <si>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</si>
  <si>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</si>
  <si>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>VRN</t>
  </si>
  <si>
    <t>Vedlejší rozpočtové náklady</t>
  </si>
  <si>
    <t>VRN1</t>
  </si>
  <si>
    <t>Průzkumné, geodetické a projektové práce</t>
  </si>
  <si>
    <t>013254000</t>
  </si>
  <si>
    <t>Dokumentace skutečného provedení stavby</t>
  </si>
  <si>
    <t>Kč</t>
  </si>
  <si>
    <t>1024</t>
  </si>
  <si>
    <t>978552517</t>
  </si>
  <si>
    <t>VRN3</t>
  </si>
  <si>
    <t>Zařízení staveniště</t>
  </si>
  <si>
    <t>030001000</t>
  </si>
  <si>
    <t>-1783544501</t>
  </si>
  <si>
    <t>-1955446144</t>
  </si>
  <si>
    <t>-1171429350</t>
  </si>
  <si>
    <t>SEZNAM FIGUR</t>
  </si>
  <si>
    <t>Výměra</t>
  </si>
  <si>
    <t xml:space="preserve"> 01</t>
  </si>
  <si>
    <t>Použití figury:</t>
  </si>
  <si>
    <t>Montáž odvětrávané fasády stěn nýtováním na ocelový rošt tepelná izolace tl. 140 mm</t>
  </si>
  <si>
    <t>Lakovací dvojnásobný olejový nátěr truhlářských konstrukcí s mezibroušením</t>
  </si>
  <si>
    <t>Napouštěcí dvojnásobný syntetický biocidní nátěr tesařských konstrukcí zabudovaných do konstrukce</t>
  </si>
  <si>
    <t>Montáž kontaktního zateplení vnějších stěn lepením a mechanickým kotvením polystyrénových desek tl do 160 mm</t>
  </si>
  <si>
    <t>Tenkovrstvá silikonová zrnitá omítka tl. 1,5 mm včetně penetrace vnějších stěn</t>
  </si>
  <si>
    <t>Přizdívka z pórobetonových tvárnic tl 50 mm</t>
  </si>
  <si>
    <t>Provedení izolace proti zemní vlhkosti pásy na sucho svislé AIP nebo tkaninou</t>
  </si>
  <si>
    <t>Odstranění tepelné izolace stěn volně kladené z vláknitých materiálů tl do 100 mm</t>
  </si>
  <si>
    <t>Montáž izolace tepelné stěn a základů lepením celoplošně rohoží, pásů, dílců, desek</t>
  </si>
  <si>
    <t>Montáž izolace tepelné stěn a základů volně vloženými rohožemi, pásy, dílci, deskami 1 vrstva</t>
  </si>
  <si>
    <t>Demontáž obložení stěn z desek dřevoštěpkových tl do 15 mm na sraz přibíjených</t>
  </si>
  <si>
    <t>provětrávaná fasáda</t>
  </si>
  <si>
    <t>Montáž kontaktního zateplení vnějších stěn lepením a mechanickým kotvením polystyrénových desek tl do 120 mm</t>
  </si>
  <si>
    <t>Potažení vnějších stěn sklovláknitým pletivem vtlačeným do tenkovrstvé hmoty</t>
  </si>
  <si>
    <t>Tenkovrstvá silikonová mozaiková jemnozrnná omítka včetně penetrace vnějších stěn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</si>
  <si>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</si>
  <si>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</si>
  <si>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</si>
  <si>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</si>
  <si>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</si>
  <si>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</si>
  <si>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</si>
  <si>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</si>
  <si>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</si>
  <si>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</si>
  <si>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</si>
  <si>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</si>
  <si>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</si>
  <si>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</si>
  <si>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</si>
  <si>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</si>
  <si>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</si>
  <si>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</si>
  <si>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</si>
  <si>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</si>
  <si>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</si>
  <si>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</si>
  <si>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</si>
  <si>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</si>
  <si>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</si>
  <si>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</si>
  <si>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</si>
  <si>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</si>
  <si>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</si>
  <si>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</si>
  <si>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</si>
  <si>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</si>
  <si>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</si>
  <si>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</si>
  <si>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</si>
  <si>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</si>
  <si>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</si>
  <si>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</si>
  <si>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</si>
  <si>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</si>
  <si>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</si>
  <si>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</si>
  <si>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</si>
  <si>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</si>
  <si>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</si>
  <si>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</si>
  <si>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</si>
  <si>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</si>
  <si>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</si>
  <si>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</si>
  <si>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</si>
  <si>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</si>
  <si>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</si>
  <si>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</si>
  <si>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</si>
  <si>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</si>
  <si>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</si>
  <si>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</si>
  <si>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</si>
  <si>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</si>
  <si>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</si>
  <si>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</si>
  <si>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</si>
  <si>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</si>
  <si>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</si>
  <si>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</si>
  <si>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</si>
  <si>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</si>
  <si>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</si>
  <si>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</si>
  <si>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</si>
  <si>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</si>
  <si>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</si>
  <si>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</si>
  <si>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</si>
  <si>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</si>
  <si>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</si>
  <si>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</si>
  <si>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</si>
  <si>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</si>
  <si>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</si>
  <si>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</si>
  <si>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</si>
  <si>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</si>
  <si>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</si>
  <si>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</si>
  <si>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</si>
  <si>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</si>
  <si>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</si>
  <si>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</si>
  <si>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</si>
  <si>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</si>
  <si>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</si>
  <si>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</si>
  <si>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</si>
  <si>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</si>
  <si>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</si>
  <si>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</si>
  <si>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</si>
  <si>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</si>
  <si>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</si>
  <si>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</si>
  <si>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</si>
  <si>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</si>
  <si>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</si>
  <si>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</si>
  <si>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</si>
  <si>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</si>
  <si>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</si>
  <si>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</si>
  <si>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</si>
  <si>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</si>
  <si>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</si>
  <si>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</si>
  <si>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</si>
  <si>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</si>
  <si>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</si>
  <si>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</si>
  <si>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</si>
  <si>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</si>
  <si>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</si>
  <si>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</si>
  <si>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</si>
  <si>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</si>
  <si>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</si>
  <si>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</si>
  <si>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</si>
  <si>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</si>
  <si>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</si>
  <si>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</si>
  <si>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</si>
  <si>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</si>
  <si>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</si>
  <si>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</si>
  <si>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</si>
  <si>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</si>
  <si>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</si>
  <si>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</si>
  <si>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</si>
  <si>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</si>
  <si>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</si>
  <si>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</si>
  <si>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</si>
  <si>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</si>
  <si>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</si>
  <si>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</si>
  <si>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</si>
  <si>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</si>
  <si>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</si>
  <si>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</si>
  <si>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</si>
  <si>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</si>
  <si>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</si>
  <si>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</si>
  <si>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</si>
  <si>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</si>
  <si>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</si>
  <si>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</si>
  <si>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</si>
  <si>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</si>
  <si>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</si>
  <si>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</si>
  <si>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</si>
  <si>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</si>
  <si>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</si>
  <si>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</si>
  <si>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</si>
  <si>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</si>
  <si>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</si>
  <si>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</si>
  <si>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</si>
  <si>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</si>
  <si>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</si>
  <si>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</si>
  <si>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</si>
  <si>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</si>
  <si>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</si>
  <si>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</si>
  <si>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</si>
  <si>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</si>
  <si>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</si>
  <si>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</si>
  <si>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</si>
  <si>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</si>
  <si>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</si>
  <si>
    <t>Zrušeno - Nevyplňovat</t>
  </si>
  <si>
    <t>ZRUŠENO</t>
  </si>
  <si>
    <t>Pás z SBS modifikovaného asfaltu s nosnou vložkou z polyesterové rohože. Pás je na horním povrchu opatřen jemným separačním posypem a na spodním separační PE fólií (role/7,5m2), tlouštka 4mm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</si>
</sst>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7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80008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8"/>
      <color rgb="FF000000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9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323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6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7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2" borderId="0" xfId="0" applyFont="1" applyFill="1" applyAlignment="1">
      <alignment vertical="center"/>
    </xf>
    <xf numFmtId="0" fontId="5" fillId="2" borderId="6" xfId="0" applyFont="1" applyFill="1" applyBorder="1" applyAlignment="1">
      <alignment horizontal="left" vertical="center"/>
    </xf>
    <xf numFmtId="0" fontId="0" fillId="2" borderId="7" xfId="0" applyFont="1" applyFill="1" applyBorder="1" applyAlignment="1">
      <alignment vertical="center"/>
    </xf>
    <xf numFmtId="0" fontId="5" fillId="2" borderId="7" xfId="0" applyFont="1" applyFill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3" borderId="7" xfId="0" applyFont="1" applyFill="1" applyBorder="1" applyAlignment="1">
      <alignment vertical="center"/>
    </xf>
    <xf numFmtId="0" fontId="21" fillId="3" borderId="13" xfId="0" applyFont="1" applyFill="1" applyBorder="1" applyAlignment="1">
      <alignment horizontal="center" vertical="center"/>
    </xf>
    <xf numFmtId="0" fontId="22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4" fontId="23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19" fillId="0" borderId="18" xfId="0" applyNumberFormat="1" applyFont="1" applyBorder="1" applyAlignment="1">
      <alignment vertical="center"/>
    </xf>
    <xf numFmtId="4" fontId="19" fillId="0" borderId="0" xfId="0" applyNumberFormat="1" applyFont="1" applyBorder="1" applyAlignment="1">
      <alignment vertical="center"/>
    </xf>
    <xf numFmtId="166" fontId="19" fillId="0" borderId="0" xfId="0" applyNumberFormat="1" applyFont="1" applyBorder="1" applyAlignment="1">
      <alignment vertical="center"/>
    </xf>
    <xf numFmtId="4" fontId="19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8" fillId="0" borderId="18" xfId="0" applyNumberFormat="1" applyFont="1" applyBorder="1" applyAlignment="1">
      <alignment vertical="center"/>
    </xf>
    <xf numFmtId="4" fontId="28" fillId="0" borderId="0" xfId="0" applyNumberFormat="1" applyFont="1" applyBorder="1" applyAlignment="1">
      <alignment vertical="center"/>
    </xf>
    <xf numFmtId="166" fontId="28" fillId="0" borderId="0" xfId="0" applyNumberFormat="1" applyFont="1" applyBorder="1" applyAlignment="1">
      <alignment vertical="center"/>
    </xf>
    <xf numFmtId="4" fontId="28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28" fillId="0" borderId="19" xfId="0" applyNumberFormat="1" applyFont="1" applyBorder="1" applyAlignment="1">
      <alignment vertical="center"/>
    </xf>
    <xf numFmtId="4" fontId="28" fillId="0" borderId="20" xfId="0" applyNumberFormat="1" applyFont="1" applyBorder="1" applyAlignment="1">
      <alignment vertical="center"/>
    </xf>
    <xf numFmtId="166" fontId="28" fillId="0" borderId="20" xfId="0" applyNumberFormat="1" applyFont="1" applyBorder="1" applyAlignment="1">
      <alignment vertical="center"/>
    </xf>
    <xf numFmtId="4" fontId="28" fillId="0" borderId="21" xfId="0" applyNumberFormat="1" applyFont="1" applyBorder="1" applyAlignment="1">
      <alignment vertical="center"/>
    </xf>
    <xf numFmtId="0" fontId="0" fillId="0" borderId="0" xfId="0" applyProtection="1">
      <protection/>
    </xf>
    <xf numFmtId="0" fontId="29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7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3" borderId="0" xfId="0" applyFont="1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5" fillId="3" borderId="7" xfId="0" applyFont="1" applyFill="1" applyBorder="1" applyAlignment="1">
      <alignment horizontal="right" vertical="center"/>
    </xf>
    <xf numFmtId="0" fontId="5" fillId="3" borderId="7" xfId="0" applyFont="1" applyFill="1" applyBorder="1" applyAlignment="1">
      <alignment horizontal="center"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13" xfId="0" applyFont="1" applyFill="1" applyBorder="1" applyAlignment="1">
      <alignment vertical="center"/>
    </xf>
    <xf numFmtId="0" fontId="21" fillId="3" borderId="0" xfId="0" applyFont="1" applyFill="1" applyAlignment="1">
      <alignment horizontal="left" vertical="center"/>
    </xf>
    <xf numFmtId="0" fontId="21" fillId="3" borderId="0" xfId="0" applyFont="1" applyFill="1" applyAlignment="1">
      <alignment horizontal="right" vertical="center"/>
    </xf>
    <xf numFmtId="0" fontId="31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20" xfId="0" applyFont="1" applyBorder="1" applyAlignment="1">
      <alignment horizontal="left" vertical="center"/>
    </xf>
    <xf numFmtId="0" fontId="8" fillId="0" borderId="20" xfId="0" applyFont="1" applyBorder="1" applyAlignment="1">
      <alignment vertical="center"/>
    </xf>
    <xf numFmtId="4" fontId="8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1" fillId="3" borderId="14" xfId="0" applyFont="1" applyFill="1" applyBorder="1" applyAlignment="1">
      <alignment horizontal="center" vertical="center" wrapText="1"/>
    </xf>
    <xf numFmtId="0" fontId="21" fillId="3" borderId="15" xfId="0" applyFont="1" applyFill="1" applyBorder="1" applyAlignment="1">
      <alignment horizontal="center" vertical="center" wrapText="1"/>
    </xf>
    <xf numFmtId="0" fontId="21" fillId="3" borderId="16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3" fillId="0" borderId="0" xfId="0" applyNumberFormat="1" applyFont="1" applyAlignment="1">
      <alignment/>
    </xf>
    <xf numFmtId="166" fontId="32" fillId="0" borderId="10" xfId="0" applyNumberFormat="1" applyFont="1" applyBorder="1" applyAlignment="1">
      <alignment/>
    </xf>
    <xf numFmtId="166" fontId="32" fillId="0" borderId="11" xfId="0" applyNumberFormat="1" applyFont="1" applyBorder="1" applyAlignment="1">
      <alignment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4" fontId="7" fillId="0" borderId="0" xfId="0" applyNumberFormat="1" applyFont="1" applyAlignment="1">
      <alignment/>
    </xf>
    <xf numFmtId="0" fontId="9" fillId="0" borderId="18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2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21" fillId="0" borderId="22" xfId="0" applyFont="1" applyBorder="1" applyAlignment="1" applyProtection="1">
      <alignment horizontal="center" vertical="center"/>
      <protection locked="0"/>
    </xf>
    <xf numFmtId="49" fontId="21" fillId="0" borderId="22" xfId="0" applyNumberFormat="1" applyFont="1" applyBorder="1" applyAlignment="1" applyProtection="1">
      <alignment horizontal="left" vertical="center" wrapText="1"/>
      <protection locked="0"/>
    </xf>
    <xf numFmtId="0" fontId="21" fillId="0" borderId="22" xfId="0" applyFont="1" applyBorder="1" applyAlignment="1" applyProtection="1">
      <alignment horizontal="left" vertical="center" wrapText="1"/>
      <protection locked="0"/>
    </xf>
    <xf numFmtId="0" fontId="21" fillId="0" borderId="22" xfId="0" applyFont="1" applyBorder="1" applyAlignment="1" applyProtection="1">
      <alignment horizontal="center" vertical="center" wrapText="1"/>
      <protection locked="0"/>
    </xf>
    <xf numFmtId="167" fontId="21" fillId="0" borderId="22" xfId="0" applyNumberFormat="1" applyFont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  <protection locked="0"/>
    </xf>
    <xf numFmtId="0" fontId="22" fillId="0" borderId="18" xfId="0" applyFont="1" applyBorder="1" applyAlignment="1">
      <alignment horizontal="left" vertical="center"/>
    </xf>
    <xf numFmtId="0" fontId="22" fillId="0" borderId="0" xfId="0" applyFont="1" applyBorder="1" applyAlignment="1">
      <alignment horizontal="center" vertical="center"/>
    </xf>
    <xf numFmtId="166" fontId="22" fillId="0" borderId="0" xfId="0" applyNumberFormat="1" applyFont="1" applyBorder="1" applyAlignment="1">
      <alignment vertical="center"/>
    </xf>
    <xf numFmtId="166" fontId="22" fillId="0" borderId="12" xfId="0" applyNumberFormat="1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>
      <alignment vertical="center"/>
    </xf>
    <xf numFmtId="0" fontId="34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18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1" fillId="0" borderId="18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167" fontId="12" fillId="0" borderId="0" xfId="0" applyNumberFormat="1" applyFont="1" applyAlignment="1">
      <alignment vertical="center"/>
    </xf>
    <xf numFmtId="0" fontId="12" fillId="0" borderId="18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35" fillId="0" borderId="22" xfId="0" applyFont="1" applyBorder="1" applyAlignment="1" applyProtection="1">
      <alignment horizontal="center" vertical="center"/>
      <protection locked="0"/>
    </xf>
    <xf numFmtId="49" fontId="35" fillId="0" borderId="22" xfId="0" applyNumberFormat="1" applyFont="1" applyBorder="1" applyAlignment="1" applyProtection="1">
      <alignment horizontal="left" vertical="center" wrapText="1"/>
      <protection locked="0"/>
    </xf>
    <xf numFmtId="0" fontId="35" fillId="0" borderId="22" xfId="0" applyFont="1" applyBorder="1" applyAlignment="1" applyProtection="1">
      <alignment horizontal="left" vertical="center" wrapText="1"/>
      <protection locked="0"/>
    </xf>
    <xf numFmtId="0" fontId="35" fillId="0" borderId="22" xfId="0" applyFont="1" applyBorder="1" applyAlignment="1" applyProtection="1">
      <alignment horizontal="center" vertical="center" wrapText="1"/>
      <protection locked="0"/>
    </xf>
    <xf numFmtId="167" fontId="35" fillId="0" borderId="22" xfId="0" applyNumberFormat="1" applyFont="1" applyBorder="1" applyAlignment="1" applyProtection="1">
      <alignment vertical="center"/>
      <protection locked="0"/>
    </xf>
    <xf numFmtId="4" fontId="35" fillId="0" borderId="22" xfId="0" applyNumberFormat="1" applyFont="1" applyBorder="1" applyAlignment="1" applyProtection="1">
      <alignment vertical="center"/>
      <protection locked="0"/>
    </xf>
    <xf numFmtId="0" fontId="36" fillId="0" borderId="3" xfId="0" applyFont="1" applyBorder="1" applyAlignment="1">
      <alignment vertical="center"/>
    </xf>
    <xf numFmtId="0" fontId="35" fillId="0" borderId="18" xfId="0" applyFont="1" applyBorder="1" applyAlignment="1">
      <alignment horizontal="left" vertical="center"/>
    </xf>
    <xf numFmtId="0" fontId="35" fillId="0" borderId="0" xfId="0" applyFont="1" applyBorder="1" applyAlignment="1">
      <alignment horizontal="center" vertical="center"/>
    </xf>
    <xf numFmtId="0" fontId="13" fillId="0" borderId="3" xfId="0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167" fontId="13" fillId="0" borderId="0" xfId="0" applyNumberFormat="1" applyFont="1" applyAlignment="1">
      <alignment vertical="center"/>
    </xf>
    <xf numFmtId="0" fontId="13" fillId="0" borderId="18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22" fillId="0" borderId="19" xfId="0" applyFont="1" applyBorder="1" applyAlignment="1">
      <alignment horizontal="left" vertical="center"/>
    </xf>
    <xf numFmtId="0" fontId="22" fillId="0" borderId="20" xfId="0" applyFont="1" applyBorder="1" applyAlignment="1">
      <alignment horizontal="center" vertical="center"/>
    </xf>
    <xf numFmtId="166" fontId="22" fillId="0" borderId="20" xfId="0" applyNumberFormat="1" applyFont="1" applyBorder="1" applyAlignment="1">
      <alignment vertical="center"/>
    </xf>
    <xf numFmtId="166" fontId="22" fillId="0" borderId="21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 wrapText="1"/>
    </xf>
    <xf numFmtId="0" fontId="37" fillId="0" borderId="14" xfId="0" applyFont="1" applyBorder="1" applyAlignment="1">
      <alignment horizontal="left" vertical="center" wrapText="1"/>
    </xf>
    <xf numFmtId="0" fontId="37" fillId="0" borderId="22" xfId="0" applyFont="1" applyBorder="1" applyAlignment="1">
      <alignment horizontal="left" vertical="center" wrapText="1"/>
    </xf>
    <xf numFmtId="0" fontId="37" fillId="0" borderId="22" xfId="0" applyFont="1" applyBorder="1" applyAlignment="1">
      <alignment horizontal="left" vertical="center"/>
    </xf>
    <xf numFmtId="167" fontId="37" fillId="0" borderId="16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167" fontId="0" fillId="0" borderId="0" xfId="0" applyNumberFormat="1" applyFont="1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38" fillId="0" borderId="23" xfId="0" applyFont="1" applyBorder="1" applyAlignment="1">
      <alignment vertical="center" wrapText="1"/>
    </xf>
    <xf numFmtId="0" fontId="38" fillId="0" borderId="24" xfId="0" applyFont="1" applyBorder="1" applyAlignment="1">
      <alignment vertical="center" wrapText="1"/>
    </xf>
    <xf numFmtId="0" fontId="38" fillId="0" borderId="25" xfId="0" applyFont="1" applyBorder="1" applyAlignment="1">
      <alignment vertical="center" wrapText="1"/>
    </xf>
    <xf numFmtId="0" fontId="38" fillId="0" borderId="26" xfId="0" applyFont="1" applyBorder="1" applyAlignment="1">
      <alignment horizontal="center" vertical="center" wrapText="1"/>
    </xf>
    <xf numFmtId="0" fontId="38" fillId="0" borderId="27" xfId="0" applyFont="1" applyBorder="1" applyAlignment="1">
      <alignment horizontal="center" vertical="center" wrapText="1"/>
    </xf>
    <xf numFmtId="0" fontId="38" fillId="0" borderId="26" xfId="0" applyFont="1" applyBorder="1" applyAlignment="1">
      <alignment vertical="center" wrapText="1"/>
    </xf>
    <xf numFmtId="0" fontId="38" fillId="0" borderId="27" xfId="0" applyFont="1" applyBorder="1" applyAlignment="1">
      <alignment vertical="center" wrapText="1"/>
    </xf>
    <xf numFmtId="0" fontId="40" fillId="0" borderId="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left" vertical="center" wrapText="1"/>
    </xf>
    <xf numFmtId="0" fontId="41" fillId="0" borderId="26" xfId="0" applyFont="1" applyBorder="1" applyAlignment="1">
      <alignment vertical="center" wrapText="1"/>
    </xf>
    <xf numFmtId="0" fontId="41" fillId="0" borderId="0" xfId="0" applyFont="1" applyBorder="1" applyAlignment="1">
      <alignment vertical="center" wrapText="1"/>
    </xf>
    <xf numFmtId="0" fontId="41" fillId="0" borderId="0" xfId="0" applyFont="1" applyBorder="1" applyAlignment="1">
      <alignment horizontal="left" vertical="center"/>
    </xf>
    <xf numFmtId="0" fontId="41" fillId="0" borderId="0" xfId="0" applyFont="1" applyBorder="1" applyAlignment="1">
      <alignment vertical="center"/>
    </xf>
    <xf numFmtId="49" fontId="41" fillId="0" borderId="0" xfId="0" applyNumberFormat="1" applyFont="1" applyBorder="1" applyAlignment="1">
      <alignment vertical="center" wrapText="1"/>
    </xf>
    <xf numFmtId="0" fontId="38" fillId="0" borderId="28" xfId="0" applyFont="1" applyBorder="1" applyAlignment="1">
      <alignment vertical="center" wrapText="1"/>
    </xf>
    <xf numFmtId="0" fontId="42" fillId="0" borderId="29" xfId="0" applyFont="1" applyBorder="1" applyAlignment="1">
      <alignment vertical="center" wrapText="1"/>
    </xf>
    <xf numFmtId="0" fontId="38" fillId="0" borderId="30" xfId="0" applyFont="1" applyBorder="1" applyAlignment="1">
      <alignment vertical="center" wrapText="1"/>
    </xf>
    <xf numFmtId="0" fontId="38" fillId="0" borderId="0" xfId="0" applyFont="1" applyBorder="1" applyAlignment="1">
      <alignment vertical="top"/>
    </xf>
    <xf numFmtId="0" fontId="38" fillId="0" borderId="0" xfId="0" applyFont="1" applyAlignment="1">
      <alignment vertical="top"/>
    </xf>
    <xf numFmtId="0" fontId="38" fillId="0" borderId="23" xfId="0" applyFont="1" applyBorder="1" applyAlignment="1">
      <alignment horizontal="left" vertical="center"/>
    </xf>
    <xf numFmtId="0" fontId="38" fillId="0" borderId="24" xfId="0" applyFont="1" applyBorder="1" applyAlignment="1">
      <alignment horizontal="left" vertical="center"/>
    </xf>
    <xf numFmtId="0" fontId="38" fillId="0" borderId="25" xfId="0" applyFont="1" applyBorder="1" applyAlignment="1">
      <alignment horizontal="left" vertical="center"/>
    </xf>
    <xf numFmtId="0" fontId="38" fillId="0" borderId="26" xfId="0" applyFont="1" applyBorder="1" applyAlignment="1">
      <alignment horizontal="left" vertical="center"/>
    </xf>
    <xf numFmtId="0" fontId="38" fillId="0" borderId="27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40" fillId="0" borderId="29" xfId="0" applyFont="1" applyBorder="1" applyAlignment="1">
      <alignment horizontal="left" vertical="center"/>
    </xf>
    <xf numFmtId="0" fontId="40" fillId="0" borderId="29" xfId="0" applyFont="1" applyBorder="1" applyAlignment="1">
      <alignment horizontal="center" vertical="center"/>
    </xf>
    <xf numFmtId="0" fontId="43" fillId="0" borderId="29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41" fillId="0" borderId="0" xfId="0" applyFont="1" applyBorder="1" applyAlignment="1">
      <alignment horizontal="center" vertical="center"/>
    </xf>
    <xf numFmtId="0" fontId="41" fillId="0" borderId="26" xfId="0" applyFont="1" applyBorder="1" applyAlignment="1">
      <alignment horizontal="left" vertical="center"/>
    </xf>
    <xf numFmtId="0" fontId="41" fillId="0" borderId="0" xfId="0" applyFont="1" applyFill="1" applyBorder="1" applyAlignment="1">
      <alignment horizontal="left" vertical="center"/>
    </xf>
    <xf numFmtId="0" fontId="41" fillId="0" borderId="0" xfId="0" applyFont="1" applyFill="1" applyBorder="1" applyAlignment="1">
      <alignment horizontal="center" vertical="center"/>
    </xf>
    <xf numFmtId="0" fontId="38" fillId="0" borderId="28" xfId="0" applyFont="1" applyBorder="1" applyAlignment="1">
      <alignment horizontal="left" vertical="center"/>
    </xf>
    <xf numFmtId="0" fontId="42" fillId="0" borderId="29" xfId="0" applyFont="1" applyBorder="1" applyAlignment="1">
      <alignment horizontal="left" vertical="center"/>
    </xf>
    <xf numFmtId="0" fontId="38" fillId="0" borderId="30" xfId="0" applyFont="1" applyBorder="1" applyAlignment="1">
      <alignment horizontal="left" vertical="center"/>
    </xf>
    <xf numFmtId="0" fontId="38" fillId="0" borderId="0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1" fillId="0" borderId="29" xfId="0" applyFont="1" applyBorder="1" applyAlignment="1">
      <alignment horizontal="left" vertical="center"/>
    </xf>
    <xf numFmtId="0" fontId="38" fillId="0" borderId="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center" vertical="center" wrapText="1"/>
    </xf>
    <xf numFmtId="0" fontId="38" fillId="0" borderId="23" xfId="0" applyFont="1" applyBorder="1" applyAlignment="1">
      <alignment horizontal="left" vertical="center" wrapText="1"/>
    </xf>
    <xf numFmtId="0" fontId="38" fillId="0" borderId="24" xfId="0" applyFont="1" applyBorder="1" applyAlignment="1">
      <alignment horizontal="left" vertical="center" wrapText="1"/>
    </xf>
    <xf numFmtId="0" fontId="38" fillId="0" borderId="25" xfId="0" applyFont="1" applyBorder="1" applyAlignment="1">
      <alignment horizontal="left" vertical="center" wrapText="1"/>
    </xf>
    <xf numFmtId="0" fontId="38" fillId="0" borderId="26" xfId="0" applyFont="1" applyBorder="1" applyAlignment="1">
      <alignment horizontal="left" vertical="center" wrapText="1"/>
    </xf>
    <xf numFmtId="0" fontId="38" fillId="0" borderId="27" xfId="0" applyFont="1" applyBorder="1" applyAlignment="1">
      <alignment horizontal="left" vertical="center" wrapText="1"/>
    </xf>
    <xf numFmtId="0" fontId="43" fillId="0" borderId="26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 wrapText="1"/>
    </xf>
    <xf numFmtId="0" fontId="41" fillId="0" borderId="26" xfId="0" applyFont="1" applyBorder="1" applyAlignment="1">
      <alignment horizontal="left" vertical="center" wrapText="1"/>
    </xf>
    <xf numFmtId="0" fontId="41" fillId="0" borderId="27" xfId="0" applyFont="1" applyBorder="1" applyAlignment="1">
      <alignment horizontal="left" vertical="center" wrapText="1"/>
    </xf>
    <xf numFmtId="0" fontId="41" fillId="0" borderId="27" xfId="0" applyFont="1" applyBorder="1" applyAlignment="1">
      <alignment horizontal="left" vertical="center"/>
    </xf>
    <xf numFmtId="0" fontId="41" fillId="0" borderId="28" xfId="0" applyFont="1" applyBorder="1" applyAlignment="1">
      <alignment horizontal="left" vertical="center" wrapText="1"/>
    </xf>
    <xf numFmtId="0" fontId="41" fillId="0" borderId="29" xfId="0" applyFont="1" applyBorder="1" applyAlignment="1">
      <alignment horizontal="left" vertical="center" wrapText="1"/>
    </xf>
    <xf numFmtId="0" fontId="41" fillId="0" borderId="3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left" vertical="top"/>
    </xf>
    <xf numFmtId="0" fontId="41" fillId="0" borderId="0" xfId="0" applyFont="1" applyBorder="1" applyAlignment="1">
      <alignment horizontal="center" vertical="top"/>
    </xf>
    <xf numFmtId="0" fontId="41" fillId="0" borderId="28" xfId="0" applyFont="1" applyBorder="1" applyAlignment="1">
      <alignment horizontal="left" vertical="center"/>
    </xf>
    <xf numFmtId="0" fontId="41" fillId="0" borderId="30" xfId="0" applyFont="1" applyBorder="1" applyAlignment="1">
      <alignment horizontal="left" vertical="center"/>
    </xf>
    <xf numFmtId="0" fontId="43" fillId="0" borderId="0" xfId="0" applyFont="1" applyAlignment="1">
      <alignment vertical="center"/>
    </xf>
    <xf numFmtId="0" fontId="40" fillId="0" borderId="0" xfId="0" applyFont="1" applyBorder="1" applyAlignment="1">
      <alignment vertical="center"/>
    </xf>
    <xf numFmtId="0" fontId="43" fillId="0" borderId="29" xfId="0" applyFont="1" applyBorder="1" applyAlignment="1">
      <alignment vertical="center"/>
    </xf>
    <xf numFmtId="0" fontId="40" fillId="0" borderId="29" xfId="0" applyFont="1" applyBorder="1" applyAlignment="1">
      <alignment vertical="center"/>
    </xf>
    <xf numFmtId="0" fontId="0" fillId="0" borderId="0" xfId="0" applyBorder="1" applyAlignment="1">
      <alignment vertical="top"/>
    </xf>
    <xf numFmtId="49" fontId="41" fillId="0" borderId="0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40" fillId="0" borderId="29" xfId="0" applyFont="1" applyBorder="1" applyAlignment="1">
      <alignment horizontal="left"/>
    </xf>
    <xf numFmtId="0" fontId="43" fillId="0" borderId="29" xfId="0" applyFont="1" applyBorder="1" applyAlignment="1">
      <alignment/>
    </xf>
    <xf numFmtId="0" fontId="38" fillId="0" borderId="26" xfId="0" applyFont="1" applyBorder="1" applyAlignment="1">
      <alignment vertical="top"/>
    </xf>
    <xf numFmtId="0" fontId="38" fillId="0" borderId="27" xfId="0" applyFont="1" applyBorder="1" applyAlignment="1">
      <alignment vertical="top"/>
    </xf>
    <xf numFmtId="0" fontId="38" fillId="0" borderId="0" xfId="0" applyFont="1" applyBorder="1" applyAlignment="1">
      <alignment horizontal="center" vertical="center"/>
    </xf>
    <xf numFmtId="0" fontId="38" fillId="0" borderId="0" xfId="0" applyFont="1" applyBorder="1" applyAlignment="1">
      <alignment horizontal="left" vertical="top"/>
    </xf>
    <xf numFmtId="0" fontId="38" fillId="0" borderId="28" xfId="0" applyFont="1" applyBorder="1" applyAlignment="1">
      <alignment vertical="top"/>
    </xf>
    <xf numFmtId="0" fontId="38" fillId="0" borderId="29" xfId="0" applyFont="1" applyBorder="1" applyAlignment="1">
      <alignment vertical="top"/>
    </xf>
    <xf numFmtId="0" fontId="38" fillId="0" borderId="30" xfId="0" applyFont="1" applyBorder="1" applyAlignment="1">
      <alignment vertical="top"/>
    </xf>
    <xf numFmtId="0" fontId="3" fillId="0" borderId="0" xfId="0" applyFont="1" applyAlignment="1">
      <alignment horizontal="left" vertical="center"/>
    </xf>
    <xf numFmtId="0" fontId="0" fillId="0" borderId="0" xfId="0"/>
    <xf numFmtId="0" fontId="4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4" fontId="17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4" fontId="18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0" fontId="5" fillId="2" borderId="7" xfId="0" applyFont="1" applyFill="1" applyBorder="1" applyAlignment="1">
      <alignment horizontal="left" vertical="center"/>
    </xf>
    <xf numFmtId="0" fontId="0" fillId="2" borderId="7" xfId="0" applyFont="1" applyFill="1" applyBorder="1" applyAlignment="1">
      <alignment vertical="center"/>
    </xf>
    <xf numFmtId="4" fontId="5" fillId="2" borderId="7" xfId="0" applyNumberFormat="1" applyFont="1" applyFill="1" applyBorder="1" applyAlignment="1">
      <alignment vertical="center"/>
    </xf>
    <xf numFmtId="0" fontId="0" fillId="2" borderId="13" xfId="0" applyFont="1" applyFill="1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9" fillId="0" borderId="17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20" fillId="0" borderId="18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1" fillId="3" borderId="6" xfId="0" applyFont="1" applyFill="1" applyBorder="1" applyAlignment="1">
      <alignment horizontal="center" vertical="center"/>
    </xf>
    <xf numFmtId="0" fontId="21" fillId="3" borderId="7" xfId="0" applyFont="1" applyFill="1" applyBorder="1" applyAlignment="1">
      <alignment horizontal="left" vertical="center"/>
    </xf>
    <xf numFmtId="0" fontId="21" fillId="3" borderId="7" xfId="0" applyFont="1" applyFill="1" applyBorder="1" applyAlignment="1">
      <alignment horizontal="center" vertical="center"/>
    </xf>
    <xf numFmtId="0" fontId="21" fillId="3" borderId="7" xfId="0" applyFont="1" applyFill="1" applyBorder="1" applyAlignment="1">
      <alignment horizontal="right" vertical="center"/>
    </xf>
    <xf numFmtId="4" fontId="27" fillId="0" borderId="0" xfId="0" applyNumberFormat="1" applyFont="1" applyAlignment="1">
      <alignment vertical="center"/>
    </xf>
    <xf numFmtId="0" fontId="27" fillId="0" borderId="0" xfId="0" applyFont="1" applyAlignment="1">
      <alignment vertical="center"/>
    </xf>
    <xf numFmtId="0" fontId="26" fillId="0" borderId="0" xfId="0" applyFont="1" applyAlignment="1">
      <alignment horizontal="left" vertical="center" wrapText="1"/>
    </xf>
    <xf numFmtId="4" fontId="23" fillId="0" borderId="0" xfId="0" applyNumberFormat="1" applyFont="1" applyAlignment="1">
      <alignment horizontal="right" vertical="center"/>
    </xf>
    <xf numFmtId="4" fontId="23" fillId="0" borderId="0" xfId="0" applyNumberFormat="1" applyFont="1" applyAlignment="1">
      <alignment vertical="center"/>
    </xf>
    <xf numFmtId="0" fontId="15" fillId="4" borderId="0" xfId="0" applyFont="1" applyFill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39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 wrapText="1"/>
    </xf>
    <xf numFmtId="0" fontId="40" fillId="0" borderId="29" xfId="0" applyFont="1" applyBorder="1" applyAlignment="1">
      <alignment horizontal="left"/>
    </xf>
    <xf numFmtId="0" fontId="41" fillId="0" borderId="0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top"/>
    </xf>
    <xf numFmtId="0" fontId="41" fillId="0" borderId="0" xfId="0" applyFont="1" applyBorder="1" applyAlignment="1">
      <alignment horizontal="left" vertical="center" wrapText="1"/>
    </xf>
    <xf numFmtId="0" fontId="40" fillId="0" borderId="29" xfId="0" applyFont="1" applyBorder="1" applyAlignment="1">
      <alignment horizontal="left" wrapText="1"/>
    </xf>
    <xf numFmtId="49" fontId="41" fillId="0" borderId="0" xfId="0" applyNumberFormat="1" applyFont="1" applyBorder="1" applyAlignment="1">
      <alignment horizontal="left" vertical="center" wrapText="1"/>
    </xf>
    <xf numFmtId="4" fontId="21" fillId="5" borderId="22" xfId="0" applyNumberFormat="1" applyFont="1" applyFill="1" applyBorder="1" applyAlignment="1" applyProtection="1">
      <alignment vertical="center"/>
      <protection locked="0"/>
    </xf>
    <xf numFmtId="4" fontId="35" fillId="5" borderId="22" xfId="0" applyNumberFormat="1" applyFont="1" applyFill="1" applyBorder="1" applyAlignment="1" applyProtection="1">
      <alignment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142875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8"/>
  <sheetViews>
    <sheetView showGridLines="0" tabSelected="1" workbookViewId="0" topLeftCell="A15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8" t="s">
        <v>0</v>
      </c>
      <c r="AZ1" s="18" t="s">
        <v>1</v>
      </c>
      <c r="BA1" s="18" t="s">
        <v>2</v>
      </c>
      <c r="BB1" s="18" t="s">
        <v>3</v>
      </c>
      <c r="BT1" s="18" t="s">
        <v>4</v>
      </c>
      <c r="BU1" s="18" t="s">
        <v>4</v>
      </c>
      <c r="BV1" s="18" t="s">
        <v>5</v>
      </c>
    </row>
    <row r="2" spans="44:72" s="1" customFormat="1" ht="36.9" customHeight="1">
      <c r="AR2" s="309" t="s">
        <v>6</v>
      </c>
      <c r="AS2" s="278"/>
      <c r="AT2" s="278"/>
      <c r="AU2" s="278"/>
      <c r="AV2" s="278"/>
      <c r="AW2" s="278"/>
      <c r="AX2" s="278"/>
      <c r="AY2" s="278"/>
      <c r="AZ2" s="278"/>
      <c r="BA2" s="278"/>
      <c r="BB2" s="278"/>
      <c r="BC2" s="278"/>
      <c r="BD2" s="278"/>
      <c r="BE2" s="278"/>
      <c r="BS2" s="19" t="s">
        <v>7</v>
      </c>
      <c r="BT2" s="19" t="s">
        <v>8</v>
      </c>
    </row>
    <row r="3" spans="2:72" s="1" customFormat="1" ht="6.9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2"/>
      <c r="BS3" s="19" t="s">
        <v>7</v>
      </c>
      <c r="BT3" s="19" t="s">
        <v>9</v>
      </c>
    </row>
    <row r="4" spans="2:71" s="1" customFormat="1" ht="24.9" customHeight="1">
      <c r="B4" s="22"/>
      <c r="D4" s="23" t="s">
        <v>10</v>
      </c>
      <c r="AR4" s="22"/>
      <c r="AS4" s="24" t="s">
        <v>11</v>
      </c>
      <c r="BS4" s="19" t="s">
        <v>12</v>
      </c>
    </row>
    <row r="5" spans="2:71" s="1" customFormat="1" ht="12" customHeight="1">
      <c r="B5" s="22"/>
      <c r="D5" s="25" t="s">
        <v>13</v>
      </c>
      <c r="K5" s="277" t="s">
        <v>14</v>
      </c>
      <c r="L5" s="278"/>
      <c r="M5" s="278"/>
      <c r="N5" s="278"/>
      <c r="O5" s="278"/>
      <c r="P5" s="278"/>
      <c r="Q5" s="278"/>
      <c r="R5" s="278"/>
      <c r="S5" s="278"/>
      <c r="T5" s="278"/>
      <c r="U5" s="278"/>
      <c r="V5" s="278"/>
      <c r="W5" s="278"/>
      <c r="X5" s="278"/>
      <c r="Y5" s="278"/>
      <c r="Z5" s="278"/>
      <c r="AA5" s="278"/>
      <c r="AB5" s="278"/>
      <c r="AC5" s="278"/>
      <c r="AD5" s="278"/>
      <c r="AE5" s="278"/>
      <c r="AF5" s="278"/>
      <c r="AG5" s="278"/>
      <c r="AH5" s="278"/>
      <c r="AI5" s="278"/>
      <c r="AJ5" s="278"/>
      <c r="AK5" s="278"/>
      <c r="AL5" s="278"/>
      <c r="AM5" s="278"/>
      <c r="AN5" s="278"/>
      <c r="AO5" s="278"/>
      <c r="AR5" s="22"/>
      <c r="BS5" s="19" t="s">
        <v>7</v>
      </c>
    </row>
    <row r="6" spans="2:71" s="1" customFormat="1" ht="36.9" customHeight="1">
      <c r="B6" s="22"/>
      <c r="D6" s="27" t="s">
        <v>15</v>
      </c>
      <c r="K6" s="279" t="s">
        <v>16</v>
      </c>
      <c r="L6" s="278"/>
      <c r="M6" s="278"/>
      <c r="N6" s="278"/>
      <c r="O6" s="278"/>
      <c r="P6" s="278"/>
      <c r="Q6" s="278"/>
      <c r="R6" s="278"/>
      <c r="S6" s="278"/>
      <c r="T6" s="278"/>
      <c r="U6" s="278"/>
      <c r="V6" s="278"/>
      <c r="W6" s="278"/>
      <c r="X6" s="278"/>
      <c r="Y6" s="278"/>
      <c r="Z6" s="278"/>
      <c r="AA6" s="278"/>
      <c r="AB6" s="278"/>
      <c r="AC6" s="278"/>
      <c r="AD6" s="278"/>
      <c r="AE6" s="278"/>
      <c r="AF6" s="278"/>
      <c r="AG6" s="278"/>
      <c r="AH6" s="278"/>
      <c r="AI6" s="278"/>
      <c r="AJ6" s="278"/>
      <c r="AK6" s="278"/>
      <c r="AL6" s="278"/>
      <c r="AM6" s="278"/>
      <c r="AN6" s="278"/>
      <c r="AO6" s="278"/>
      <c r="AR6" s="22"/>
      <c r="BS6" s="19" t="s">
        <v>7</v>
      </c>
    </row>
    <row r="7" spans="2:71" s="1" customFormat="1" ht="12" customHeight="1">
      <c r="B7" s="22"/>
      <c r="D7" s="28" t="s">
        <v>17</v>
      </c>
      <c r="K7" s="26" t="s">
        <v>3</v>
      </c>
      <c r="AK7" s="28" t="s">
        <v>18</v>
      </c>
      <c r="AN7" s="26" t="s">
        <v>3</v>
      </c>
      <c r="AR7" s="22"/>
      <c r="BS7" s="19" t="s">
        <v>7</v>
      </c>
    </row>
    <row r="8" spans="2:71" s="1" customFormat="1" ht="12" customHeight="1">
      <c r="B8" s="22"/>
      <c r="D8" s="28" t="s">
        <v>19</v>
      </c>
      <c r="K8" s="26" t="s">
        <v>20</v>
      </c>
      <c r="AK8" s="28" t="s">
        <v>21</v>
      </c>
      <c r="AN8" s="26" t="s">
        <v>22</v>
      </c>
      <c r="AR8" s="22"/>
      <c r="BS8" s="19" t="s">
        <v>7</v>
      </c>
    </row>
    <row r="9" spans="2:71" s="1" customFormat="1" ht="14.4" customHeight="1">
      <c r="B9" s="22"/>
      <c r="AR9" s="22"/>
      <c r="BS9" s="19" t="s">
        <v>7</v>
      </c>
    </row>
    <row r="10" spans="2:71" s="1" customFormat="1" ht="12" customHeight="1">
      <c r="B10" s="22"/>
      <c r="D10" s="28" t="s">
        <v>23</v>
      </c>
      <c r="AK10" s="28" t="s">
        <v>24</v>
      </c>
      <c r="AN10" s="26" t="s">
        <v>3</v>
      </c>
      <c r="AR10" s="22"/>
      <c r="BS10" s="19" t="s">
        <v>7</v>
      </c>
    </row>
    <row r="11" spans="2:71" s="1" customFormat="1" ht="18.45" customHeight="1">
      <c r="B11" s="22"/>
      <c r="E11" s="26" t="s">
        <v>25</v>
      </c>
      <c r="AK11" s="28" t="s">
        <v>26</v>
      </c>
      <c r="AN11" s="26" t="s">
        <v>3</v>
      </c>
      <c r="AR11" s="22"/>
      <c r="BS11" s="19" t="s">
        <v>7</v>
      </c>
    </row>
    <row r="12" spans="2:71" s="1" customFormat="1" ht="6.9" customHeight="1">
      <c r="B12" s="22"/>
      <c r="AR12" s="22"/>
      <c r="BS12" s="19" t="s">
        <v>7</v>
      </c>
    </row>
    <row r="13" spans="2:71" s="1" customFormat="1" ht="12" customHeight="1">
      <c r="B13" s="22"/>
      <c r="D13" s="28" t="s">
        <v>27</v>
      </c>
      <c r="AK13" s="28" t="s">
        <v>24</v>
      </c>
      <c r="AN13" s="26" t="s">
        <v>3</v>
      </c>
      <c r="AR13" s="22"/>
      <c r="BS13" s="19" t="s">
        <v>7</v>
      </c>
    </row>
    <row r="14" spans="2:71" ht="13.2">
      <c r="B14" s="22"/>
      <c r="E14" s="26" t="s">
        <v>28</v>
      </c>
      <c r="AK14" s="28" t="s">
        <v>26</v>
      </c>
      <c r="AN14" s="26" t="s">
        <v>3</v>
      </c>
      <c r="AR14" s="22"/>
      <c r="BS14" s="19" t="s">
        <v>7</v>
      </c>
    </row>
    <row r="15" spans="2:71" s="1" customFormat="1" ht="6.9" customHeight="1">
      <c r="B15" s="22"/>
      <c r="AR15" s="22"/>
      <c r="BS15" s="19" t="s">
        <v>4</v>
      </c>
    </row>
    <row r="16" spans="2:71" s="1" customFormat="1" ht="12" customHeight="1">
      <c r="B16" s="22"/>
      <c r="D16" s="28" t="s">
        <v>29</v>
      </c>
      <c r="AK16" s="28" t="s">
        <v>24</v>
      </c>
      <c r="AN16" s="26" t="s">
        <v>3</v>
      </c>
      <c r="AR16" s="22"/>
      <c r="BS16" s="19" t="s">
        <v>4</v>
      </c>
    </row>
    <row r="17" spans="2:71" s="1" customFormat="1" ht="18.45" customHeight="1">
      <c r="B17" s="22"/>
      <c r="E17" s="26" t="s">
        <v>30</v>
      </c>
      <c r="AK17" s="28" t="s">
        <v>26</v>
      </c>
      <c r="AN17" s="26" t="s">
        <v>3</v>
      </c>
      <c r="AR17" s="22"/>
      <c r="BS17" s="19" t="s">
        <v>31</v>
      </c>
    </row>
    <row r="18" spans="2:71" s="1" customFormat="1" ht="6.9" customHeight="1">
      <c r="B18" s="22"/>
      <c r="AR18" s="22"/>
      <c r="BS18" s="19" t="s">
        <v>7</v>
      </c>
    </row>
    <row r="19" spans="2:71" s="1" customFormat="1" ht="12" customHeight="1">
      <c r="B19" s="22"/>
      <c r="D19" s="28" t="s">
        <v>32</v>
      </c>
      <c r="AK19" s="28" t="s">
        <v>24</v>
      </c>
      <c r="AN19" s="26" t="s">
        <v>3</v>
      </c>
      <c r="AR19" s="22"/>
      <c r="BS19" s="19" t="s">
        <v>7</v>
      </c>
    </row>
    <row r="20" spans="2:71" s="1" customFormat="1" ht="18.45" customHeight="1">
      <c r="B20" s="22"/>
      <c r="E20" s="26" t="s">
        <v>33</v>
      </c>
      <c r="AK20" s="28" t="s">
        <v>26</v>
      </c>
      <c r="AN20" s="26" t="s">
        <v>3</v>
      </c>
      <c r="AR20" s="22"/>
      <c r="BS20" s="19" t="s">
        <v>4</v>
      </c>
    </row>
    <row r="21" spans="2:44" s="1" customFormat="1" ht="6.9" customHeight="1">
      <c r="B21" s="22"/>
      <c r="AR21" s="22"/>
    </row>
    <row r="22" spans="2:44" s="1" customFormat="1" ht="12" customHeight="1">
      <c r="B22" s="22"/>
      <c r="D22" s="28" t="s">
        <v>34</v>
      </c>
      <c r="AR22" s="22"/>
    </row>
    <row r="23" spans="2:44" s="1" customFormat="1" ht="47.25" customHeight="1">
      <c r="B23" s="22"/>
      <c r="E23" s="280" t="s">
        <v>35</v>
      </c>
      <c r="F23" s="280"/>
      <c r="G23" s="280"/>
      <c r="H23" s="280"/>
      <c r="I23" s="280"/>
      <c r="J23" s="280"/>
      <c r="K23" s="280"/>
      <c r="L23" s="280"/>
      <c r="M23" s="280"/>
      <c r="N23" s="280"/>
      <c r="O23" s="280"/>
      <c r="P23" s="280"/>
      <c r="Q23" s="280"/>
      <c r="R23" s="280"/>
      <c r="S23" s="280"/>
      <c r="T23" s="280"/>
      <c r="U23" s="280"/>
      <c r="V23" s="280"/>
      <c r="W23" s="280"/>
      <c r="X23" s="280"/>
      <c r="Y23" s="280"/>
      <c r="Z23" s="280"/>
      <c r="AA23" s="280"/>
      <c r="AB23" s="280"/>
      <c r="AC23" s="280"/>
      <c r="AD23" s="280"/>
      <c r="AE23" s="280"/>
      <c r="AF23" s="280"/>
      <c r="AG23" s="280"/>
      <c r="AH23" s="280"/>
      <c r="AI23" s="280"/>
      <c r="AJ23" s="280"/>
      <c r="AK23" s="280"/>
      <c r="AL23" s="280"/>
      <c r="AM23" s="280"/>
      <c r="AN23" s="280"/>
      <c r="AR23" s="22"/>
    </row>
    <row r="24" spans="2:44" s="1" customFormat="1" ht="6.9" customHeight="1">
      <c r="B24" s="22"/>
      <c r="AR24" s="22"/>
    </row>
    <row r="25" spans="2:44" s="1" customFormat="1" ht="6.9" customHeight="1">
      <c r="B25" s="22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R25" s="22"/>
    </row>
    <row r="26" spans="1:57" s="2" customFormat="1" ht="25.95" customHeight="1">
      <c r="A26" s="31"/>
      <c r="B26" s="32"/>
      <c r="C26" s="31"/>
      <c r="D26" s="33" t="s">
        <v>36</v>
      </c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281">
        <f>ROUND(AG54,2)</f>
        <v>0</v>
      </c>
      <c r="AL26" s="282"/>
      <c r="AM26" s="282"/>
      <c r="AN26" s="282"/>
      <c r="AO26" s="282"/>
      <c r="AP26" s="31"/>
      <c r="AQ26" s="31"/>
      <c r="AR26" s="32"/>
      <c r="BE26" s="31"/>
    </row>
    <row r="27" spans="1:57" s="2" customFormat="1" ht="6.9" customHeight="1">
      <c r="A27" s="31"/>
      <c r="B27" s="32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2"/>
      <c r="BE27" s="31"/>
    </row>
    <row r="28" spans="1:57" s="2" customFormat="1" ht="13.2">
      <c r="A28" s="31"/>
      <c r="B28" s="32"/>
      <c r="C28" s="31"/>
      <c r="D28" s="31"/>
      <c r="E28" s="31"/>
      <c r="F28" s="31"/>
      <c r="G28" s="31"/>
      <c r="H28" s="31"/>
      <c r="I28" s="31"/>
      <c r="J28" s="31"/>
      <c r="K28" s="31"/>
      <c r="L28" s="283" t="s">
        <v>37</v>
      </c>
      <c r="M28" s="283"/>
      <c r="N28" s="283"/>
      <c r="O28" s="283"/>
      <c r="P28" s="283"/>
      <c r="Q28" s="31"/>
      <c r="R28" s="31"/>
      <c r="S28" s="31"/>
      <c r="T28" s="31"/>
      <c r="U28" s="31"/>
      <c r="V28" s="31"/>
      <c r="W28" s="283" t="s">
        <v>38</v>
      </c>
      <c r="X28" s="283"/>
      <c r="Y28" s="283"/>
      <c r="Z28" s="283"/>
      <c r="AA28" s="283"/>
      <c r="AB28" s="283"/>
      <c r="AC28" s="283"/>
      <c r="AD28" s="283"/>
      <c r="AE28" s="283"/>
      <c r="AF28" s="31"/>
      <c r="AG28" s="31"/>
      <c r="AH28" s="31"/>
      <c r="AI28" s="31"/>
      <c r="AJ28" s="31"/>
      <c r="AK28" s="283" t="s">
        <v>39</v>
      </c>
      <c r="AL28" s="283"/>
      <c r="AM28" s="283"/>
      <c r="AN28" s="283"/>
      <c r="AO28" s="283"/>
      <c r="AP28" s="31"/>
      <c r="AQ28" s="31"/>
      <c r="AR28" s="32"/>
      <c r="BE28" s="31"/>
    </row>
    <row r="29" spans="2:44" s="3" customFormat="1" ht="14.4" customHeight="1">
      <c r="B29" s="36"/>
      <c r="D29" s="28" t="s">
        <v>40</v>
      </c>
      <c r="F29" s="28" t="s">
        <v>41</v>
      </c>
      <c r="L29" s="286">
        <v>0.21</v>
      </c>
      <c r="M29" s="285"/>
      <c r="N29" s="285"/>
      <c r="O29" s="285"/>
      <c r="P29" s="285"/>
      <c r="W29" s="284">
        <f>ROUND(AZ54,2)</f>
        <v>0</v>
      </c>
      <c r="X29" s="285"/>
      <c r="Y29" s="285"/>
      <c r="Z29" s="285"/>
      <c r="AA29" s="285"/>
      <c r="AB29" s="285"/>
      <c r="AC29" s="285"/>
      <c r="AD29" s="285"/>
      <c r="AE29" s="285"/>
      <c r="AK29" s="284">
        <f>ROUND(AV54,2)</f>
        <v>0</v>
      </c>
      <c r="AL29" s="285"/>
      <c r="AM29" s="285"/>
      <c r="AN29" s="285"/>
      <c r="AO29" s="285"/>
      <c r="AR29" s="36"/>
    </row>
    <row r="30" spans="2:44" s="3" customFormat="1" ht="14.4" customHeight="1">
      <c r="B30" s="36"/>
      <c r="F30" s="28" t="s">
        <v>42</v>
      </c>
      <c r="L30" s="286">
        <v>0.15</v>
      </c>
      <c r="M30" s="285"/>
      <c r="N30" s="285"/>
      <c r="O30" s="285"/>
      <c r="P30" s="285"/>
      <c r="W30" s="284">
        <f>ROUND(BA54,2)</f>
        <v>0</v>
      </c>
      <c r="X30" s="285"/>
      <c r="Y30" s="285"/>
      <c r="Z30" s="285"/>
      <c r="AA30" s="285"/>
      <c r="AB30" s="285"/>
      <c r="AC30" s="285"/>
      <c r="AD30" s="285"/>
      <c r="AE30" s="285"/>
      <c r="AK30" s="284">
        <f>ROUND(AW54,2)</f>
        <v>0</v>
      </c>
      <c r="AL30" s="285"/>
      <c r="AM30" s="285"/>
      <c r="AN30" s="285"/>
      <c r="AO30" s="285"/>
      <c r="AR30" s="36"/>
    </row>
    <row r="31" spans="2:44" s="3" customFormat="1" ht="14.4" customHeight="1" hidden="1">
      <c r="B31" s="36"/>
      <c r="F31" s="28" t="s">
        <v>43</v>
      </c>
      <c r="L31" s="286">
        <v>0.21</v>
      </c>
      <c r="M31" s="285"/>
      <c r="N31" s="285"/>
      <c r="O31" s="285"/>
      <c r="P31" s="285"/>
      <c r="W31" s="284">
        <f>ROUND(BB54,2)</f>
        <v>0</v>
      </c>
      <c r="X31" s="285"/>
      <c r="Y31" s="285"/>
      <c r="Z31" s="285"/>
      <c r="AA31" s="285"/>
      <c r="AB31" s="285"/>
      <c r="AC31" s="285"/>
      <c r="AD31" s="285"/>
      <c r="AE31" s="285"/>
      <c r="AK31" s="284">
        <v>0</v>
      </c>
      <c r="AL31" s="285"/>
      <c r="AM31" s="285"/>
      <c r="AN31" s="285"/>
      <c r="AO31" s="285"/>
      <c r="AR31" s="36"/>
    </row>
    <row r="32" spans="2:44" s="3" customFormat="1" ht="14.4" customHeight="1" hidden="1">
      <c r="B32" s="36"/>
      <c r="F32" s="28" t="s">
        <v>44</v>
      </c>
      <c r="L32" s="286">
        <v>0.15</v>
      </c>
      <c r="M32" s="285"/>
      <c r="N32" s="285"/>
      <c r="O32" s="285"/>
      <c r="P32" s="285"/>
      <c r="W32" s="284">
        <f>ROUND(BC54,2)</f>
        <v>0</v>
      </c>
      <c r="X32" s="285"/>
      <c r="Y32" s="285"/>
      <c r="Z32" s="285"/>
      <c r="AA32" s="285"/>
      <c r="AB32" s="285"/>
      <c r="AC32" s="285"/>
      <c r="AD32" s="285"/>
      <c r="AE32" s="285"/>
      <c r="AK32" s="284">
        <v>0</v>
      </c>
      <c r="AL32" s="285"/>
      <c r="AM32" s="285"/>
      <c r="AN32" s="285"/>
      <c r="AO32" s="285"/>
      <c r="AR32" s="36"/>
    </row>
    <row r="33" spans="2:44" s="3" customFormat="1" ht="14.4" customHeight="1" hidden="1">
      <c r="B33" s="36"/>
      <c r="F33" s="28" t="s">
        <v>45</v>
      </c>
      <c r="L33" s="286">
        <v>0</v>
      </c>
      <c r="M33" s="285"/>
      <c r="N33" s="285"/>
      <c r="O33" s="285"/>
      <c r="P33" s="285"/>
      <c r="W33" s="284">
        <f>ROUND(BD54,2)</f>
        <v>0</v>
      </c>
      <c r="X33" s="285"/>
      <c r="Y33" s="285"/>
      <c r="Z33" s="285"/>
      <c r="AA33" s="285"/>
      <c r="AB33" s="285"/>
      <c r="AC33" s="285"/>
      <c r="AD33" s="285"/>
      <c r="AE33" s="285"/>
      <c r="AK33" s="284">
        <v>0</v>
      </c>
      <c r="AL33" s="285"/>
      <c r="AM33" s="285"/>
      <c r="AN33" s="285"/>
      <c r="AO33" s="285"/>
      <c r="AR33" s="36"/>
    </row>
    <row r="34" spans="1:57" s="2" customFormat="1" ht="6.9" customHeight="1">
      <c r="A34" s="31"/>
      <c r="B34" s="32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2"/>
      <c r="BE34" s="31"/>
    </row>
    <row r="35" spans="1:57" s="2" customFormat="1" ht="25.95" customHeight="1">
      <c r="A35" s="31"/>
      <c r="B35" s="32"/>
      <c r="C35" s="37"/>
      <c r="D35" s="38" t="s">
        <v>46</v>
      </c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40" t="s">
        <v>47</v>
      </c>
      <c r="U35" s="39"/>
      <c r="V35" s="39"/>
      <c r="W35" s="39"/>
      <c r="X35" s="287" t="s">
        <v>48</v>
      </c>
      <c r="Y35" s="288"/>
      <c r="Z35" s="288"/>
      <c r="AA35" s="288"/>
      <c r="AB35" s="288"/>
      <c r="AC35" s="39"/>
      <c r="AD35" s="39"/>
      <c r="AE35" s="39"/>
      <c r="AF35" s="39"/>
      <c r="AG35" s="39"/>
      <c r="AH35" s="39"/>
      <c r="AI35" s="39"/>
      <c r="AJ35" s="39"/>
      <c r="AK35" s="289">
        <f>SUM(AK26:AK33)</f>
        <v>0</v>
      </c>
      <c r="AL35" s="288"/>
      <c r="AM35" s="288"/>
      <c r="AN35" s="288"/>
      <c r="AO35" s="290"/>
      <c r="AP35" s="37"/>
      <c r="AQ35" s="37"/>
      <c r="AR35" s="32"/>
      <c r="BE35" s="31"/>
    </row>
    <row r="36" spans="1:57" s="2" customFormat="1" ht="6.9" customHeight="1">
      <c r="A36" s="31"/>
      <c r="B36" s="32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2"/>
      <c r="BE36" s="31"/>
    </row>
    <row r="37" spans="1:57" s="2" customFormat="1" ht="6.9" customHeight="1">
      <c r="A37" s="31"/>
      <c r="B37" s="41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32"/>
      <c r="BE37" s="31"/>
    </row>
    <row r="41" spans="1:57" s="2" customFormat="1" ht="6.9" customHeight="1">
      <c r="A41" s="31"/>
      <c r="B41" s="43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32"/>
      <c r="BE41" s="31"/>
    </row>
    <row r="42" spans="1:57" s="2" customFormat="1" ht="24.9" customHeight="1">
      <c r="A42" s="31"/>
      <c r="B42" s="32"/>
      <c r="C42" s="23" t="s">
        <v>49</v>
      </c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2"/>
      <c r="BE42" s="31"/>
    </row>
    <row r="43" spans="1:57" s="2" customFormat="1" ht="6.9" customHeight="1">
      <c r="A43" s="31"/>
      <c r="B43" s="32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2"/>
      <c r="BE43" s="31"/>
    </row>
    <row r="44" spans="2:44" s="4" customFormat="1" ht="12" customHeight="1">
      <c r="B44" s="45"/>
      <c r="C44" s="28" t="s">
        <v>13</v>
      </c>
      <c r="L44" s="4" t="str">
        <f>K5</f>
        <v>910_20</v>
      </c>
      <c r="AR44" s="45"/>
    </row>
    <row r="45" spans="2:44" s="5" customFormat="1" ht="36.9" customHeight="1">
      <c r="B45" s="46"/>
      <c r="C45" s="47" t="s">
        <v>15</v>
      </c>
      <c r="L45" s="291" t="str">
        <f>K6</f>
        <v>Zateplení budov včetně nové střechy, MŠ Tovární 44, Beroun</v>
      </c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2"/>
      <c r="AC45" s="292"/>
      <c r="AD45" s="292"/>
      <c r="AE45" s="292"/>
      <c r="AF45" s="292"/>
      <c r="AG45" s="292"/>
      <c r="AH45" s="292"/>
      <c r="AI45" s="292"/>
      <c r="AJ45" s="292"/>
      <c r="AK45" s="292"/>
      <c r="AL45" s="292"/>
      <c r="AM45" s="292"/>
      <c r="AN45" s="292"/>
      <c r="AO45" s="292"/>
      <c r="AR45" s="46"/>
    </row>
    <row r="46" spans="1:57" s="2" customFormat="1" ht="6.9" customHeight="1">
      <c r="A46" s="31"/>
      <c r="B46" s="32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2"/>
      <c r="BE46" s="31"/>
    </row>
    <row r="47" spans="1:57" s="2" customFormat="1" ht="12" customHeight="1">
      <c r="A47" s="31"/>
      <c r="B47" s="32"/>
      <c r="C47" s="28" t="s">
        <v>19</v>
      </c>
      <c r="D47" s="31"/>
      <c r="E47" s="31"/>
      <c r="F47" s="31"/>
      <c r="G47" s="31"/>
      <c r="H47" s="31"/>
      <c r="I47" s="31"/>
      <c r="J47" s="31"/>
      <c r="K47" s="31"/>
      <c r="L47" s="48" t="str">
        <f>IF(K8="","",K8)</f>
        <v>Beroun</v>
      </c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28" t="s">
        <v>21</v>
      </c>
      <c r="AJ47" s="31"/>
      <c r="AK47" s="31"/>
      <c r="AL47" s="31"/>
      <c r="AM47" s="293" t="str">
        <f>IF(AN8="","",AN8)</f>
        <v>16. 1. 2020</v>
      </c>
      <c r="AN47" s="293"/>
      <c r="AO47" s="31"/>
      <c r="AP47" s="31"/>
      <c r="AQ47" s="31"/>
      <c r="AR47" s="32"/>
      <c r="BE47" s="31"/>
    </row>
    <row r="48" spans="1:57" s="2" customFormat="1" ht="6.9" customHeight="1">
      <c r="A48" s="31"/>
      <c r="B48" s="32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2"/>
      <c r="BE48" s="31"/>
    </row>
    <row r="49" spans="1:57" s="2" customFormat="1" ht="15.15" customHeight="1">
      <c r="A49" s="31"/>
      <c r="B49" s="32"/>
      <c r="C49" s="28" t="s">
        <v>23</v>
      </c>
      <c r="D49" s="31"/>
      <c r="E49" s="31"/>
      <c r="F49" s="31"/>
      <c r="G49" s="31"/>
      <c r="H49" s="31"/>
      <c r="I49" s="31"/>
      <c r="J49" s="31"/>
      <c r="K49" s="31"/>
      <c r="L49" s="4" t="str">
        <f>IF(E11="","",E11)</f>
        <v>Město Beroun</v>
      </c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28" t="s">
        <v>29</v>
      </c>
      <c r="AJ49" s="31"/>
      <c r="AK49" s="31"/>
      <c r="AL49" s="31"/>
      <c r="AM49" s="294" t="str">
        <f>IF(E17="","",E17)</f>
        <v>RAM projekt</v>
      </c>
      <c r="AN49" s="295"/>
      <c r="AO49" s="295"/>
      <c r="AP49" s="295"/>
      <c r="AQ49" s="31"/>
      <c r="AR49" s="32"/>
      <c r="AS49" s="296" t="s">
        <v>50</v>
      </c>
      <c r="AT49" s="297"/>
      <c r="AU49" s="50"/>
      <c r="AV49" s="50"/>
      <c r="AW49" s="50"/>
      <c r="AX49" s="50"/>
      <c r="AY49" s="50"/>
      <c r="AZ49" s="50"/>
      <c r="BA49" s="50"/>
      <c r="BB49" s="50"/>
      <c r="BC49" s="50"/>
      <c r="BD49" s="51"/>
      <c r="BE49" s="31"/>
    </row>
    <row r="50" spans="1:57" s="2" customFormat="1" ht="15.15" customHeight="1">
      <c r="A50" s="31"/>
      <c r="B50" s="32"/>
      <c r="C50" s="28" t="s">
        <v>27</v>
      </c>
      <c r="D50" s="31"/>
      <c r="E50" s="31"/>
      <c r="F50" s="31"/>
      <c r="G50" s="31"/>
      <c r="H50" s="31"/>
      <c r="I50" s="31"/>
      <c r="J50" s="31"/>
      <c r="K50" s="31"/>
      <c r="L50" s="4" t="str">
        <f>IF(E14="","",E14)</f>
        <v xml:space="preserve"> </v>
      </c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28" t="s">
        <v>32</v>
      </c>
      <c r="AJ50" s="31"/>
      <c r="AK50" s="31"/>
      <c r="AL50" s="31"/>
      <c r="AM50" s="294" t="str">
        <f>IF(E20="","",E20)</f>
        <v>Ing. Eva Mrvová</v>
      </c>
      <c r="AN50" s="295"/>
      <c r="AO50" s="295"/>
      <c r="AP50" s="295"/>
      <c r="AQ50" s="31"/>
      <c r="AR50" s="32"/>
      <c r="AS50" s="298"/>
      <c r="AT50" s="299"/>
      <c r="AU50" s="52"/>
      <c r="AV50" s="52"/>
      <c r="AW50" s="52"/>
      <c r="AX50" s="52"/>
      <c r="AY50" s="52"/>
      <c r="AZ50" s="52"/>
      <c r="BA50" s="52"/>
      <c r="BB50" s="52"/>
      <c r="BC50" s="52"/>
      <c r="BD50" s="53"/>
      <c r="BE50" s="31"/>
    </row>
    <row r="51" spans="1:57" s="2" customFormat="1" ht="10.8" customHeight="1">
      <c r="A51" s="31"/>
      <c r="B51" s="32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2"/>
      <c r="AS51" s="298"/>
      <c r="AT51" s="299"/>
      <c r="AU51" s="52"/>
      <c r="AV51" s="52"/>
      <c r="AW51" s="52"/>
      <c r="AX51" s="52"/>
      <c r="AY51" s="52"/>
      <c r="AZ51" s="52"/>
      <c r="BA51" s="52"/>
      <c r="BB51" s="52"/>
      <c r="BC51" s="52"/>
      <c r="BD51" s="53"/>
      <c r="BE51" s="31"/>
    </row>
    <row r="52" spans="1:57" s="2" customFormat="1" ht="29.25" customHeight="1">
      <c r="A52" s="31"/>
      <c r="B52" s="32"/>
      <c r="C52" s="300" t="s">
        <v>51</v>
      </c>
      <c r="D52" s="301"/>
      <c r="E52" s="301"/>
      <c r="F52" s="301"/>
      <c r="G52" s="301"/>
      <c r="H52" s="54"/>
      <c r="I52" s="302" t="s">
        <v>52</v>
      </c>
      <c r="J52" s="301"/>
      <c r="K52" s="301"/>
      <c r="L52" s="301"/>
      <c r="M52" s="301"/>
      <c r="N52" s="301"/>
      <c r="O52" s="301"/>
      <c r="P52" s="301"/>
      <c r="Q52" s="301"/>
      <c r="R52" s="301"/>
      <c r="S52" s="301"/>
      <c r="T52" s="301"/>
      <c r="U52" s="301"/>
      <c r="V52" s="301"/>
      <c r="W52" s="301"/>
      <c r="X52" s="301"/>
      <c r="Y52" s="301"/>
      <c r="Z52" s="301"/>
      <c r="AA52" s="301"/>
      <c r="AB52" s="301"/>
      <c r="AC52" s="301"/>
      <c r="AD52" s="301"/>
      <c r="AE52" s="301"/>
      <c r="AF52" s="301"/>
      <c r="AG52" s="303" t="s">
        <v>53</v>
      </c>
      <c r="AH52" s="301"/>
      <c r="AI52" s="301"/>
      <c r="AJ52" s="301"/>
      <c r="AK52" s="301"/>
      <c r="AL52" s="301"/>
      <c r="AM52" s="301"/>
      <c r="AN52" s="302" t="s">
        <v>54</v>
      </c>
      <c r="AO52" s="301"/>
      <c r="AP52" s="301"/>
      <c r="AQ52" s="55" t="s">
        <v>55</v>
      </c>
      <c r="AR52" s="32"/>
      <c r="AS52" s="56" t="s">
        <v>56</v>
      </c>
      <c r="AT52" s="57" t="s">
        <v>57</v>
      </c>
      <c r="AU52" s="57" t="s">
        <v>58</v>
      </c>
      <c r="AV52" s="57" t="s">
        <v>59</v>
      </c>
      <c r="AW52" s="57" t="s">
        <v>60</v>
      </c>
      <c r="AX52" s="57" t="s">
        <v>61</v>
      </c>
      <c r="AY52" s="57" t="s">
        <v>62</v>
      </c>
      <c r="AZ52" s="57" t="s">
        <v>63</v>
      </c>
      <c r="BA52" s="57" t="s">
        <v>64</v>
      </c>
      <c r="BB52" s="57" t="s">
        <v>65</v>
      </c>
      <c r="BC52" s="57" t="s">
        <v>66</v>
      </c>
      <c r="BD52" s="58" t="s">
        <v>67</v>
      </c>
      <c r="BE52" s="31"/>
    </row>
    <row r="53" spans="1:57" s="2" customFormat="1" ht="10.8" customHeight="1">
      <c r="A53" s="31"/>
      <c r="B53" s="32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2"/>
      <c r="AS53" s="59"/>
      <c r="AT53" s="60"/>
      <c r="AU53" s="60"/>
      <c r="AV53" s="60"/>
      <c r="AW53" s="60"/>
      <c r="AX53" s="60"/>
      <c r="AY53" s="60"/>
      <c r="AZ53" s="60"/>
      <c r="BA53" s="60"/>
      <c r="BB53" s="60"/>
      <c r="BC53" s="60"/>
      <c r="BD53" s="61"/>
      <c r="BE53" s="31"/>
    </row>
    <row r="54" spans="2:90" s="6" customFormat="1" ht="32.4" customHeight="1">
      <c r="B54" s="62"/>
      <c r="C54" s="63" t="s">
        <v>68</v>
      </c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307">
        <f>ROUND(SUM(AG55:AG56),2)</f>
        <v>0</v>
      </c>
      <c r="AH54" s="307"/>
      <c r="AI54" s="307"/>
      <c r="AJ54" s="307"/>
      <c r="AK54" s="307"/>
      <c r="AL54" s="307"/>
      <c r="AM54" s="307"/>
      <c r="AN54" s="308">
        <f>SUM(AG54,AT54)</f>
        <v>0</v>
      </c>
      <c r="AO54" s="308"/>
      <c r="AP54" s="308"/>
      <c r="AQ54" s="66" t="s">
        <v>3</v>
      </c>
      <c r="AR54" s="62"/>
      <c r="AS54" s="67">
        <f>ROUND(SUM(AS55:AS56),2)</f>
        <v>0</v>
      </c>
      <c r="AT54" s="68">
        <f>ROUND(SUM(AV54:AW54),2)</f>
        <v>0</v>
      </c>
      <c r="AU54" s="69">
        <f>ROUND(SUM(AU55:AU56),5)</f>
        <v>5518.66333</v>
      </c>
      <c r="AV54" s="68">
        <f>ROUND(AZ54*L29,2)</f>
        <v>0</v>
      </c>
      <c r="AW54" s="68">
        <f>ROUND(BA54*L30,2)</f>
        <v>0</v>
      </c>
      <c r="AX54" s="68">
        <f>ROUND(BB54*L29,2)</f>
        <v>0</v>
      </c>
      <c r="AY54" s="68">
        <f>ROUND(BC54*L30,2)</f>
        <v>0</v>
      </c>
      <c r="AZ54" s="68">
        <f>ROUND(SUM(AZ55:AZ56),2)</f>
        <v>0</v>
      </c>
      <c r="BA54" s="68">
        <f>ROUND(SUM(BA55:BA56),2)</f>
        <v>0</v>
      </c>
      <c r="BB54" s="68">
        <f>ROUND(SUM(BB55:BB56),2)</f>
        <v>0</v>
      </c>
      <c r="BC54" s="68">
        <f>ROUND(SUM(BC55:BC56),2)</f>
        <v>0</v>
      </c>
      <c r="BD54" s="70">
        <f>ROUND(SUM(BD55:BD56),2)</f>
        <v>0</v>
      </c>
      <c r="BS54" s="71" t="s">
        <v>69</v>
      </c>
      <c r="BT54" s="71" t="s">
        <v>70</v>
      </c>
      <c r="BU54" s="72" t="s">
        <v>71</v>
      </c>
      <c r="BV54" s="71" t="s">
        <v>72</v>
      </c>
      <c r="BW54" s="71" t="s">
        <v>5</v>
      </c>
      <c r="BX54" s="71" t="s">
        <v>73</v>
      </c>
      <c r="CL54" s="71" t="s">
        <v>3</v>
      </c>
    </row>
    <row r="55" spans="1:91" s="7" customFormat="1" ht="16.5" customHeight="1">
      <c r="A55" s="73" t="s">
        <v>74</v>
      </c>
      <c r="B55" s="74"/>
      <c r="C55" s="75"/>
      <c r="D55" s="306" t="s">
        <v>75</v>
      </c>
      <c r="E55" s="306"/>
      <c r="F55" s="306"/>
      <c r="G55" s="306"/>
      <c r="H55" s="306"/>
      <c r="I55" s="76"/>
      <c r="J55" s="306" t="s">
        <v>76</v>
      </c>
      <c r="K55" s="306"/>
      <c r="L55" s="306"/>
      <c r="M55" s="306"/>
      <c r="N55" s="306"/>
      <c r="O55" s="306"/>
      <c r="P55" s="306"/>
      <c r="Q55" s="306"/>
      <c r="R55" s="306"/>
      <c r="S55" s="306"/>
      <c r="T55" s="306"/>
      <c r="U55" s="306"/>
      <c r="V55" s="306"/>
      <c r="W55" s="306"/>
      <c r="X55" s="306"/>
      <c r="Y55" s="306"/>
      <c r="Z55" s="306"/>
      <c r="AA55" s="306"/>
      <c r="AB55" s="306"/>
      <c r="AC55" s="306"/>
      <c r="AD55" s="306"/>
      <c r="AE55" s="306"/>
      <c r="AF55" s="306"/>
      <c r="AG55" s="304">
        <f>'01 - Stavební úpravy'!J30</f>
        <v>0</v>
      </c>
      <c r="AH55" s="305"/>
      <c r="AI55" s="305"/>
      <c r="AJ55" s="305"/>
      <c r="AK55" s="305"/>
      <c r="AL55" s="305"/>
      <c r="AM55" s="305"/>
      <c r="AN55" s="304">
        <f>SUM(AG55,AT55)</f>
        <v>0</v>
      </c>
      <c r="AO55" s="305"/>
      <c r="AP55" s="305"/>
      <c r="AQ55" s="77" t="s">
        <v>77</v>
      </c>
      <c r="AR55" s="74"/>
      <c r="AS55" s="78">
        <v>0</v>
      </c>
      <c r="AT55" s="79">
        <f>ROUND(SUM(AV55:AW55),2)</f>
        <v>0</v>
      </c>
      <c r="AU55" s="80">
        <f>'01 - Stavební úpravy'!P100</f>
        <v>5518.663334</v>
      </c>
      <c r="AV55" s="79">
        <f>'01 - Stavební úpravy'!J33</f>
        <v>0</v>
      </c>
      <c r="AW55" s="79">
        <f>'01 - Stavební úpravy'!J34</f>
        <v>0</v>
      </c>
      <c r="AX55" s="79">
        <f>'01 - Stavební úpravy'!J35</f>
        <v>0</v>
      </c>
      <c r="AY55" s="79">
        <f>'01 - Stavební úpravy'!J36</f>
        <v>0</v>
      </c>
      <c r="AZ55" s="79">
        <f>'01 - Stavební úpravy'!F33</f>
        <v>0</v>
      </c>
      <c r="BA55" s="79">
        <f>'01 - Stavební úpravy'!F34</f>
        <v>0</v>
      </c>
      <c r="BB55" s="79">
        <f>'01 - Stavební úpravy'!F35</f>
        <v>0</v>
      </c>
      <c r="BC55" s="79">
        <f>'01 - Stavební úpravy'!F36</f>
        <v>0</v>
      </c>
      <c r="BD55" s="81">
        <f>'01 - Stavební úpravy'!F37</f>
        <v>0</v>
      </c>
      <c r="BT55" s="82" t="s">
        <v>78</v>
      </c>
      <c r="BV55" s="82" t="s">
        <v>72</v>
      </c>
      <c r="BW55" s="82" t="s">
        <v>79</v>
      </c>
      <c r="BX55" s="82" t="s">
        <v>5</v>
      </c>
      <c r="CL55" s="82" t="s">
        <v>3</v>
      </c>
      <c r="CM55" s="82" t="s">
        <v>80</v>
      </c>
    </row>
    <row r="56" spans="1:91" s="7" customFormat="1" ht="16.5" customHeight="1">
      <c r="A56" s="73" t="s">
        <v>74</v>
      </c>
      <c r="B56" s="74"/>
      <c r="C56" s="75"/>
      <c r="D56" s="306" t="s">
        <v>81</v>
      </c>
      <c r="E56" s="306"/>
      <c r="F56" s="306"/>
      <c r="G56" s="306"/>
      <c r="H56" s="306"/>
      <c r="I56" s="76"/>
      <c r="J56" s="306" t="s">
        <v>82</v>
      </c>
      <c r="K56" s="306"/>
      <c r="L56" s="306"/>
      <c r="M56" s="306"/>
      <c r="N56" s="306"/>
      <c r="O56" s="306"/>
      <c r="P56" s="306"/>
      <c r="Q56" s="306"/>
      <c r="R56" s="306"/>
      <c r="S56" s="306"/>
      <c r="T56" s="306"/>
      <c r="U56" s="306"/>
      <c r="V56" s="306"/>
      <c r="W56" s="306"/>
      <c r="X56" s="306"/>
      <c r="Y56" s="306"/>
      <c r="Z56" s="306"/>
      <c r="AA56" s="306"/>
      <c r="AB56" s="306"/>
      <c r="AC56" s="306"/>
      <c r="AD56" s="306"/>
      <c r="AE56" s="306"/>
      <c r="AF56" s="306"/>
      <c r="AG56" s="304">
        <f>'02 - VON'!J30</f>
        <v>0</v>
      </c>
      <c r="AH56" s="305"/>
      <c r="AI56" s="305"/>
      <c r="AJ56" s="305"/>
      <c r="AK56" s="305"/>
      <c r="AL56" s="305"/>
      <c r="AM56" s="305"/>
      <c r="AN56" s="304">
        <f>SUM(AG56,AT56)</f>
        <v>0</v>
      </c>
      <c r="AO56" s="305"/>
      <c r="AP56" s="305"/>
      <c r="AQ56" s="77" t="s">
        <v>82</v>
      </c>
      <c r="AR56" s="74"/>
      <c r="AS56" s="83">
        <v>0</v>
      </c>
      <c r="AT56" s="84">
        <f>ROUND(SUM(AV56:AW56),2)</f>
        <v>0</v>
      </c>
      <c r="AU56" s="85">
        <f>'02 - VON'!P83</f>
        <v>0</v>
      </c>
      <c r="AV56" s="84">
        <f>'02 - VON'!J33</f>
        <v>0</v>
      </c>
      <c r="AW56" s="84">
        <f>'02 - VON'!J34</f>
        <v>0</v>
      </c>
      <c r="AX56" s="84">
        <f>'02 - VON'!J35</f>
        <v>0</v>
      </c>
      <c r="AY56" s="84">
        <f>'02 - VON'!J36</f>
        <v>0</v>
      </c>
      <c r="AZ56" s="84">
        <f>'02 - VON'!F33</f>
        <v>0</v>
      </c>
      <c r="BA56" s="84">
        <f>'02 - VON'!F34</f>
        <v>0</v>
      </c>
      <c r="BB56" s="84">
        <f>'02 - VON'!F35</f>
        <v>0</v>
      </c>
      <c r="BC56" s="84">
        <f>'02 - VON'!F36</f>
        <v>0</v>
      </c>
      <c r="BD56" s="86">
        <f>'02 - VON'!F37</f>
        <v>0</v>
      </c>
      <c r="BT56" s="82" t="s">
        <v>78</v>
      </c>
      <c r="BV56" s="82" t="s">
        <v>72</v>
      </c>
      <c r="BW56" s="82" t="s">
        <v>83</v>
      </c>
      <c r="BX56" s="82" t="s">
        <v>5</v>
      </c>
      <c r="CL56" s="82" t="s">
        <v>3</v>
      </c>
      <c r="CM56" s="82" t="s">
        <v>80</v>
      </c>
    </row>
    <row r="57" spans="1:57" s="2" customFormat="1" ht="30" customHeight="1">
      <c r="A57" s="31"/>
      <c r="B57" s="32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2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31"/>
      <c r="BE57" s="31"/>
    </row>
    <row r="58" spans="1:57" s="2" customFormat="1" ht="6.9" customHeight="1">
      <c r="A58" s="31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32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</row>
  </sheetData>
  <mergeCells count="44">
    <mergeCell ref="AR2:BE2"/>
    <mergeCell ref="AN56:AP56"/>
    <mergeCell ref="AG56:AM56"/>
    <mergeCell ref="D56:H56"/>
    <mergeCell ref="J56:AF56"/>
    <mergeCell ref="AG54:AM54"/>
    <mergeCell ref="AN54:AP54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L45:AO45"/>
    <mergeCell ref="AM47:AN47"/>
    <mergeCell ref="AM49:AP49"/>
    <mergeCell ref="AS49:AT51"/>
    <mergeCell ref="AM50:AP50"/>
    <mergeCell ref="W33:AE33"/>
    <mergeCell ref="AK33:AO33"/>
    <mergeCell ref="L33:P33"/>
    <mergeCell ref="X35:AB35"/>
    <mergeCell ref="AK35:AO35"/>
    <mergeCell ref="W31:AE31"/>
    <mergeCell ref="AK31:AO31"/>
    <mergeCell ref="L31:P31"/>
    <mergeCell ref="W32:AE32"/>
    <mergeCell ref="AK32:AO32"/>
    <mergeCell ref="L32:P32"/>
    <mergeCell ref="W29:AE29"/>
    <mergeCell ref="AK29:AO29"/>
    <mergeCell ref="L29:P29"/>
    <mergeCell ref="W30:AE30"/>
    <mergeCell ref="AK30:AO30"/>
    <mergeCell ref="L30:P30"/>
    <mergeCell ref="K5:AO5"/>
    <mergeCell ref="K6:AO6"/>
    <mergeCell ref="E23:AN23"/>
    <mergeCell ref="AK26:AO26"/>
    <mergeCell ref="L28:P28"/>
    <mergeCell ref="W28:AE28"/>
    <mergeCell ref="AK28:AO28"/>
  </mergeCells>
  <hyperlinks>
    <hyperlink ref="A55" location="'01 - Stavební úpravy'!C2" display="/"/>
    <hyperlink ref="A56" location="'02 - VON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281"/>
  <sheetViews>
    <sheetView showGridLines="0" workbookViewId="0" topLeftCell="A114">
      <selection activeCell="I280" sqref="I280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>
      <c r="A1" s="87"/>
    </row>
    <row r="2" spans="12:56" s="1" customFormat="1" ht="36.9" customHeight="1">
      <c r="L2" s="309" t="s">
        <v>6</v>
      </c>
      <c r="M2" s="278"/>
      <c r="N2" s="278"/>
      <c r="O2" s="278"/>
      <c r="P2" s="278"/>
      <c r="Q2" s="278"/>
      <c r="R2" s="278"/>
      <c r="S2" s="278"/>
      <c r="T2" s="278"/>
      <c r="U2" s="278"/>
      <c r="V2" s="278"/>
      <c r="AT2" s="19" t="s">
        <v>79</v>
      </c>
      <c r="AZ2" s="88" t="s">
        <v>84</v>
      </c>
      <c r="BA2" s="88" t="s">
        <v>85</v>
      </c>
      <c r="BB2" s="88" t="s">
        <v>86</v>
      </c>
      <c r="BC2" s="88" t="s">
        <v>87</v>
      </c>
      <c r="BD2" s="88" t="s">
        <v>80</v>
      </c>
    </row>
    <row r="3" spans="2:56" s="1" customFormat="1" ht="6.9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2"/>
      <c r="AT3" s="19" t="s">
        <v>80</v>
      </c>
      <c r="AZ3" s="88" t="s">
        <v>88</v>
      </c>
      <c r="BA3" s="88" t="s">
        <v>89</v>
      </c>
      <c r="BB3" s="88" t="s">
        <v>86</v>
      </c>
      <c r="BC3" s="88" t="s">
        <v>90</v>
      </c>
      <c r="BD3" s="88" t="s">
        <v>80</v>
      </c>
    </row>
    <row r="4" spans="2:56" s="1" customFormat="1" ht="24.9" customHeight="1">
      <c r="B4" s="22"/>
      <c r="D4" s="23" t="s">
        <v>91</v>
      </c>
      <c r="L4" s="22"/>
      <c r="M4" s="89" t="s">
        <v>11</v>
      </c>
      <c r="AT4" s="19" t="s">
        <v>4</v>
      </c>
      <c r="AZ4" s="88" t="s">
        <v>92</v>
      </c>
      <c r="BA4" s="88" t="s">
        <v>93</v>
      </c>
      <c r="BB4" s="88" t="s">
        <v>86</v>
      </c>
      <c r="BC4" s="88" t="s">
        <v>94</v>
      </c>
      <c r="BD4" s="88" t="s">
        <v>80</v>
      </c>
    </row>
    <row r="5" spans="2:56" s="1" customFormat="1" ht="6.9" customHeight="1">
      <c r="B5" s="22"/>
      <c r="L5" s="22"/>
      <c r="AZ5" s="88" t="s">
        <v>95</v>
      </c>
      <c r="BA5" s="88" t="s">
        <v>96</v>
      </c>
      <c r="BB5" s="88" t="s">
        <v>86</v>
      </c>
      <c r="BC5" s="88" t="s">
        <v>97</v>
      </c>
      <c r="BD5" s="88" t="s">
        <v>80</v>
      </c>
    </row>
    <row r="6" spans="2:12" s="1" customFormat="1" ht="12" customHeight="1">
      <c r="B6" s="22"/>
      <c r="D6" s="28" t="s">
        <v>15</v>
      </c>
      <c r="L6" s="22"/>
    </row>
    <row r="7" spans="2:12" s="1" customFormat="1" ht="16.5" customHeight="1">
      <c r="B7" s="22"/>
      <c r="E7" s="310" t="str">
        <f>'Rekapitulace stavby'!K6</f>
        <v>Zateplení budov včetně nové střechy, MŠ Tovární 44, Beroun</v>
      </c>
      <c r="F7" s="311"/>
      <c r="G7" s="311"/>
      <c r="H7" s="311"/>
      <c r="L7" s="22"/>
    </row>
    <row r="8" spans="1:31" s="2" customFormat="1" ht="12" customHeight="1">
      <c r="A8" s="31"/>
      <c r="B8" s="32"/>
      <c r="C8" s="31"/>
      <c r="D8" s="28" t="s">
        <v>98</v>
      </c>
      <c r="E8" s="31"/>
      <c r="F8" s="31"/>
      <c r="G8" s="31"/>
      <c r="H8" s="31"/>
      <c r="I8" s="31"/>
      <c r="J8" s="31"/>
      <c r="K8" s="31"/>
      <c r="L8" s="90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1:31" s="2" customFormat="1" ht="16.5" customHeight="1">
      <c r="A9" s="31"/>
      <c r="B9" s="32"/>
      <c r="C9" s="31"/>
      <c r="D9" s="31"/>
      <c r="E9" s="291" t="s">
        <v>99</v>
      </c>
      <c r="F9" s="312"/>
      <c r="G9" s="312"/>
      <c r="H9" s="312"/>
      <c r="I9" s="31"/>
      <c r="J9" s="31"/>
      <c r="K9" s="31"/>
      <c r="L9" s="90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31" s="2" customFormat="1" ht="10.2">
      <c r="A10" s="31"/>
      <c r="B10" s="32"/>
      <c r="C10" s="31"/>
      <c r="D10" s="31"/>
      <c r="E10" s="31"/>
      <c r="F10" s="31"/>
      <c r="G10" s="31"/>
      <c r="H10" s="31"/>
      <c r="I10" s="31"/>
      <c r="J10" s="31"/>
      <c r="K10" s="31"/>
      <c r="L10" s="90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31" s="2" customFormat="1" ht="12" customHeight="1">
      <c r="A11" s="31"/>
      <c r="B11" s="32"/>
      <c r="C11" s="31"/>
      <c r="D11" s="28" t="s">
        <v>17</v>
      </c>
      <c r="E11" s="31"/>
      <c r="F11" s="26" t="s">
        <v>3</v>
      </c>
      <c r="G11" s="31"/>
      <c r="H11" s="31"/>
      <c r="I11" s="28" t="s">
        <v>18</v>
      </c>
      <c r="J11" s="26" t="s">
        <v>3</v>
      </c>
      <c r="K11" s="31"/>
      <c r="L11" s="90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31" s="2" customFormat="1" ht="12" customHeight="1">
      <c r="A12" s="31"/>
      <c r="B12" s="32"/>
      <c r="C12" s="31"/>
      <c r="D12" s="28" t="s">
        <v>19</v>
      </c>
      <c r="E12" s="31"/>
      <c r="F12" s="26" t="s">
        <v>20</v>
      </c>
      <c r="G12" s="31"/>
      <c r="H12" s="31"/>
      <c r="I12" s="28" t="s">
        <v>21</v>
      </c>
      <c r="J12" s="49" t="str">
        <f>'Rekapitulace stavby'!AN8</f>
        <v>16. 1. 2020</v>
      </c>
      <c r="K12" s="31"/>
      <c r="L12" s="90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31" s="2" customFormat="1" ht="10.8" customHeight="1">
      <c r="A13" s="31"/>
      <c r="B13" s="32"/>
      <c r="C13" s="31"/>
      <c r="D13" s="31"/>
      <c r="E13" s="31"/>
      <c r="F13" s="31"/>
      <c r="G13" s="31"/>
      <c r="H13" s="31"/>
      <c r="I13" s="31"/>
      <c r="J13" s="31"/>
      <c r="K13" s="31"/>
      <c r="L13" s="90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31" s="2" customFormat="1" ht="12" customHeight="1">
      <c r="A14" s="31"/>
      <c r="B14" s="32"/>
      <c r="C14" s="31"/>
      <c r="D14" s="28" t="s">
        <v>23</v>
      </c>
      <c r="E14" s="31"/>
      <c r="F14" s="31"/>
      <c r="G14" s="31"/>
      <c r="H14" s="31"/>
      <c r="I14" s="28" t="s">
        <v>24</v>
      </c>
      <c r="J14" s="26" t="s">
        <v>3</v>
      </c>
      <c r="K14" s="31"/>
      <c r="L14" s="90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31" s="2" customFormat="1" ht="18" customHeight="1">
      <c r="A15" s="31"/>
      <c r="B15" s="32"/>
      <c r="C15" s="31"/>
      <c r="D15" s="31"/>
      <c r="E15" s="26" t="s">
        <v>25</v>
      </c>
      <c r="F15" s="31"/>
      <c r="G15" s="31"/>
      <c r="H15" s="31"/>
      <c r="I15" s="28" t="s">
        <v>26</v>
      </c>
      <c r="J15" s="26" t="s">
        <v>3</v>
      </c>
      <c r="K15" s="31"/>
      <c r="L15" s="90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31" s="2" customFormat="1" ht="6.9" customHeight="1">
      <c r="A16" s="31"/>
      <c r="B16" s="32"/>
      <c r="C16" s="31"/>
      <c r="D16" s="31"/>
      <c r="E16" s="31"/>
      <c r="F16" s="31"/>
      <c r="G16" s="31"/>
      <c r="H16" s="31"/>
      <c r="I16" s="31"/>
      <c r="J16" s="31"/>
      <c r="K16" s="31"/>
      <c r="L16" s="90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2" customHeight="1">
      <c r="A17" s="31"/>
      <c r="B17" s="32"/>
      <c r="C17" s="31"/>
      <c r="D17" s="28" t="s">
        <v>27</v>
      </c>
      <c r="E17" s="31"/>
      <c r="F17" s="31"/>
      <c r="G17" s="31"/>
      <c r="H17" s="31"/>
      <c r="I17" s="28" t="s">
        <v>24</v>
      </c>
      <c r="J17" s="26" t="str">
        <f>'Rekapitulace stavby'!AN13</f>
        <v/>
      </c>
      <c r="K17" s="31"/>
      <c r="L17" s="90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18" customHeight="1">
      <c r="A18" s="31"/>
      <c r="B18" s="32"/>
      <c r="C18" s="31"/>
      <c r="D18" s="31"/>
      <c r="E18" s="277" t="str">
        <f>'Rekapitulace stavby'!E14</f>
        <v xml:space="preserve"> </v>
      </c>
      <c r="F18" s="277"/>
      <c r="G18" s="277"/>
      <c r="H18" s="277"/>
      <c r="I18" s="28" t="s">
        <v>26</v>
      </c>
      <c r="J18" s="26" t="str">
        <f>'Rekapitulace stavby'!AN14</f>
        <v/>
      </c>
      <c r="K18" s="31"/>
      <c r="L18" s="90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6.9" customHeight="1">
      <c r="A19" s="31"/>
      <c r="B19" s="32"/>
      <c r="C19" s="31"/>
      <c r="D19" s="31"/>
      <c r="E19" s="31"/>
      <c r="F19" s="31"/>
      <c r="G19" s="31"/>
      <c r="H19" s="31"/>
      <c r="I19" s="31"/>
      <c r="J19" s="31"/>
      <c r="K19" s="31"/>
      <c r="L19" s="90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12" customHeight="1">
      <c r="A20" s="31"/>
      <c r="B20" s="32"/>
      <c r="C20" s="31"/>
      <c r="D20" s="28" t="s">
        <v>29</v>
      </c>
      <c r="E20" s="31"/>
      <c r="F20" s="31"/>
      <c r="G20" s="31"/>
      <c r="H20" s="31"/>
      <c r="I20" s="28" t="s">
        <v>24</v>
      </c>
      <c r="J20" s="26" t="s">
        <v>3</v>
      </c>
      <c r="K20" s="31"/>
      <c r="L20" s="90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18" customHeight="1">
      <c r="A21" s="31"/>
      <c r="B21" s="32"/>
      <c r="C21" s="31"/>
      <c r="D21" s="31"/>
      <c r="E21" s="26" t="s">
        <v>30</v>
      </c>
      <c r="F21" s="31"/>
      <c r="G21" s="31"/>
      <c r="H21" s="31"/>
      <c r="I21" s="28" t="s">
        <v>26</v>
      </c>
      <c r="J21" s="26" t="s">
        <v>3</v>
      </c>
      <c r="K21" s="31"/>
      <c r="L21" s="90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6.9" customHeight="1">
      <c r="A22" s="31"/>
      <c r="B22" s="32"/>
      <c r="C22" s="31"/>
      <c r="D22" s="31"/>
      <c r="E22" s="31"/>
      <c r="F22" s="31"/>
      <c r="G22" s="31"/>
      <c r="H22" s="31"/>
      <c r="I22" s="31"/>
      <c r="J22" s="31"/>
      <c r="K22" s="31"/>
      <c r="L22" s="90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12" customHeight="1">
      <c r="A23" s="31"/>
      <c r="B23" s="32"/>
      <c r="C23" s="31"/>
      <c r="D23" s="28" t="s">
        <v>32</v>
      </c>
      <c r="E23" s="31"/>
      <c r="F23" s="31"/>
      <c r="G23" s="31"/>
      <c r="H23" s="31"/>
      <c r="I23" s="28" t="s">
        <v>24</v>
      </c>
      <c r="J23" s="26" t="s">
        <v>3</v>
      </c>
      <c r="K23" s="31"/>
      <c r="L23" s="90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18" customHeight="1">
      <c r="A24" s="31"/>
      <c r="B24" s="32"/>
      <c r="C24" s="31"/>
      <c r="D24" s="31"/>
      <c r="E24" s="26" t="s">
        <v>33</v>
      </c>
      <c r="F24" s="31"/>
      <c r="G24" s="31"/>
      <c r="H24" s="31"/>
      <c r="I24" s="28" t="s">
        <v>26</v>
      </c>
      <c r="J24" s="26" t="s">
        <v>3</v>
      </c>
      <c r="K24" s="31"/>
      <c r="L24" s="90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6.9" customHeight="1">
      <c r="A25" s="31"/>
      <c r="B25" s="32"/>
      <c r="C25" s="31"/>
      <c r="D25" s="31"/>
      <c r="E25" s="31"/>
      <c r="F25" s="31"/>
      <c r="G25" s="31"/>
      <c r="H25" s="31"/>
      <c r="I25" s="31"/>
      <c r="J25" s="31"/>
      <c r="K25" s="31"/>
      <c r="L25" s="90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12" customHeight="1">
      <c r="A26" s="31"/>
      <c r="B26" s="32"/>
      <c r="C26" s="31"/>
      <c r="D26" s="28" t="s">
        <v>34</v>
      </c>
      <c r="E26" s="31"/>
      <c r="F26" s="31"/>
      <c r="G26" s="31"/>
      <c r="H26" s="31"/>
      <c r="I26" s="31"/>
      <c r="J26" s="31"/>
      <c r="K26" s="31"/>
      <c r="L26" s="90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8" customFormat="1" ht="16.5" customHeight="1">
      <c r="A27" s="91"/>
      <c r="B27" s="92"/>
      <c r="C27" s="91"/>
      <c r="D27" s="91"/>
      <c r="E27" s="280" t="s">
        <v>3</v>
      </c>
      <c r="F27" s="280"/>
      <c r="G27" s="280"/>
      <c r="H27" s="280"/>
      <c r="I27" s="91"/>
      <c r="J27" s="91"/>
      <c r="K27" s="91"/>
      <c r="L27" s="93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</row>
    <row r="28" spans="1:31" s="2" customFormat="1" ht="6.9" customHeight="1">
      <c r="A28" s="31"/>
      <c r="B28" s="32"/>
      <c r="C28" s="31"/>
      <c r="D28" s="31"/>
      <c r="E28" s="31"/>
      <c r="F28" s="31"/>
      <c r="G28" s="31"/>
      <c r="H28" s="31"/>
      <c r="I28" s="31"/>
      <c r="J28" s="31"/>
      <c r="K28" s="31"/>
      <c r="L28" s="90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2" customFormat="1" ht="6.9" customHeight="1">
      <c r="A29" s="31"/>
      <c r="B29" s="32"/>
      <c r="C29" s="31"/>
      <c r="D29" s="60"/>
      <c r="E29" s="60"/>
      <c r="F29" s="60"/>
      <c r="G29" s="60"/>
      <c r="H29" s="60"/>
      <c r="I29" s="60"/>
      <c r="J29" s="60"/>
      <c r="K29" s="60"/>
      <c r="L29" s="90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s="2" customFormat="1" ht="25.35" customHeight="1">
      <c r="A30" s="31"/>
      <c r="B30" s="32"/>
      <c r="C30" s="31"/>
      <c r="D30" s="94" t="s">
        <v>36</v>
      </c>
      <c r="E30" s="31"/>
      <c r="F30" s="31"/>
      <c r="G30" s="31"/>
      <c r="H30" s="31"/>
      <c r="I30" s="31"/>
      <c r="J30" s="65">
        <f>ROUND(J100,2)</f>
        <v>0</v>
      </c>
      <c r="K30" s="31"/>
      <c r="L30" s="90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6.9" customHeight="1">
      <c r="A31" s="31"/>
      <c r="B31" s="32"/>
      <c r="C31" s="31"/>
      <c r="D31" s="60"/>
      <c r="E31" s="60"/>
      <c r="F31" s="60"/>
      <c r="G31" s="60"/>
      <c r="H31" s="60"/>
      <c r="I31" s="60"/>
      <c r="J31" s="60"/>
      <c r="K31" s="60"/>
      <c r="L31" s="90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14.4" customHeight="1">
      <c r="A32" s="31"/>
      <c r="B32" s="32"/>
      <c r="C32" s="31"/>
      <c r="D32" s="31"/>
      <c r="E32" s="31"/>
      <c r="F32" s="35" t="s">
        <v>38</v>
      </c>
      <c r="G32" s="31"/>
      <c r="H32" s="31"/>
      <c r="I32" s="35" t="s">
        <v>37</v>
      </c>
      <c r="J32" s="35" t="s">
        <v>39</v>
      </c>
      <c r="K32" s="31"/>
      <c r="L32" s="90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14.4" customHeight="1">
      <c r="A33" s="31"/>
      <c r="B33" s="32"/>
      <c r="C33" s="31"/>
      <c r="D33" s="95" t="s">
        <v>40</v>
      </c>
      <c r="E33" s="28" t="s">
        <v>41</v>
      </c>
      <c r="F33" s="96">
        <f>ROUND((SUM(BE100:BE280)),2)</f>
        <v>0</v>
      </c>
      <c r="G33" s="31"/>
      <c r="H33" s="31"/>
      <c r="I33" s="97">
        <v>0.21</v>
      </c>
      <c r="J33" s="96">
        <f>ROUND(((SUM(BE100:BE280))*I33),2)</f>
        <v>0</v>
      </c>
      <c r="K33" s="31"/>
      <c r="L33" s="90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" customHeight="1">
      <c r="A34" s="31"/>
      <c r="B34" s="32"/>
      <c r="C34" s="31"/>
      <c r="D34" s="31"/>
      <c r="E34" s="28" t="s">
        <v>42</v>
      </c>
      <c r="F34" s="96">
        <f>ROUND((SUM(BF100:BF280)),2)</f>
        <v>0</v>
      </c>
      <c r="G34" s="31"/>
      <c r="H34" s="31"/>
      <c r="I34" s="97">
        <v>0.15</v>
      </c>
      <c r="J34" s="96">
        <f>ROUND(((SUM(BF100:BF280))*I34),2)</f>
        <v>0</v>
      </c>
      <c r="K34" s="31"/>
      <c r="L34" s="90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" customHeight="1" hidden="1">
      <c r="A35" s="31"/>
      <c r="B35" s="32"/>
      <c r="C35" s="31"/>
      <c r="D35" s="31"/>
      <c r="E35" s="28" t="s">
        <v>43</v>
      </c>
      <c r="F35" s="96">
        <f>ROUND((SUM(BG100:BG280)),2)</f>
        <v>0</v>
      </c>
      <c r="G35" s="31"/>
      <c r="H35" s="31"/>
      <c r="I35" s="97">
        <v>0.21</v>
      </c>
      <c r="J35" s="96">
        <f>0</f>
        <v>0</v>
      </c>
      <c r="K35" s="31"/>
      <c r="L35" s="90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" customHeight="1" hidden="1">
      <c r="A36" s="31"/>
      <c r="B36" s="32"/>
      <c r="C36" s="31"/>
      <c r="D36" s="31"/>
      <c r="E36" s="28" t="s">
        <v>44</v>
      </c>
      <c r="F36" s="96">
        <f>ROUND((SUM(BH100:BH280)),2)</f>
        <v>0</v>
      </c>
      <c r="G36" s="31"/>
      <c r="H36" s="31"/>
      <c r="I36" s="97">
        <v>0.15</v>
      </c>
      <c r="J36" s="96">
        <f>0</f>
        <v>0</v>
      </c>
      <c r="K36" s="31"/>
      <c r="L36" s="90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" customHeight="1" hidden="1">
      <c r="A37" s="31"/>
      <c r="B37" s="32"/>
      <c r="C37" s="31"/>
      <c r="D37" s="31"/>
      <c r="E37" s="28" t="s">
        <v>45</v>
      </c>
      <c r="F37" s="96">
        <f>ROUND((SUM(BI100:BI280)),2)</f>
        <v>0</v>
      </c>
      <c r="G37" s="31"/>
      <c r="H37" s="31"/>
      <c r="I37" s="97">
        <v>0</v>
      </c>
      <c r="J37" s="96">
        <f>0</f>
        <v>0</v>
      </c>
      <c r="K37" s="31"/>
      <c r="L37" s="90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6.9" customHeight="1">
      <c r="A38" s="31"/>
      <c r="B38" s="32"/>
      <c r="C38" s="31"/>
      <c r="D38" s="31"/>
      <c r="E38" s="31"/>
      <c r="F38" s="31"/>
      <c r="G38" s="31"/>
      <c r="H38" s="31"/>
      <c r="I38" s="31"/>
      <c r="J38" s="31"/>
      <c r="K38" s="31"/>
      <c r="L38" s="90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25.35" customHeight="1">
      <c r="A39" s="31"/>
      <c r="B39" s="32"/>
      <c r="C39" s="98"/>
      <c r="D39" s="99" t="s">
        <v>46</v>
      </c>
      <c r="E39" s="54"/>
      <c r="F39" s="54"/>
      <c r="G39" s="100" t="s">
        <v>47</v>
      </c>
      <c r="H39" s="101" t="s">
        <v>48</v>
      </c>
      <c r="I39" s="54"/>
      <c r="J39" s="102">
        <f>SUM(J30:J37)</f>
        <v>0</v>
      </c>
      <c r="K39" s="103"/>
      <c r="L39" s="90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14.4" customHeight="1">
      <c r="A40" s="31"/>
      <c r="B40" s="41"/>
      <c r="C40" s="42"/>
      <c r="D40" s="42"/>
      <c r="E40" s="42"/>
      <c r="F40" s="42"/>
      <c r="G40" s="42"/>
      <c r="H40" s="42"/>
      <c r="I40" s="42"/>
      <c r="J40" s="42"/>
      <c r="K40" s="42"/>
      <c r="L40" s="90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4" spans="1:31" s="2" customFormat="1" ht="6.9" customHeight="1">
      <c r="A44" s="31"/>
      <c r="B44" s="43"/>
      <c r="C44" s="44"/>
      <c r="D44" s="44"/>
      <c r="E44" s="44"/>
      <c r="F44" s="44"/>
      <c r="G44" s="44"/>
      <c r="H44" s="44"/>
      <c r="I44" s="44"/>
      <c r="J44" s="44"/>
      <c r="K44" s="44"/>
      <c r="L44" s="90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</row>
    <row r="45" spans="1:31" s="2" customFormat="1" ht="24.9" customHeight="1">
      <c r="A45" s="31"/>
      <c r="B45" s="32"/>
      <c r="C45" s="23" t="s">
        <v>100</v>
      </c>
      <c r="D45" s="31"/>
      <c r="E45" s="31"/>
      <c r="F45" s="31"/>
      <c r="G45" s="31"/>
      <c r="H45" s="31"/>
      <c r="I45" s="31"/>
      <c r="J45" s="31"/>
      <c r="K45" s="31"/>
      <c r="L45" s="90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</row>
    <row r="46" spans="1:31" s="2" customFormat="1" ht="6.9" customHeight="1">
      <c r="A46" s="31"/>
      <c r="B46" s="32"/>
      <c r="C46" s="31"/>
      <c r="D46" s="31"/>
      <c r="E46" s="31"/>
      <c r="F46" s="31"/>
      <c r="G46" s="31"/>
      <c r="H46" s="31"/>
      <c r="I46" s="31"/>
      <c r="J46" s="31"/>
      <c r="K46" s="31"/>
      <c r="L46" s="90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</row>
    <row r="47" spans="1:31" s="2" customFormat="1" ht="12" customHeight="1">
      <c r="A47" s="31"/>
      <c r="B47" s="32"/>
      <c r="C47" s="28" t="s">
        <v>15</v>
      </c>
      <c r="D47" s="31"/>
      <c r="E47" s="31"/>
      <c r="F47" s="31"/>
      <c r="G47" s="31"/>
      <c r="H47" s="31"/>
      <c r="I47" s="31"/>
      <c r="J47" s="31"/>
      <c r="K47" s="31"/>
      <c r="L47" s="90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</row>
    <row r="48" spans="1:31" s="2" customFormat="1" ht="16.5" customHeight="1">
      <c r="A48" s="31"/>
      <c r="B48" s="32"/>
      <c r="C48" s="31"/>
      <c r="D48" s="31"/>
      <c r="E48" s="310" t="str">
        <f>E7</f>
        <v>Zateplení budov včetně nové střechy, MŠ Tovární 44, Beroun</v>
      </c>
      <c r="F48" s="311"/>
      <c r="G48" s="311"/>
      <c r="H48" s="311"/>
      <c r="I48" s="31"/>
      <c r="J48" s="31"/>
      <c r="K48" s="31"/>
      <c r="L48" s="90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</row>
    <row r="49" spans="1:31" s="2" customFormat="1" ht="12" customHeight="1">
      <c r="A49" s="31"/>
      <c r="B49" s="32"/>
      <c r="C49" s="28" t="s">
        <v>98</v>
      </c>
      <c r="D49" s="31"/>
      <c r="E49" s="31"/>
      <c r="F49" s="31"/>
      <c r="G49" s="31"/>
      <c r="H49" s="31"/>
      <c r="I49" s="31"/>
      <c r="J49" s="31"/>
      <c r="K49" s="31"/>
      <c r="L49" s="90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</row>
    <row r="50" spans="1:31" s="2" customFormat="1" ht="16.5" customHeight="1">
      <c r="A50" s="31"/>
      <c r="B50" s="32"/>
      <c r="C50" s="31"/>
      <c r="D50" s="31"/>
      <c r="E50" s="291" t="str">
        <f>E9</f>
        <v>01 - Stavební úpravy</v>
      </c>
      <c r="F50" s="312"/>
      <c r="G50" s="312"/>
      <c r="H50" s="312"/>
      <c r="I50" s="31"/>
      <c r="J50" s="31"/>
      <c r="K50" s="31"/>
      <c r="L50" s="90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</row>
    <row r="51" spans="1:31" s="2" customFormat="1" ht="6.9" customHeight="1">
      <c r="A51" s="31"/>
      <c r="B51" s="32"/>
      <c r="C51" s="31"/>
      <c r="D51" s="31"/>
      <c r="E51" s="31"/>
      <c r="F51" s="31"/>
      <c r="G51" s="31"/>
      <c r="H51" s="31"/>
      <c r="I51" s="31"/>
      <c r="J51" s="31"/>
      <c r="K51" s="31"/>
      <c r="L51" s="90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</row>
    <row r="52" spans="1:31" s="2" customFormat="1" ht="12" customHeight="1">
      <c r="A52" s="31"/>
      <c r="B52" s="32"/>
      <c r="C52" s="28" t="s">
        <v>19</v>
      </c>
      <c r="D52" s="31"/>
      <c r="E52" s="31"/>
      <c r="F52" s="26" t="str">
        <f>F12</f>
        <v>Beroun</v>
      </c>
      <c r="G52" s="31"/>
      <c r="H52" s="31"/>
      <c r="I52" s="28" t="s">
        <v>21</v>
      </c>
      <c r="J52" s="49" t="str">
        <f>IF(J12="","",J12)</f>
        <v>16. 1. 2020</v>
      </c>
      <c r="K52" s="31"/>
      <c r="L52" s="90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</row>
    <row r="53" spans="1:31" s="2" customFormat="1" ht="6.9" customHeight="1">
      <c r="A53" s="31"/>
      <c r="B53" s="32"/>
      <c r="C53" s="31"/>
      <c r="D53" s="31"/>
      <c r="E53" s="31"/>
      <c r="F53" s="31"/>
      <c r="G53" s="31"/>
      <c r="H53" s="31"/>
      <c r="I53" s="31"/>
      <c r="J53" s="31"/>
      <c r="K53" s="31"/>
      <c r="L53" s="90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</row>
    <row r="54" spans="1:31" s="2" customFormat="1" ht="15.15" customHeight="1">
      <c r="A54" s="31"/>
      <c r="B54" s="32"/>
      <c r="C54" s="28" t="s">
        <v>23</v>
      </c>
      <c r="D54" s="31"/>
      <c r="E54" s="31"/>
      <c r="F54" s="26" t="str">
        <f>E15</f>
        <v>Město Beroun</v>
      </c>
      <c r="G54" s="31"/>
      <c r="H54" s="31"/>
      <c r="I54" s="28" t="s">
        <v>29</v>
      </c>
      <c r="J54" s="29" t="str">
        <f>E21</f>
        <v>RAM projekt</v>
      </c>
      <c r="K54" s="31"/>
      <c r="L54" s="90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</row>
    <row r="55" spans="1:31" s="2" customFormat="1" ht="15.15" customHeight="1">
      <c r="A55" s="31"/>
      <c r="B55" s="32"/>
      <c r="C55" s="28" t="s">
        <v>27</v>
      </c>
      <c r="D55" s="31"/>
      <c r="E55" s="31"/>
      <c r="F55" s="26" t="str">
        <f>IF(E18="","",E18)</f>
        <v xml:space="preserve"> </v>
      </c>
      <c r="G55" s="31"/>
      <c r="H55" s="31"/>
      <c r="I55" s="28" t="s">
        <v>32</v>
      </c>
      <c r="J55" s="29" t="str">
        <f>E24</f>
        <v>Ing. Eva Mrvová</v>
      </c>
      <c r="K55" s="31"/>
      <c r="L55" s="90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</row>
    <row r="56" spans="1:31" s="2" customFormat="1" ht="10.35" customHeight="1">
      <c r="A56" s="31"/>
      <c r="B56" s="32"/>
      <c r="C56" s="31"/>
      <c r="D56" s="31"/>
      <c r="E56" s="31"/>
      <c r="F56" s="31"/>
      <c r="G56" s="31"/>
      <c r="H56" s="31"/>
      <c r="I56" s="31"/>
      <c r="J56" s="31"/>
      <c r="K56" s="31"/>
      <c r="L56" s="90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</row>
    <row r="57" spans="1:31" s="2" customFormat="1" ht="29.25" customHeight="1">
      <c r="A57" s="31"/>
      <c r="B57" s="32"/>
      <c r="C57" s="104" t="s">
        <v>101</v>
      </c>
      <c r="D57" s="98"/>
      <c r="E57" s="98"/>
      <c r="F57" s="98"/>
      <c r="G57" s="98"/>
      <c r="H57" s="98"/>
      <c r="I57" s="98"/>
      <c r="J57" s="105" t="s">
        <v>102</v>
      </c>
      <c r="K57" s="98"/>
      <c r="L57" s="90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</row>
    <row r="58" spans="1:31" s="2" customFormat="1" ht="10.35" customHeight="1">
      <c r="A58" s="31"/>
      <c r="B58" s="32"/>
      <c r="C58" s="31"/>
      <c r="D58" s="31"/>
      <c r="E58" s="31"/>
      <c r="F58" s="31"/>
      <c r="G58" s="31"/>
      <c r="H58" s="31"/>
      <c r="I58" s="31"/>
      <c r="J58" s="31"/>
      <c r="K58" s="31"/>
      <c r="L58" s="90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</row>
    <row r="59" spans="1:47" s="2" customFormat="1" ht="22.8" customHeight="1">
      <c r="A59" s="31"/>
      <c r="B59" s="32"/>
      <c r="C59" s="106" t="s">
        <v>68</v>
      </c>
      <c r="D59" s="31"/>
      <c r="E59" s="31"/>
      <c r="F59" s="31"/>
      <c r="G59" s="31"/>
      <c r="H59" s="31"/>
      <c r="I59" s="31"/>
      <c r="J59" s="65">
        <f>J100</f>
        <v>0</v>
      </c>
      <c r="K59" s="31"/>
      <c r="L59" s="90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U59" s="19" t="s">
        <v>103</v>
      </c>
    </row>
    <row r="60" spans="2:12" s="9" customFormat="1" ht="24.9" customHeight="1">
      <c r="B60" s="107"/>
      <c r="D60" s="108" t="s">
        <v>104</v>
      </c>
      <c r="E60" s="109"/>
      <c r="F60" s="109"/>
      <c r="G60" s="109"/>
      <c r="H60" s="109"/>
      <c r="I60" s="109"/>
      <c r="J60" s="110">
        <f>J101</f>
        <v>0</v>
      </c>
      <c r="L60" s="107"/>
    </row>
    <row r="61" spans="2:12" s="10" customFormat="1" ht="19.95" customHeight="1">
      <c r="B61" s="111"/>
      <c r="D61" s="112" t="s">
        <v>105</v>
      </c>
      <c r="E61" s="113"/>
      <c r="F61" s="113"/>
      <c r="G61" s="113"/>
      <c r="H61" s="113"/>
      <c r="I61" s="113"/>
      <c r="J61" s="114">
        <f>J102</f>
        <v>0</v>
      </c>
      <c r="L61" s="111"/>
    </row>
    <row r="62" spans="2:12" s="10" customFormat="1" ht="19.95" customHeight="1">
      <c r="B62" s="111"/>
      <c r="D62" s="112" t="s">
        <v>106</v>
      </c>
      <c r="E62" s="113"/>
      <c r="F62" s="113"/>
      <c r="G62" s="113"/>
      <c r="H62" s="113"/>
      <c r="I62" s="113"/>
      <c r="J62" s="114">
        <f>J106</f>
        <v>0</v>
      </c>
      <c r="L62" s="111"/>
    </row>
    <row r="63" spans="2:12" s="10" customFormat="1" ht="19.95" customHeight="1">
      <c r="B63" s="111"/>
      <c r="D63" s="112" t="s">
        <v>107</v>
      </c>
      <c r="E63" s="113"/>
      <c r="F63" s="113"/>
      <c r="G63" s="113"/>
      <c r="H63" s="113"/>
      <c r="I63" s="113"/>
      <c r="J63" s="114">
        <f>J142</f>
        <v>0</v>
      </c>
      <c r="L63" s="111"/>
    </row>
    <row r="64" spans="2:12" s="10" customFormat="1" ht="19.95" customHeight="1">
      <c r="B64" s="111"/>
      <c r="D64" s="112" t="s">
        <v>108</v>
      </c>
      <c r="E64" s="113"/>
      <c r="F64" s="113"/>
      <c r="G64" s="113"/>
      <c r="H64" s="113"/>
      <c r="I64" s="113"/>
      <c r="J64" s="114">
        <f>J156</f>
        <v>0</v>
      </c>
      <c r="L64" s="111"/>
    </row>
    <row r="65" spans="2:12" s="10" customFormat="1" ht="19.95" customHeight="1">
      <c r="B65" s="111"/>
      <c r="D65" s="112" t="s">
        <v>109</v>
      </c>
      <c r="E65" s="113"/>
      <c r="F65" s="113"/>
      <c r="G65" s="113"/>
      <c r="H65" s="113"/>
      <c r="I65" s="113"/>
      <c r="J65" s="114">
        <f>J170</f>
        <v>0</v>
      </c>
      <c r="L65" s="111"/>
    </row>
    <row r="66" spans="2:12" s="9" customFormat="1" ht="24.9" customHeight="1">
      <c r="B66" s="107"/>
      <c r="D66" s="108" t="s">
        <v>110</v>
      </c>
      <c r="E66" s="109"/>
      <c r="F66" s="109"/>
      <c r="G66" s="109"/>
      <c r="H66" s="109"/>
      <c r="I66" s="109"/>
      <c r="J66" s="110">
        <f>J172</f>
        <v>0</v>
      </c>
      <c r="L66" s="107"/>
    </row>
    <row r="67" spans="2:12" s="10" customFormat="1" ht="19.95" customHeight="1">
      <c r="B67" s="111"/>
      <c r="D67" s="112" t="s">
        <v>111</v>
      </c>
      <c r="E67" s="113"/>
      <c r="F67" s="113"/>
      <c r="G67" s="113"/>
      <c r="H67" s="113"/>
      <c r="I67" s="113"/>
      <c r="J67" s="114">
        <f>J173</f>
        <v>0</v>
      </c>
      <c r="L67" s="111"/>
    </row>
    <row r="68" spans="2:12" s="10" customFormat="1" ht="19.95" customHeight="1">
      <c r="B68" s="111"/>
      <c r="D68" s="112" t="s">
        <v>112</v>
      </c>
      <c r="E68" s="113"/>
      <c r="F68" s="113"/>
      <c r="G68" s="113"/>
      <c r="H68" s="113"/>
      <c r="I68" s="113"/>
      <c r="J68" s="114">
        <f>J183</f>
        <v>0</v>
      </c>
      <c r="L68" s="111"/>
    </row>
    <row r="69" spans="2:12" s="10" customFormat="1" ht="19.95" customHeight="1">
      <c r="B69" s="111"/>
      <c r="D69" s="112" t="s">
        <v>113</v>
      </c>
      <c r="E69" s="113"/>
      <c r="F69" s="113"/>
      <c r="G69" s="113"/>
      <c r="H69" s="113"/>
      <c r="I69" s="113"/>
      <c r="J69" s="114">
        <f>J219</f>
        <v>0</v>
      </c>
      <c r="L69" s="111"/>
    </row>
    <row r="70" spans="2:12" s="10" customFormat="1" ht="19.95" customHeight="1">
      <c r="B70" s="111"/>
      <c r="D70" s="112" t="s">
        <v>114</v>
      </c>
      <c r="E70" s="113"/>
      <c r="F70" s="113"/>
      <c r="G70" s="113"/>
      <c r="H70" s="113"/>
      <c r="I70" s="113"/>
      <c r="J70" s="114">
        <f>J238</f>
        <v>0</v>
      </c>
      <c r="L70" s="111"/>
    </row>
    <row r="71" spans="2:12" s="10" customFormat="1" ht="19.95" customHeight="1">
      <c r="B71" s="111"/>
      <c r="D71" s="112" t="s">
        <v>115</v>
      </c>
      <c r="E71" s="113"/>
      <c r="F71" s="113"/>
      <c r="G71" s="113"/>
      <c r="H71" s="113"/>
      <c r="I71" s="113"/>
      <c r="J71" s="114">
        <f>J242</f>
        <v>0</v>
      </c>
      <c r="L71" s="111"/>
    </row>
    <row r="72" spans="2:12" s="10" customFormat="1" ht="19.95" customHeight="1">
      <c r="B72" s="111"/>
      <c r="D72" s="112" t="s">
        <v>116</v>
      </c>
      <c r="E72" s="113"/>
      <c r="F72" s="113"/>
      <c r="G72" s="113"/>
      <c r="H72" s="113"/>
      <c r="I72" s="113"/>
      <c r="J72" s="114">
        <f>J244</f>
        <v>0</v>
      </c>
      <c r="L72" s="111"/>
    </row>
    <row r="73" spans="2:12" s="10" customFormat="1" ht="19.95" customHeight="1">
      <c r="B73" s="111"/>
      <c r="D73" s="112" t="s">
        <v>117</v>
      </c>
      <c r="E73" s="113"/>
      <c r="F73" s="113"/>
      <c r="G73" s="113"/>
      <c r="H73" s="113"/>
      <c r="I73" s="113"/>
      <c r="J73" s="114">
        <f>J246</f>
        <v>0</v>
      </c>
      <c r="L73" s="111"/>
    </row>
    <row r="74" spans="2:12" s="10" customFormat="1" ht="19.95" customHeight="1">
      <c r="B74" s="111"/>
      <c r="D74" s="112" t="s">
        <v>118</v>
      </c>
      <c r="E74" s="113"/>
      <c r="F74" s="113"/>
      <c r="G74" s="113"/>
      <c r="H74" s="113"/>
      <c r="I74" s="113"/>
      <c r="J74" s="114">
        <f>J250</f>
        <v>0</v>
      </c>
      <c r="L74" s="111"/>
    </row>
    <row r="75" spans="2:12" s="10" customFormat="1" ht="19.95" customHeight="1">
      <c r="B75" s="111"/>
      <c r="D75" s="112" t="s">
        <v>119</v>
      </c>
      <c r="E75" s="113"/>
      <c r="F75" s="113"/>
      <c r="G75" s="113"/>
      <c r="H75" s="113"/>
      <c r="I75" s="113"/>
      <c r="J75" s="114">
        <f>J261</f>
        <v>0</v>
      </c>
      <c r="L75" s="111"/>
    </row>
    <row r="76" spans="2:12" s="10" customFormat="1" ht="19.95" customHeight="1">
      <c r="B76" s="111"/>
      <c r="D76" s="112" t="s">
        <v>120</v>
      </c>
      <c r="E76" s="113"/>
      <c r="F76" s="113"/>
      <c r="G76" s="113"/>
      <c r="H76" s="113"/>
      <c r="I76" s="113"/>
      <c r="J76" s="114">
        <f>J266</f>
        <v>0</v>
      </c>
      <c r="L76" s="111"/>
    </row>
    <row r="77" spans="2:12" s="10" customFormat="1" ht="19.95" customHeight="1">
      <c r="B77" s="111"/>
      <c r="D77" s="112" t="s">
        <v>121</v>
      </c>
      <c r="E77" s="113"/>
      <c r="F77" s="113"/>
      <c r="G77" s="113"/>
      <c r="H77" s="113"/>
      <c r="I77" s="113"/>
      <c r="J77" s="114">
        <f>J270</f>
        <v>0</v>
      </c>
      <c r="L77" s="111"/>
    </row>
    <row r="78" spans="2:12" s="10" customFormat="1" ht="19.95" customHeight="1">
      <c r="B78" s="111"/>
      <c r="D78" s="112" t="s">
        <v>122</v>
      </c>
      <c r="E78" s="113"/>
      <c r="F78" s="113"/>
      <c r="G78" s="113"/>
      <c r="H78" s="113"/>
      <c r="I78" s="113"/>
      <c r="J78" s="114">
        <f>J275</f>
        <v>0</v>
      </c>
      <c r="L78" s="111"/>
    </row>
    <row r="79" spans="2:12" s="9" customFormat="1" ht="24.9" customHeight="1">
      <c r="B79" s="107"/>
      <c r="D79" s="108" t="s">
        <v>123</v>
      </c>
      <c r="E79" s="109"/>
      <c r="F79" s="109"/>
      <c r="G79" s="109"/>
      <c r="H79" s="109"/>
      <c r="I79" s="109"/>
      <c r="J79" s="110">
        <f>J278</f>
        <v>0</v>
      </c>
      <c r="L79" s="107"/>
    </row>
    <row r="80" spans="2:12" s="10" customFormat="1" ht="19.95" customHeight="1">
      <c r="B80" s="111"/>
      <c r="D80" s="112" t="s">
        <v>124</v>
      </c>
      <c r="E80" s="113"/>
      <c r="F80" s="113"/>
      <c r="G80" s="113"/>
      <c r="H80" s="113"/>
      <c r="I80" s="113"/>
      <c r="J80" s="114">
        <f>J279</f>
        <v>0</v>
      </c>
      <c r="L80" s="111"/>
    </row>
    <row r="81" spans="1:31" s="2" customFormat="1" ht="21.75" customHeight="1">
      <c r="A81" s="31"/>
      <c r="B81" s="32"/>
      <c r="C81" s="31"/>
      <c r="D81" s="31"/>
      <c r="E81" s="31"/>
      <c r="F81" s="31"/>
      <c r="G81" s="31"/>
      <c r="H81" s="31"/>
      <c r="I81" s="31"/>
      <c r="J81" s="31"/>
      <c r="K81" s="31"/>
      <c r="L81" s="90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31" s="2" customFormat="1" ht="6.9" customHeight="1">
      <c r="A82" s="31"/>
      <c r="B82" s="41"/>
      <c r="C82" s="42"/>
      <c r="D82" s="42"/>
      <c r="E82" s="42"/>
      <c r="F82" s="42"/>
      <c r="G82" s="42"/>
      <c r="H82" s="42"/>
      <c r="I82" s="42"/>
      <c r="J82" s="42"/>
      <c r="K82" s="42"/>
      <c r="L82" s="90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6" spans="1:31" s="2" customFormat="1" ht="6.9" customHeight="1">
      <c r="A86" s="31"/>
      <c r="B86" s="43"/>
      <c r="C86" s="44"/>
      <c r="D86" s="44"/>
      <c r="E86" s="44"/>
      <c r="F86" s="44"/>
      <c r="G86" s="44"/>
      <c r="H86" s="44"/>
      <c r="I86" s="44"/>
      <c r="J86" s="44"/>
      <c r="K86" s="44"/>
      <c r="L86" s="90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</row>
    <row r="87" spans="1:31" s="2" customFormat="1" ht="24.9" customHeight="1">
      <c r="A87" s="31"/>
      <c r="B87" s="32"/>
      <c r="C87" s="23" t="s">
        <v>125</v>
      </c>
      <c r="D87" s="31"/>
      <c r="E87" s="31"/>
      <c r="F87" s="31"/>
      <c r="G87" s="31"/>
      <c r="H87" s="31"/>
      <c r="I87" s="31"/>
      <c r="J87" s="31"/>
      <c r="K87" s="31"/>
      <c r="L87" s="90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31" s="2" customFormat="1" ht="6.9" customHeight="1">
      <c r="A88" s="31"/>
      <c r="B88" s="32"/>
      <c r="C88" s="31"/>
      <c r="D88" s="31"/>
      <c r="E88" s="31"/>
      <c r="F88" s="31"/>
      <c r="G88" s="31"/>
      <c r="H88" s="31"/>
      <c r="I88" s="31"/>
      <c r="J88" s="31"/>
      <c r="K88" s="31"/>
      <c r="L88" s="90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31" s="2" customFormat="1" ht="12" customHeight="1">
      <c r="A89" s="31"/>
      <c r="B89" s="32"/>
      <c r="C89" s="28" t="s">
        <v>15</v>
      </c>
      <c r="D89" s="31"/>
      <c r="E89" s="31"/>
      <c r="F89" s="31"/>
      <c r="G89" s="31"/>
      <c r="H89" s="31"/>
      <c r="I89" s="31"/>
      <c r="J89" s="31"/>
      <c r="K89" s="31"/>
      <c r="L89" s="90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31" s="2" customFormat="1" ht="16.5" customHeight="1">
      <c r="A90" s="31"/>
      <c r="B90" s="32"/>
      <c r="C90" s="31"/>
      <c r="D90" s="31"/>
      <c r="E90" s="310" t="str">
        <f>E7</f>
        <v>Zateplení budov včetně nové střechy, MŠ Tovární 44, Beroun</v>
      </c>
      <c r="F90" s="311"/>
      <c r="G90" s="311"/>
      <c r="H90" s="311"/>
      <c r="I90" s="31"/>
      <c r="J90" s="31"/>
      <c r="K90" s="31"/>
      <c r="L90" s="90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31" s="2" customFormat="1" ht="12" customHeight="1">
      <c r="A91" s="31"/>
      <c r="B91" s="32"/>
      <c r="C91" s="28" t="s">
        <v>98</v>
      </c>
      <c r="D91" s="31"/>
      <c r="E91" s="31"/>
      <c r="F91" s="31"/>
      <c r="G91" s="31"/>
      <c r="H91" s="31"/>
      <c r="I91" s="31"/>
      <c r="J91" s="31"/>
      <c r="K91" s="31"/>
      <c r="L91" s="90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31" s="2" customFormat="1" ht="16.5" customHeight="1">
      <c r="A92" s="31"/>
      <c r="B92" s="32"/>
      <c r="C92" s="31"/>
      <c r="D92" s="31"/>
      <c r="E92" s="291" t="str">
        <f>E9</f>
        <v>01 - Stavební úpravy</v>
      </c>
      <c r="F92" s="312"/>
      <c r="G92" s="312"/>
      <c r="H92" s="312"/>
      <c r="I92" s="31"/>
      <c r="J92" s="31"/>
      <c r="K92" s="31"/>
      <c r="L92" s="90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31" s="2" customFormat="1" ht="6.9" customHeight="1">
      <c r="A93" s="31"/>
      <c r="B93" s="32"/>
      <c r="C93" s="31"/>
      <c r="D93" s="31"/>
      <c r="E93" s="31"/>
      <c r="F93" s="31"/>
      <c r="G93" s="31"/>
      <c r="H93" s="31"/>
      <c r="I93" s="31"/>
      <c r="J93" s="31"/>
      <c r="K93" s="31"/>
      <c r="L93" s="90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31" s="2" customFormat="1" ht="12" customHeight="1">
      <c r="A94" s="31"/>
      <c r="B94" s="32"/>
      <c r="C94" s="28" t="s">
        <v>19</v>
      </c>
      <c r="D94" s="31"/>
      <c r="E94" s="31"/>
      <c r="F94" s="26" t="str">
        <f>F12</f>
        <v>Beroun</v>
      </c>
      <c r="G94" s="31"/>
      <c r="H94" s="31"/>
      <c r="I94" s="28" t="s">
        <v>21</v>
      </c>
      <c r="J94" s="49" t="str">
        <f>IF(J12="","",J12)</f>
        <v>16. 1. 2020</v>
      </c>
      <c r="K94" s="31"/>
      <c r="L94" s="90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31" s="2" customFormat="1" ht="6.9" customHeight="1">
      <c r="A95" s="31"/>
      <c r="B95" s="32"/>
      <c r="C95" s="31"/>
      <c r="D95" s="31"/>
      <c r="E95" s="31"/>
      <c r="F95" s="31"/>
      <c r="G95" s="31"/>
      <c r="H95" s="31"/>
      <c r="I95" s="31"/>
      <c r="J95" s="31"/>
      <c r="K95" s="31"/>
      <c r="L95" s="90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1:31" s="2" customFormat="1" ht="15.15" customHeight="1">
      <c r="A96" s="31"/>
      <c r="B96" s="32"/>
      <c r="C96" s="28" t="s">
        <v>23</v>
      </c>
      <c r="D96" s="31"/>
      <c r="E96" s="31"/>
      <c r="F96" s="26" t="str">
        <f>E15</f>
        <v>Město Beroun</v>
      </c>
      <c r="G96" s="31"/>
      <c r="H96" s="31"/>
      <c r="I96" s="28" t="s">
        <v>29</v>
      </c>
      <c r="J96" s="29" t="str">
        <f>E21</f>
        <v>RAM projekt</v>
      </c>
      <c r="K96" s="31"/>
      <c r="L96" s="90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</row>
    <row r="97" spans="1:31" s="2" customFormat="1" ht="15.15" customHeight="1">
      <c r="A97" s="31"/>
      <c r="B97" s="32"/>
      <c r="C97" s="28" t="s">
        <v>27</v>
      </c>
      <c r="D97" s="31"/>
      <c r="E97" s="31"/>
      <c r="F97" s="26" t="str">
        <f>IF(E18="","",E18)</f>
        <v xml:space="preserve"> </v>
      </c>
      <c r="G97" s="31"/>
      <c r="H97" s="31"/>
      <c r="I97" s="28" t="s">
        <v>32</v>
      </c>
      <c r="J97" s="29" t="str">
        <f>E24</f>
        <v>Ing. Eva Mrvová</v>
      </c>
      <c r="K97" s="31"/>
      <c r="L97" s="90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</row>
    <row r="98" spans="1:31" s="2" customFormat="1" ht="10.35" customHeight="1">
      <c r="A98" s="31"/>
      <c r="B98" s="32"/>
      <c r="C98" s="31"/>
      <c r="D98" s="31"/>
      <c r="E98" s="31"/>
      <c r="F98" s="31"/>
      <c r="G98" s="31"/>
      <c r="H98" s="31"/>
      <c r="I98" s="31"/>
      <c r="J98" s="31"/>
      <c r="K98" s="31"/>
      <c r="L98" s="90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</row>
    <row r="99" spans="1:31" s="11" customFormat="1" ht="29.25" customHeight="1">
      <c r="A99" s="115"/>
      <c r="B99" s="116"/>
      <c r="C99" s="117" t="s">
        <v>126</v>
      </c>
      <c r="D99" s="118" t="s">
        <v>55</v>
      </c>
      <c r="E99" s="118" t="s">
        <v>51</v>
      </c>
      <c r="F99" s="118" t="s">
        <v>52</v>
      </c>
      <c r="G99" s="118" t="s">
        <v>127</v>
      </c>
      <c r="H99" s="118" t="s">
        <v>128</v>
      </c>
      <c r="I99" s="118" t="s">
        <v>129</v>
      </c>
      <c r="J99" s="118" t="s">
        <v>102</v>
      </c>
      <c r="K99" s="119" t="s">
        <v>130</v>
      </c>
      <c r="L99" s="120"/>
      <c r="M99" s="56" t="s">
        <v>3</v>
      </c>
      <c r="N99" s="57" t="s">
        <v>40</v>
      </c>
      <c r="O99" s="57" t="s">
        <v>131</v>
      </c>
      <c r="P99" s="57" t="s">
        <v>132</v>
      </c>
      <c r="Q99" s="57" t="s">
        <v>133</v>
      </c>
      <c r="R99" s="57" t="s">
        <v>134</v>
      </c>
      <c r="S99" s="57" t="s">
        <v>135</v>
      </c>
      <c r="T99" s="58" t="s">
        <v>136</v>
      </c>
      <c r="U99" s="115"/>
      <c r="V99" s="115"/>
      <c r="W99" s="115"/>
      <c r="X99" s="115"/>
      <c r="Y99" s="115"/>
      <c r="Z99" s="115"/>
      <c r="AA99" s="115"/>
      <c r="AB99" s="115"/>
      <c r="AC99" s="115"/>
      <c r="AD99" s="115"/>
      <c r="AE99" s="115"/>
    </row>
    <row r="100" spans="1:63" s="2" customFormat="1" ht="22.8" customHeight="1">
      <c r="A100" s="31"/>
      <c r="B100" s="32"/>
      <c r="C100" s="63" t="s">
        <v>137</v>
      </c>
      <c r="D100" s="31"/>
      <c r="E100" s="31"/>
      <c r="F100" s="31"/>
      <c r="G100" s="31"/>
      <c r="H100" s="31"/>
      <c r="I100" s="31"/>
      <c r="J100" s="121">
        <f>BK100</f>
        <v>0</v>
      </c>
      <c r="K100" s="31"/>
      <c r="L100" s="32"/>
      <c r="M100" s="59"/>
      <c r="N100" s="50"/>
      <c r="O100" s="60"/>
      <c r="P100" s="122">
        <f>P101+P172+P278</f>
        <v>5518.663334</v>
      </c>
      <c r="Q100" s="60"/>
      <c r="R100" s="122">
        <f>R101+R172+R278</f>
        <v>127.4985355</v>
      </c>
      <c r="S100" s="60"/>
      <c r="T100" s="123">
        <f>T101+T172+T278</f>
        <v>937.60433</v>
      </c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T100" s="19" t="s">
        <v>69</v>
      </c>
      <c r="AU100" s="19" t="s">
        <v>103</v>
      </c>
      <c r="BK100" s="124">
        <f>BK101+BK172+BK278</f>
        <v>0</v>
      </c>
    </row>
    <row r="101" spans="2:63" s="12" customFormat="1" ht="25.95" customHeight="1">
      <c r="B101" s="125"/>
      <c r="D101" s="126" t="s">
        <v>69</v>
      </c>
      <c r="E101" s="127" t="s">
        <v>138</v>
      </c>
      <c r="F101" s="127" t="s">
        <v>139</v>
      </c>
      <c r="J101" s="128">
        <f>BK101</f>
        <v>0</v>
      </c>
      <c r="L101" s="125"/>
      <c r="M101" s="129"/>
      <c r="N101" s="130"/>
      <c r="O101" s="130"/>
      <c r="P101" s="131">
        <f>P102+P106+P142+P156+P170</f>
        <v>4161.646084</v>
      </c>
      <c r="Q101" s="130"/>
      <c r="R101" s="131">
        <f>R102+R106+R142+R156+R170</f>
        <v>50.495826</v>
      </c>
      <c r="S101" s="130"/>
      <c r="T101" s="132">
        <f>T102+T106+T142+T156+T170</f>
        <v>688.12816</v>
      </c>
      <c r="AR101" s="126" t="s">
        <v>78</v>
      </c>
      <c r="AT101" s="133" t="s">
        <v>69</v>
      </c>
      <c r="AU101" s="133" t="s">
        <v>70</v>
      </c>
      <c r="AY101" s="126" t="s">
        <v>140</v>
      </c>
      <c r="BK101" s="134">
        <f>BK102+BK106+BK142+BK156+BK170</f>
        <v>0</v>
      </c>
    </row>
    <row r="102" spans="2:63" s="12" customFormat="1" ht="22.8" customHeight="1">
      <c r="B102" s="125"/>
      <c r="D102" s="126" t="s">
        <v>69</v>
      </c>
      <c r="E102" s="135" t="s">
        <v>141</v>
      </c>
      <c r="F102" s="135" t="s">
        <v>142</v>
      </c>
      <c r="J102" s="136">
        <f>BK102</f>
        <v>0</v>
      </c>
      <c r="L102" s="125"/>
      <c r="M102" s="129"/>
      <c r="N102" s="130"/>
      <c r="O102" s="130"/>
      <c r="P102" s="131">
        <f>SUM(P103:P105)</f>
        <v>84.97999999999999</v>
      </c>
      <c r="Q102" s="130"/>
      <c r="R102" s="131">
        <f>SUM(R103:R105)</f>
        <v>4.37249</v>
      </c>
      <c r="S102" s="130"/>
      <c r="T102" s="132">
        <f>SUM(T103:T105)</f>
        <v>0</v>
      </c>
      <c r="AR102" s="126" t="s">
        <v>78</v>
      </c>
      <c r="AT102" s="133" t="s">
        <v>69</v>
      </c>
      <c r="AU102" s="133" t="s">
        <v>78</v>
      </c>
      <c r="AY102" s="126" t="s">
        <v>140</v>
      </c>
      <c r="BK102" s="134">
        <f>SUM(BK103:BK105)</f>
        <v>0</v>
      </c>
    </row>
    <row r="103" spans="1:65" s="2" customFormat="1" ht="21.75" customHeight="1">
      <c r="A103" s="31"/>
      <c r="B103" s="137"/>
      <c r="C103" s="138" t="s">
        <v>78</v>
      </c>
      <c r="D103" s="138" t="s">
        <v>143</v>
      </c>
      <c r="E103" s="139" t="s">
        <v>144</v>
      </c>
      <c r="F103" s="140" t="s">
        <v>145</v>
      </c>
      <c r="G103" s="141" t="s">
        <v>146</v>
      </c>
      <c r="H103" s="142">
        <v>3</v>
      </c>
      <c r="I103" s="321"/>
      <c r="J103" s="143">
        <f>ROUND(I103*H103,2)</f>
        <v>0</v>
      </c>
      <c r="K103" s="140" t="s">
        <v>3</v>
      </c>
      <c r="L103" s="32"/>
      <c r="M103" s="144" t="s">
        <v>3</v>
      </c>
      <c r="N103" s="145" t="s">
        <v>41</v>
      </c>
      <c r="O103" s="146">
        <v>6.456</v>
      </c>
      <c r="P103" s="146">
        <f>O103*H103</f>
        <v>19.368000000000002</v>
      </c>
      <c r="Q103" s="146">
        <v>0.08917</v>
      </c>
      <c r="R103" s="146">
        <f>Q103*H103</f>
        <v>0.26751</v>
      </c>
      <c r="S103" s="146">
        <v>0</v>
      </c>
      <c r="T103" s="147">
        <f>S103*H103</f>
        <v>0</v>
      </c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R103" s="148" t="s">
        <v>147</v>
      </c>
      <c r="AT103" s="148" t="s">
        <v>143</v>
      </c>
      <c r="AU103" s="148" t="s">
        <v>80</v>
      </c>
      <c r="AY103" s="19" t="s">
        <v>140</v>
      </c>
      <c r="BE103" s="149">
        <f>IF(N103="základní",J103,0)</f>
        <v>0</v>
      </c>
      <c r="BF103" s="149">
        <f>IF(N103="snížená",J103,0)</f>
        <v>0</v>
      </c>
      <c r="BG103" s="149">
        <f>IF(N103="zákl. přenesená",J103,0)</f>
        <v>0</v>
      </c>
      <c r="BH103" s="149">
        <f>IF(N103="sníž. přenesená",J103,0)</f>
        <v>0</v>
      </c>
      <c r="BI103" s="149">
        <f>IF(N103="nulová",J103,0)</f>
        <v>0</v>
      </c>
      <c r="BJ103" s="19" t="s">
        <v>78</v>
      </c>
      <c r="BK103" s="149">
        <f>ROUND(I103*H103,2)</f>
        <v>0</v>
      </c>
      <c r="BL103" s="19" t="s">
        <v>147</v>
      </c>
      <c r="BM103" s="148" t="s">
        <v>148</v>
      </c>
    </row>
    <row r="104" spans="1:65" s="2" customFormat="1" ht="33" customHeight="1">
      <c r="A104" s="31"/>
      <c r="B104" s="137"/>
      <c r="C104" s="138" t="s">
        <v>80</v>
      </c>
      <c r="D104" s="138" t="s">
        <v>143</v>
      </c>
      <c r="E104" s="139" t="s">
        <v>149</v>
      </c>
      <c r="F104" s="140" t="s">
        <v>150</v>
      </c>
      <c r="G104" s="141" t="s">
        <v>86</v>
      </c>
      <c r="H104" s="142">
        <v>94</v>
      </c>
      <c r="I104" s="321"/>
      <c r="J104" s="143">
        <f>ROUND(I104*H104,2)</f>
        <v>0</v>
      </c>
      <c r="K104" s="140" t="s">
        <v>151</v>
      </c>
      <c r="L104" s="32"/>
      <c r="M104" s="144" t="s">
        <v>3</v>
      </c>
      <c r="N104" s="145" t="s">
        <v>41</v>
      </c>
      <c r="O104" s="146">
        <v>0.698</v>
      </c>
      <c r="P104" s="146">
        <f>O104*H104</f>
        <v>65.612</v>
      </c>
      <c r="Q104" s="146">
        <v>0.04367</v>
      </c>
      <c r="R104" s="146">
        <f>Q104*H104</f>
        <v>4.10498</v>
      </c>
      <c r="S104" s="146">
        <v>0</v>
      </c>
      <c r="T104" s="147">
        <f>S104*H104</f>
        <v>0</v>
      </c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R104" s="148" t="s">
        <v>147</v>
      </c>
      <c r="AT104" s="148" t="s">
        <v>143</v>
      </c>
      <c r="AU104" s="148" t="s">
        <v>80</v>
      </c>
      <c r="AY104" s="19" t="s">
        <v>140</v>
      </c>
      <c r="BE104" s="149">
        <f>IF(N104="základní",J104,0)</f>
        <v>0</v>
      </c>
      <c r="BF104" s="149">
        <f>IF(N104="snížená",J104,0)</f>
        <v>0</v>
      </c>
      <c r="BG104" s="149">
        <f>IF(N104="zákl. přenesená",J104,0)</f>
        <v>0</v>
      </c>
      <c r="BH104" s="149">
        <f>IF(N104="sníž. přenesená",J104,0)</f>
        <v>0</v>
      </c>
      <c r="BI104" s="149">
        <f>IF(N104="nulová",J104,0)</f>
        <v>0</v>
      </c>
      <c r="BJ104" s="19" t="s">
        <v>78</v>
      </c>
      <c r="BK104" s="149">
        <f>ROUND(I104*H104,2)</f>
        <v>0</v>
      </c>
      <c r="BL104" s="19" t="s">
        <v>147</v>
      </c>
      <c r="BM104" s="148" t="s">
        <v>152</v>
      </c>
    </row>
    <row r="105" spans="2:51" s="13" customFormat="1" ht="10.2">
      <c r="B105" s="150"/>
      <c r="D105" s="151" t="s">
        <v>153</v>
      </c>
      <c r="E105" s="152" t="s">
        <v>3</v>
      </c>
      <c r="F105" s="153" t="s">
        <v>154</v>
      </c>
      <c r="H105" s="154">
        <v>94</v>
      </c>
      <c r="L105" s="150"/>
      <c r="M105" s="155"/>
      <c r="N105" s="156"/>
      <c r="O105" s="156"/>
      <c r="P105" s="156"/>
      <c r="Q105" s="156"/>
      <c r="R105" s="156"/>
      <c r="S105" s="156"/>
      <c r="T105" s="157"/>
      <c r="AT105" s="152" t="s">
        <v>153</v>
      </c>
      <c r="AU105" s="152" t="s">
        <v>80</v>
      </c>
      <c r="AV105" s="13" t="s">
        <v>80</v>
      </c>
      <c r="AW105" s="13" t="s">
        <v>31</v>
      </c>
      <c r="AX105" s="13" t="s">
        <v>78</v>
      </c>
      <c r="AY105" s="152" t="s">
        <v>140</v>
      </c>
    </row>
    <row r="106" spans="2:63" s="12" customFormat="1" ht="22.8" customHeight="1">
      <c r="B106" s="125"/>
      <c r="D106" s="126" t="s">
        <v>69</v>
      </c>
      <c r="E106" s="135" t="s">
        <v>155</v>
      </c>
      <c r="F106" s="135" t="s">
        <v>156</v>
      </c>
      <c r="J106" s="136">
        <f>BK106</f>
        <v>0</v>
      </c>
      <c r="L106" s="125"/>
      <c r="M106" s="129"/>
      <c r="N106" s="130"/>
      <c r="O106" s="130"/>
      <c r="P106" s="131">
        <f>SUM(P107:P141)</f>
        <v>2200.8406</v>
      </c>
      <c r="Q106" s="130"/>
      <c r="R106" s="131">
        <f>SUM(R107:R141)</f>
        <v>46.123336</v>
      </c>
      <c r="S106" s="130"/>
      <c r="T106" s="132">
        <f>SUM(T107:T141)</f>
        <v>0</v>
      </c>
      <c r="AR106" s="126" t="s">
        <v>78</v>
      </c>
      <c r="AT106" s="133" t="s">
        <v>69</v>
      </c>
      <c r="AU106" s="133" t="s">
        <v>78</v>
      </c>
      <c r="AY106" s="126" t="s">
        <v>140</v>
      </c>
      <c r="BK106" s="134">
        <f>SUM(BK107:BK141)</f>
        <v>0</v>
      </c>
    </row>
    <row r="107" spans="1:65" s="2" customFormat="1" ht="33" customHeight="1">
      <c r="A107" s="31"/>
      <c r="B107" s="137"/>
      <c r="C107" s="138" t="s">
        <v>141</v>
      </c>
      <c r="D107" s="138" t="s">
        <v>143</v>
      </c>
      <c r="E107" s="139" t="s">
        <v>157</v>
      </c>
      <c r="F107" s="140" t="s">
        <v>158</v>
      </c>
      <c r="G107" s="141" t="s">
        <v>86</v>
      </c>
      <c r="H107" s="142">
        <v>110</v>
      </c>
      <c r="I107" s="321"/>
      <c r="J107" s="143">
        <f>ROUND(I107*H107,2)</f>
        <v>0</v>
      </c>
      <c r="K107" s="140" t="s">
        <v>151</v>
      </c>
      <c r="L107" s="32"/>
      <c r="M107" s="144" t="s">
        <v>3</v>
      </c>
      <c r="N107" s="145" t="s">
        <v>41</v>
      </c>
      <c r="O107" s="146">
        <v>0.33</v>
      </c>
      <c r="P107" s="146">
        <f>O107*H107</f>
        <v>36.300000000000004</v>
      </c>
      <c r="Q107" s="146">
        <v>0.00438</v>
      </c>
      <c r="R107" s="146">
        <f>Q107*H107</f>
        <v>0.4818</v>
      </c>
      <c r="S107" s="146">
        <v>0</v>
      </c>
      <c r="T107" s="147">
        <f>S107*H107</f>
        <v>0</v>
      </c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  <c r="AR107" s="148" t="s">
        <v>147</v>
      </c>
      <c r="AT107" s="148" t="s">
        <v>143</v>
      </c>
      <c r="AU107" s="148" t="s">
        <v>80</v>
      </c>
      <c r="AY107" s="19" t="s">
        <v>140</v>
      </c>
      <c r="BE107" s="149">
        <f>IF(N107="základní",J107,0)</f>
        <v>0</v>
      </c>
      <c r="BF107" s="149">
        <f>IF(N107="snížená",J107,0)</f>
        <v>0</v>
      </c>
      <c r="BG107" s="149">
        <f>IF(N107="zákl. přenesená",J107,0)</f>
        <v>0</v>
      </c>
      <c r="BH107" s="149">
        <f>IF(N107="sníž. přenesená",J107,0)</f>
        <v>0</v>
      </c>
      <c r="BI107" s="149">
        <f>IF(N107="nulová",J107,0)</f>
        <v>0</v>
      </c>
      <c r="BJ107" s="19" t="s">
        <v>78</v>
      </c>
      <c r="BK107" s="149">
        <f>ROUND(I107*H107,2)</f>
        <v>0</v>
      </c>
      <c r="BL107" s="19" t="s">
        <v>147</v>
      </c>
      <c r="BM107" s="148" t="s">
        <v>159</v>
      </c>
    </row>
    <row r="108" spans="2:51" s="13" customFormat="1" ht="10.2">
      <c r="B108" s="150"/>
      <c r="D108" s="151" t="s">
        <v>153</v>
      </c>
      <c r="E108" s="152" t="s">
        <v>3</v>
      </c>
      <c r="F108" s="153" t="s">
        <v>88</v>
      </c>
      <c r="H108" s="154">
        <v>110</v>
      </c>
      <c r="L108" s="150"/>
      <c r="M108" s="155"/>
      <c r="N108" s="156"/>
      <c r="O108" s="156"/>
      <c r="P108" s="156"/>
      <c r="Q108" s="156"/>
      <c r="R108" s="156"/>
      <c r="S108" s="156"/>
      <c r="T108" s="157"/>
      <c r="AT108" s="152" t="s">
        <v>153</v>
      </c>
      <c r="AU108" s="152" t="s">
        <v>80</v>
      </c>
      <c r="AV108" s="13" t="s">
        <v>80</v>
      </c>
      <c r="AW108" s="13" t="s">
        <v>31</v>
      </c>
      <c r="AX108" s="13" t="s">
        <v>78</v>
      </c>
      <c r="AY108" s="152" t="s">
        <v>140</v>
      </c>
    </row>
    <row r="109" spans="1:65" s="2" customFormat="1" ht="44.25" customHeight="1">
      <c r="A109" s="31"/>
      <c r="B109" s="137"/>
      <c r="C109" s="138" t="s">
        <v>147</v>
      </c>
      <c r="D109" s="138" t="s">
        <v>143</v>
      </c>
      <c r="E109" s="139" t="s">
        <v>160</v>
      </c>
      <c r="F109" s="140" t="s">
        <v>161</v>
      </c>
      <c r="G109" s="141" t="s">
        <v>86</v>
      </c>
      <c r="H109" s="142">
        <v>110</v>
      </c>
      <c r="I109" s="321"/>
      <c r="J109" s="143">
        <f>ROUND(I109*H109,2)</f>
        <v>0</v>
      </c>
      <c r="K109" s="140" t="s">
        <v>151</v>
      </c>
      <c r="L109" s="32"/>
      <c r="M109" s="144" t="s">
        <v>3</v>
      </c>
      <c r="N109" s="145" t="s">
        <v>41</v>
      </c>
      <c r="O109" s="146">
        <v>1.04</v>
      </c>
      <c r="P109" s="146">
        <f>O109*H109</f>
        <v>114.4</v>
      </c>
      <c r="Q109" s="146">
        <v>0.00852</v>
      </c>
      <c r="R109" s="146">
        <f>Q109*H109</f>
        <v>0.9372</v>
      </c>
      <c r="S109" s="146">
        <v>0</v>
      </c>
      <c r="T109" s="147">
        <f>S109*H109</f>
        <v>0</v>
      </c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R109" s="148" t="s">
        <v>147</v>
      </c>
      <c r="AT109" s="148" t="s">
        <v>143</v>
      </c>
      <c r="AU109" s="148" t="s">
        <v>80</v>
      </c>
      <c r="AY109" s="19" t="s">
        <v>140</v>
      </c>
      <c r="BE109" s="149">
        <f>IF(N109="základní",J109,0)</f>
        <v>0</v>
      </c>
      <c r="BF109" s="149">
        <f>IF(N109="snížená",J109,0)</f>
        <v>0</v>
      </c>
      <c r="BG109" s="149">
        <f>IF(N109="zákl. přenesená",J109,0)</f>
        <v>0</v>
      </c>
      <c r="BH109" s="149">
        <f>IF(N109="sníž. přenesená",J109,0)</f>
        <v>0</v>
      </c>
      <c r="BI109" s="149">
        <f>IF(N109="nulová",J109,0)</f>
        <v>0</v>
      </c>
      <c r="BJ109" s="19" t="s">
        <v>78</v>
      </c>
      <c r="BK109" s="149">
        <f>ROUND(I109*H109,2)</f>
        <v>0</v>
      </c>
      <c r="BL109" s="19" t="s">
        <v>147</v>
      </c>
      <c r="BM109" s="148" t="s">
        <v>162</v>
      </c>
    </row>
    <row r="110" spans="2:51" s="14" customFormat="1" ht="10.2">
      <c r="B110" s="158"/>
      <c r="D110" s="151" t="s">
        <v>153</v>
      </c>
      <c r="E110" s="159" t="s">
        <v>3</v>
      </c>
      <c r="F110" s="160" t="s">
        <v>163</v>
      </c>
      <c r="H110" s="159" t="s">
        <v>3</v>
      </c>
      <c r="L110" s="158"/>
      <c r="M110" s="161"/>
      <c r="N110" s="162"/>
      <c r="O110" s="162"/>
      <c r="P110" s="162"/>
      <c r="Q110" s="162"/>
      <c r="R110" s="162"/>
      <c r="S110" s="162"/>
      <c r="T110" s="163"/>
      <c r="AT110" s="159" t="s">
        <v>153</v>
      </c>
      <c r="AU110" s="159" t="s">
        <v>80</v>
      </c>
      <c r="AV110" s="14" t="s">
        <v>78</v>
      </c>
      <c r="AW110" s="14" t="s">
        <v>31</v>
      </c>
      <c r="AX110" s="14" t="s">
        <v>70</v>
      </c>
      <c r="AY110" s="159" t="s">
        <v>140</v>
      </c>
    </row>
    <row r="111" spans="2:51" s="13" customFormat="1" ht="10.2">
      <c r="B111" s="150"/>
      <c r="D111" s="151" t="s">
        <v>153</v>
      </c>
      <c r="E111" s="152" t="s">
        <v>3</v>
      </c>
      <c r="F111" s="153" t="s">
        <v>164</v>
      </c>
      <c r="H111" s="154">
        <v>110</v>
      </c>
      <c r="L111" s="150"/>
      <c r="M111" s="155"/>
      <c r="N111" s="156"/>
      <c r="O111" s="156"/>
      <c r="P111" s="156"/>
      <c r="Q111" s="156"/>
      <c r="R111" s="156"/>
      <c r="S111" s="156"/>
      <c r="T111" s="157"/>
      <c r="AT111" s="152" t="s">
        <v>153</v>
      </c>
      <c r="AU111" s="152" t="s">
        <v>80</v>
      </c>
      <c r="AV111" s="13" t="s">
        <v>80</v>
      </c>
      <c r="AW111" s="13" t="s">
        <v>31</v>
      </c>
      <c r="AX111" s="13" t="s">
        <v>70</v>
      </c>
      <c r="AY111" s="152" t="s">
        <v>140</v>
      </c>
    </row>
    <row r="112" spans="2:51" s="15" customFormat="1" ht="10.2">
      <c r="B112" s="164"/>
      <c r="D112" s="151" t="s">
        <v>153</v>
      </c>
      <c r="E112" s="165" t="s">
        <v>88</v>
      </c>
      <c r="F112" s="166" t="s">
        <v>165</v>
      </c>
      <c r="H112" s="167">
        <v>110</v>
      </c>
      <c r="L112" s="164"/>
      <c r="M112" s="168"/>
      <c r="N112" s="169"/>
      <c r="O112" s="169"/>
      <c r="P112" s="169"/>
      <c r="Q112" s="169"/>
      <c r="R112" s="169"/>
      <c r="S112" s="169"/>
      <c r="T112" s="170"/>
      <c r="AT112" s="165" t="s">
        <v>153</v>
      </c>
      <c r="AU112" s="165" t="s">
        <v>80</v>
      </c>
      <c r="AV112" s="15" t="s">
        <v>147</v>
      </c>
      <c r="AW112" s="15" t="s">
        <v>31</v>
      </c>
      <c r="AX112" s="15" t="s">
        <v>78</v>
      </c>
      <c r="AY112" s="165" t="s">
        <v>140</v>
      </c>
    </row>
    <row r="113" spans="1:65" s="2" customFormat="1" ht="21.75" customHeight="1">
      <c r="A113" s="31"/>
      <c r="B113" s="137"/>
      <c r="C113" s="171" t="s">
        <v>166</v>
      </c>
      <c r="D113" s="171" t="s">
        <v>167</v>
      </c>
      <c r="E113" s="172" t="s">
        <v>168</v>
      </c>
      <c r="F113" s="173" t="s">
        <v>169</v>
      </c>
      <c r="G113" s="174" t="s">
        <v>86</v>
      </c>
      <c r="H113" s="175">
        <v>112.2</v>
      </c>
      <c r="I113" s="322"/>
      <c r="J113" s="176">
        <f>ROUND(I113*H113,2)</f>
        <v>0</v>
      </c>
      <c r="K113" s="173" t="s">
        <v>151</v>
      </c>
      <c r="L113" s="177"/>
      <c r="M113" s="178" t="s">
        <v>3</v>
      </c>
      <c r="N113" s="179" t="s">
        <v>41</v>
      </c>
      <c r="O113" s="146">
        <v>0</v>
      </c>
      <c r="P113" s="146">
        <f>O113*H113</f>
        <v>0</v>
      </c>
      <c r="Q113" s="146">
        <v>0.0036</v>
      </c>
      <c r="R113" s="146">
        <f>Q113*H113</f>
        <v>0.40392</v>
      </c>
      <c r="S113" s="146">
        <v>0</v>
      </c>
      <c r="T113" s="147">
        <f>S113*H113</f>
        <v>0</v>
      </c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  <c r="AR113" s="148" t="s">
        <v>170</v>
      </c>
      <c r="AT113" s="148" t="s">
        <v>167</v>
      </c>
      <c r="AU113" s="148" t="s">
        <v>80</v>
      </c>
      <c r="AY113" s="19" t="s">
        <v>140</v>
      </c>
      <c r="BE113" s="149">
        <f>IF(N113="základní",J113,0)</f>
        <v>0</v>
      </c>
      <c r="BF113" s="149">
        <f>IF(N113="snížená",J113,0)</f>
        <v>0</v>
      </c>
      <c r="BG113" s="149">
        <f>IF(N113="zákl. přenesená",J113,0)</f>
        <v>0</v>
      </c>
      <c r="BH113" s="149">
        <f>IF(N113="sníž. přenesená",J113,0)</f>
        <v>0</v>
      </c>
      <c r="BI113" s="149">
        <f>IF(N113="nulová",J113,0)</f>
        <v>0</v>
      </c>
      <c r="BJ113" s="19" t="s">
        <v>78</v>
      </c>
      <c r="BK113" s="149">
        <f>ROUND(I113*H113,2)</f>
        <v>0</v>
      </c>
      <c r="BL113" s="19" t="s">
        <v>147</v>
      </c>
      <c r="BM113" s="148" t="s">
        <v>171</v>
      </c>
    </row>
    <row r="114" spans="2:51" s="13" customFormat="1" ht="10.2">
      <c r="B114" s="150"/>
      <c r="D114" s="151" t="s">
        <v>153</v>
      </c>
      <c r="F114" s="153" t="s">
        <v>172</v>
      </c>
      <c r="H114" s="154">
        <v>112.2</v>
      </c>
      <c r="L114" s="150"/>
      <c r="M114" s="155"/>
      <c r="N114" s="156"/>
      <c r="O114" s="156"/>
      <c r="P114" s="156"/>
      <c r="Q114" s="156"/>
      <c r="R114" s="156"/>
      <c r="S114" s="156"/>
      <c r="T114" s="157"/>
      <c r="AT114" s="152" t="s">
        <v>153</v>
      </c>
      <c r="AU114" s="152" t="s">
        <v>80</v>
      </c>
      <c r="AV114" s="13" t="s">
        <v>80</v>
      </c>
      <c r="AW114" s="13" t="s">
        <v>4</v>
      </c>
      <c r="AX114" s="13" t="s">
        <v>78</v>
      </c>
      <c r="AY114" s="152" t="s">
        <v>140</v>
      </c>
    </row>
    <row r="115" spans="1:65" s="2" customFormat="1" ht="44.25" customHeight="1">
      <c r="A115" s="31"/>
      <c r="B115" s="137"/>
      <c r="C115" s="138" t="s">
        <v>155</v>
      </c>
      <c r="D115" s="138" t="s">
        <v>143</v>
      </c>
      <c r="E115" s="139" t="s">
        <v>173</v>
      </c>
      <c r="F115" s="140" t="s">
        <v>174</v>
      </c>
      <c r="G115" s="141" t="s">
        <v>86</v>
      </c>
      <c r="H115" s="142">
        <v>267</v>
      </c>
      <c r="I115" s="321"/>
      <c r="J115" s="143">
        <f>ROUND(I115*H115,2)</f>
        <v>0</v>
      </c>
      <c r="K115" s="140" t="s">
        <v>151</v>
      </c>
      <c r="L115" s="32"/>
      <c r="M115" s="144" t="s">
        <v>3</v>
      </c>
      <c r="N115" s="145" t="s">
        <v>41</v>
      </c>
      <c r="O115" s="146">
        <v>1.06</v>
      </c>
      <c r="P115" s="146">
        <f>O115*H115</f>
        <v>283.02000000000004</v>
      </c>
      <c r="Q115" s="146">
        <v>0.0086</v>
      </c>
      <c r="R115" s="146">
        <f>Q115*H115</f>
        <v>2.2962</v>
      </c>
      <c r="S115" s="146">
        <v>0</v>
      </c>
      <c r="T115" s="147">
        <f>S115*H115</f>
        <v>0</v>
      </c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  <c r="AR115" s="148" t="s">
        <v>147</v>
      </c>
      <c r="AT115" s="148" t="s">
        <v>143</v>
      </c>
      <c r="AU115" s="148" t="s">
        <v>80</v>
      </c>
      <c r="AY115" s="19" t="s">
        <v>140</v>
      </c>
      <c r="BE115" s="149">
        <f>IF(N115="základní",J115,0)</f>
        <v>0</v>
      </c>
      <c r="BF115" s="149">
        <f>IF(N115="snížená",J115,0)</f>
        <v>0</v>
      </c>
      <c r="BG115" s="149">
        <f>IF(N115="zákl. přenesená",J115,0)</f>
        <v>0</v>
      </c>
      <c r="BH115" s="149">
        <f>IF(N115="sníž. přenesená",J115,0)</f>
        <v>0</v>
      </c>
      <c r="BI115" s="149">
        <f>IF(N115="nulová",J115,0)</f>
        <v>0</v>
      </c>
      <c r="BJ115" s="19" t="s">
        <v>78</v>
      </c>
      <c r="BK115" s="149">
        <f>ROUND(I115*H115,2)</f>
        <v>0</v>
      </c>
      <c r="BL115" s="19" t="s">
        <v>147</v>
      </c>
      <c r="BM115" s="148" t="s">
        <v>175</v>
      </c>
    </row>
    <row r="116" spans="2:51" s="14" customFormat="1" ht="10.2">
      <c r="B116" s="158"/>
      <c r="D116" s="151" t="s">
        <v>153</v>
      </c>
      <c r="E116" s="159" t="s">
        <v>3</v>
      </c>
      <c r="F116" s="160" t="s">
        <v>176</v>
      </c>
      <c r="H116" s="159" t="s">
        <v>3</v>
      </c>
      <c r="L116" s="158"/>
      <c r="M116" s="161"/>
      <c r="N116" s="162"/>
      <c r="O116" s="162"/>
      <c r="P116" s="162"/>
      <c r="Q116" s="162"/>
      <c r="R116" s="162"/>
      <c r="S116" s="162"/>
      <c r="T116" s="163"/>
      <c r="AT116" s="159" t="s">
        <v>153</v>
      </c>
      <c r="AU116" s="159" t="s">
        <v>80</v>
      </c>
      <c r="AV116" s="14" t="s">
        <v>78</v>
      </c>
      <c r="AW116" s="14" t="s">
        <v>31</v>
      </c>
      <c r="AX116" s="14" t="s">
        <v>70</v>
      </c>
      <c r="AY116" s="159" t="s">
        <v>140</v>
      </c>
    </row>
    <row r="117" spans="2:51" s="13" customFormat="1" ht="10.2">
      <c r="B117" s="150"/>
      <c r="D117" s="151" t="s">
        <v>153</v>
      </c>
      <c r="E117" s="152" t="s">
        <v>3</v>
      </c>
      <c r="F117" s="153" t="s">
        <v>177</v>
      </c>
      <c r="H117" s="154">
        <v>267</v>
      </c>
      <c r="L117" s="150"/>
      <c r="M117" s="155"/>
      <c r="N117" s="156"/>
      <c r="O117" s="156"/>
      <c r="P117" s="156"/>
      <c r="Q117" s="156"/>
      <c r="R117" s="156"/>
      <c r="S117" s="156"/>
      <c r="T117" s="157"/>
      <c r="AT117" s="152" t="s">
        <v>153</v>
      </c>
      <c r="AU117" s="152" t="s">
        <v>80</v>
      </c>
      <c r="AV117" s="13" t="s">
        <v>80</v>
      </c>
      <c r="AW117" s="13" t="s">
        <v>31</v>
      </c>
      <c r="AX117" s="13" t="s">
        <v>70</v>
      </c>
      <c r="AY117" s="152" t="s">
        <v>140</v>
      </c>
    </row>
    <row r="118" spans="2:51" s="15" customFormat="1" ht="10.2">
      <c r="B118" s="164"/>
      <c r="D118" s="151" t="s">
        <v>153</v>
      </c>
      <c r="E118" s="165" t="s">
        <v>84</v>
      </c>
      <c r="F118" s="166" t="s">
        <v>165</v>
      </c>
      <c r="H118" s="167">
        <v>267</v>
      </c>
      <c r="L118" s="164"/>
      <c r="M118" s="168"/>
      <c r="N118" s="169"/>
      <c r="O118" s="169"/>
      <c r="P118" s="169"/>
      <c r="Q118" s="169"/>
      <c r="R118" s="169"/>
      <c r="S118" s="169"/>
      <c r="T118" s="170"/>
      <c r="AT118" s="165" t="s">
        <v>153</v>
      </c>
      <c r="AU118" s="165" t="s">
        <v>80</v>
      </c>
      <c r="AV118" s="15" t="s">
        <v>147</v>
      </c>
      <c r="AW118" s="15" t="s">
        <v>31</v>
      </c>
      <c r="AX118" s="15" t="s">
        <v>78</v>
      </c>
      <c r="AY118" s="165" t="s">
        <v>140</v>
      </c>
    </row>
    <row r="119" spans="1:65" s="2" customFormat="1" ht="16.5" customHeight="1">
      <c r="A119" s="31"/>
      <c r="B119" s="137"/>
      <c r="C119" s="171" t="s">
        <v>178</v>
      </c>
      <c r="D119" s="171" t="s">
        <v>167</v>
      </c>
      <c r="E119" s="172" t="s">
        <v>179</v>
      </c>
      <c r="F119" s="173" t="s">
        <v>180</v>
      </c>
      <c r="G119" s="174" t="s">
        <v>86</v>
      </c>
      <c r="H119" s="175">
        <v>272.34</v>
      </c>
      <c r="I119" s="322"/>
      <c r="J119" s="176">
        <f>ROUND(I119*H119,2)</f>
        <v>0</v>
      </c>
      <c r="K119" s="173" t="s">
        <v>151</v>
      </c>
      <c r="L119" s="177"/>
      <c r="M119" s="178" t="s">
        <v>3</v>
      </c>
      <c r="N119" s="179" t="s">
        <v>41</v>
      </c>
      <c r="O119" s="146">
        <v>0</v>
      </c>
      <c r="P119" s="146">
        <f>O119*H119</f>
        <v>0</v>
      </c>
      <c r="Q119" s="146">
        <v>0.0024</v>
      </c>
      <c r="R119" s="146">
        <f>Q119*H119</f>
        <v>0.6536159999999999</v>
      </c>
      <c r="S119" s="146">
        <v>0</v>
      </c>
      <c r="T119" s="147">
        <f>S119*H119</f>
        <v>0</v>
      </c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R119" s="148" t="s">
        <v>170</v>
      </c>
      <c r="AT119" s="148" t="s">
        <v>167</v>
      </c>
      <c r="AU119" s="148" t="s">
        <v>80</v>
      </c>
      <c r="AY119" s="19" t="s">
        <v>140</v>
      </c>
      <c r="BE119" s="149">
        <f>IF(N119="základní",J119,0)</f>
        <v>0</v>
      </c>
      <c r="BF119" s="149">
        <f>IF(N119="snížená",J119,0)</f>
        <v>0</v>
      </c>
      <c r="BG119" s="149">
        <f>IF(N119="zákl. přenesená",J119,0)</f>
        <v>0</v>
      </c>
      <c r="BH119" s="149">
        <f>IF(N119="sníž. přenesená",J119,0)</f>
        <v>0</v>
      </c>
      <c r="BI119" s="149">
        <f>IF(N119="nulová",J119,0)</f>
        <v>0</v>
      </c>
      <c r="BJ119" s="19" t="s">
        <v>78</v>
      </c>
      <c r="BK119" s="149">
        <f>ROUND(I119*H119,2)</f>
        <v>0</v>
      </c>
      <c r="BL119" s="19" t="s">
        <v>147</v>
      </c>
      <c r="BM119" s="148" t="s">
        <v>181</v>
      </c>
    </row>
    <row r="120" spans="2:51" s="13" customFormat="1" ht="10.2">
      <c r="B120" s="150"/>
      <c r="D120" s="151" t="s">
        <v>153</v>
      </c>
      <c r="F120" s="153" t="s">
        <v>182</v>
      </c>
      <c r="H120" s="154">
        <v>272.34</v>
      </c>
      <c r="L120" s="150"/>
      <c r="M120" s="155"/>
      <c r="N120" s="156"/>
      <c r="O120" s="156"/>
      <c r="P120" s="156"/>
      <c r="Q120" s="156"/>
      <c r="R120" s="156"/>
      <c r="S120" s="156"/>
      <c r="T120" s="157"/>
      <c r="AT120" s="152" t="s">
        <v>153</v>
      </c>
      <c r="AU120" s="152" t="s">
        <v>80</v>
      </c>
      <c r="AV120" s="13" t="s">
        <v>80</v>
      </c>
      <c r="AW120" s="13" t="s">
        <v>4</v>
      </c>
      <c r="AX120" s="13" t="s">
        <v>78</v>
      </c>
      <c r="AY120" s="152" t="s">
        <v>140</v>
      </c>
    </row>
    <row r="121" spans="1:65" s="2" customFormat="1" ht="21.75" customHeight="1">
      <c r="A121" s="31"/>
      <c r="B121" s="137"/>
      <c r="C121" s="138" t="s">
        <v>170</v>
      </c>
      <c r="D121" s="138" t="s">
        <v>143</v>
      </c>
      <c r="E121" s="139" t="s">
        <v>183</v>
      </c>
      <c r="F121" s="140" t="s">
        <v>184</v>
      </c>
      <c r="G121" s="141" t="s">
        <v>185</v>
      </c>
      <c r="H121" s="142">
        <v>160</v>
      </c>
      <c r="I121" s="321"/>
      <c r="J121" s="143">
        <f>ROUND(I121*H121,2)</f>
        <v>0</v>
      </c>
      <c r="K121" s="140" t="s">
        <v>151</v>
      </c>
      <c r="L121" s="32"/>
      <c r="M121" s="144" t="s">
        <v>3</v>
      </c>
      <c r="N121" s="145" t="s">
        <v>41</v>
      </c>
      <c r="O121" s="146">
        <v>0.23</v>
      </c>
      <c r="P121" s="146">
        <f>O121*H121</f>
        <v>36.800000000000004</v>
      </c>
      <c r="Q121" s="146">
        <v>3E-05</v>
      </c>
      <c r="R121" s="146">
        <f>Q121*H121</f>
        <v>0.0048000000000000004</v>
      </c>
      <c r="S121" s="146">
        <v>0</v>
      </c>
      <c r="T121" s="147">
        <f>S121*H121</f>
        <v>0</v>
      </c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R121" s="148" t="s">
        <v>147</v>
      </c>
      <c r="AT121" s="148" t="s">
        <v>143</v>
      </c>
      <c r="AU121" s="148" t="s">
        <v>80</v>
      </c>
      <c r="AY121" s="19" t="s">
        <v>140</v>
      </c>
      <c r="BE121" s="149">
        <f>IF(N121="základní",J121,0)</f>
        <v>0</v>
      </c>
      <c r="BF121" s="149">
        <f>IF(N121="snížená",J121,0)</f>
        <v>0</v>
      </c>
      <c r="BG121" s="149">
        <f>IF(N121="zákl. přenesená",J121,0)</f>
        <v>0</v>
      </c>
      <c r="BH121" s="149">
        <f>IF(N121="sníž. přenesená",J121,0)</f>
        <v>0</v>
      </c>
      <c r="BI121" s="149">
        <f>IF(N121="nulová",J121,0)</f>
        <v>0</v>
      </c>
      <c r="BJ121" s="19" t="s">
        <v>78</v>
      </c>
      <c r="BK121" s="149">
        <f>ROUND(I121*H121,2)</f>
        <v>0</v>
      </c>
      <c r="BL121" s="19" t="s">
        <v>147</v>
      </c>
      <c r="BM121" s="148" t="s">
        <v>186</v>
      </c>
    </row>
    <row r="122" spans="1:65" s="2" customFormat="1" ht="21.75" customHeight="1">
      <c r="A122" s="31"/>
      <c r="B122" s="137"/>
      <c r="C122" s="171" t="s">
        <v>187</v>
      </c>
      <c r="D122" s="171" t="s">
        <v>167</v>
      </c>
      <c r="E122" s="172" t="s">
        <v>188</v>
      </c>
      <c r="F122" s="173" t="s">
        <v>189</v>
      </c>
      <c r="G122" s="174" t="s">
        <v>185</v>
      </c>
      <c r="H122" s="175">
        <v>168</v>
      </c>
      <c r="I122" s="322"/>
      <c r="J122" s="176">
        <f>ROUND(I122*H122,2)</f>
        <v>0</v>
      </c>
      <c r="K122" s="173" t="s">
        <v>151</v>
      </c>
      <c r="L122" s="177"/>
      <c r="M122" s="178" t="s">
        <v>3</v>
      </c>
      <c r="N122" s="179" t="s">
        <v>41</v>
      </c>
      <c r="O122" s="146">
        <v>0</v>
      </c>
      <c r="P122" s="146">
        <f>O122*H122</f>
        <v>0</v>
      </c>
      <c r="Q122" s="146">
        <v>0.00028</v>
      </c>
      <c r="R122" s="146">
        <f>Q122*H122</f>
        <v>0.04704</v>
      </c>
      <c r="S122" s="146">
        <v>0</v>
      </c>
      <c r="T122" s="147">
        <f>S122*H122</f>
        <v>0</v>
      </c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R122" s="148" t="s">
        <v>170</v>
      </c>
      <c r="AT122" s="148" t="s">
        <v>167</v>
      </c>
      <c r="AU122" s="148" t="s">
        <v>80</v>
      </c>
      <c r="AY122" s="19" t="s">
        <v>140</v>
      </c>
      <c r="BE122" s="149">
        <f>IF(N122="základní",J122,0)</f>
        <v>0</v>
      </c>
      <c r="BF122" s="149">
        <f>IF(N122="snížená",J122,0)</f>
        <v>0</v>
      </c>
      <c r="BG122" s="149">
        <f>IF(N122="zákl. přenesená",J122,0)</f>
        <v>0</v>
      </c>
      <c r="BH122" s="149">
        <f>IF(N122="sníž. přenesená",J122,0)</f>
        <v>0</v>
      </c>
      <c r="BI122" s="149">
        <f>IF(N122="nulová",J122,0)</f>
        <v>0</v>
      </c>
      <c r="BJ122" s="19" t="s">
        <v>78</v>
      </c>
      <c r="BK122" s="149">
        <f>ROUND(I122*H122,2)</f>
        <v>0</v>
      </c>
      <c r="BL122" s="19" t="s">
        <v>147</v>
      </c>
      <c r="BM122" s="148" t="s">
        <v>190</v>
      </c>
    </row>
    <row r="123" spans="2:51" s="13" customFormat="1" ht="10.2">
      <c r="B123" s="150"/>
      <c r="D123" s="151" t="s">
        <v>153</v>
      </c>
      <c r="F123" s="153" t="s">
        <v>191</v>
      </c>
      <c r="H123" s="154">
        <v>168</v>
      </c>
      <c r="L123" s="150"/>
      <c r="M123" s="155"/>
      <c r="N123" s="156"/>
      <c r="O123" s="156"/>
      <c r="P123" s="156"/>
      <c r="Q123" s="156"/>
      <c r="R123" s="156"/>
      <c r="S123" s="156"/>
      <c r="T123" s="157"/>
      <c r="AT123" s="152" t="s">
        <v>153</v>
      </c>
      <c r="AU123" s="152" t="s">
        <v>80</v>
      </c>
      <c r="AV123" s="13" t="s">
        <v>80</v>
      </c>
      <c r="AW123" s="13" t="s">
        <v>4</v>
      </c>
      <c r="AX123" s="13" t="s">
        <v>78</v>
      </c>
      <c r="AY123" s="152" t="s">
        <v>140</v>
      </c>
    </row>
    <row r="124" spans="1:65" s="2" customFormat="1" ht="55.5" customHeight="1">
      <c r="A124" s="31"/>
      <c r="B124" s="137"/>
      <c r="C124" s="138" t="s">
        <v>192</v>
      </c>
      <c r="D124" s="138" t="s">
        <v>143</v>
      </c>
      <c r="E124" s="139" t="s">
        <v>193</v>
      </c>
      <c r="F124" s="140" t="s">
        <v>194</v>
      </c>
      <c r="G124" s="141" t="s">
        <v>86</v>
      </c>
      <c r="H124" s="142">
        <v>365</v>
      </c>
      <c r="I124" s="321"/>
      <c r="J124" s="143">
        <f>ROUND(I124*H124,2)</f>
        <v>0</v>
      </c>
      <c r="K124" s="140" t="s">
        <v>151</v>
      </c>
      <c r="L124" s="32"/>
      <c r="M124" s="144" t="s">
        <v>3</v>
      </c>
      <c r="N124" s="145" t="s">
        <v>41</v>
      </c>
      <c r="O124" s="146">
        <v>3.868</v>
      </c>
      <c r="P124" s="146">
        <f>O124*H124</f>
        <v>1411.82</v>
      </c>
      <c r="Q124" s="146">
        <v>0.01106</v>
      </c>
      <c r="R124" s="146">
        <f>Q124*H124</f>
        <v>4.0369</v>
      </c>
      <c r="S124" s="146">
        <v>0</v>
      </c>
      <c r="T124" s="147">
        <f>S124*H124</f>
        <v>0</v>
      </c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R124" s="148" t="s">
        <v>147</v>
      </c>
      <c r="AT124" s="148" t="s">
        <v>143</v>
      </c>
      <c r="AU124" s="148" t="s">
        <v>80</v>
      </c>
      <c r="AY124" s="19" t="s">
        <v>140</v>
      </c>
      <c r="BE124" s="149">
        <f>IF(N124="základní",J124,0)</f>
        <v>0</v>
      </c>
      <c r="BF124" s="149">
        <f>IF(N124="snížená",J124,0)</f>
        <v>0</v>
      </c>
      <c r="BG124" s="149">
        <f>IF(N124="zákl. přenesená",J124,0)</f>
        <v>0</v>
      </c>
      <c r="BH124" s="149">
        <f>IF(N124="sníž. přenesená",J124,0)</f>
        <v>0</v>
      </c>
      <c r="BI124" s="149">
        <f>IF(N124="nulová",J124,0)</f>
        <v>0</v>
      </c>
      <c r="BJ124" s="19" t="s">
        <v>78</v>
      </c>
      <c r="BK124" s="149">
        <f>ROUND(I124*H124,2)</f>
        <v>0</v>
      </c>
      <c r="BL124" s="19" t="s">
        <v>147</v>
      </c>
      <c r="BM124" s="148" t="s">
        <v>195</v>
      </c>
    </row>
    <row r="125" spans="2:51" s="13" customFormat="1" ht="10.2">
      <c r="B125" s="150"/>
      <c r="D125" s="151" t="s">
        <v>153</v>
      </c>
      <c r="E125" s="152" t="s">
        <v>3</v>
      </c>
      <c r="F125" s="153" t="s">
        <v>196</v>
      </c>
      <c r="H125" s="154">
        <v>94</v>
      </c>
      <c r="L125" s="150"/>
      <c r="M125" s="155"/>
      <c r="N125" s="156"/>
      <c r="O125" s="156"/>
      <c r="P125" s="156"/>
      <c r="Q125" s="156"/>
      <c r="R125" s="156"/>
      <c r="S125" s="156"/>
      <c r="T125" s="157"/>
      <c r="AT125" s="152" t="s">
        <v>153</v>
      </c>
      <c r="AU125" s="152" t="s">
        <v>80</v>
      </c>
      <c r="AV125" s="13" t="s">
        <v>80</v>
      </c>
      <c r="AW125" s="13" t="s">
        <v>31</v>
      </c>
      <c r="AX125" s="13" t="s">
        <v>70</v>
      </c>
      <c r="AY125" s="152" t="s">
        <v>140</v>
      </c>
    </row>
    <row r="126" spans="2:51" s="16" customFormat="1" ht="10.2">
      <c r="B126" s="180"/>
      <c r="D126" s="151" t="s">
        <v>153</v>
      </c>
      <c r="E126" s="181" t="s">
        <v>92</v>
      </c>
      <c r="F126" s="182" t="s">
        <v>197</v>
      </c>
      <c r="H126" s="183">
        <v>94</v>
      </c>
      <c r="L126" s="180"/>
      <c r="M126" s="184"/>
      <c r="N126" s="185"/>
      <c r="O126" s="185"/>
      <c r="P126" s="185"/>
      <c r="Q126" s="185"/>
      <c r="R126" s="185"/>
      <c r="S126" s="185"/>
      <c r="T126" s="186"/>
      <c r="AT126" s="181" t="s">
        <v>153</v>
      </c>
      <c r="AU126" s="181" t="s">
        <v>80</v>
      </c>
      <c r="AV126" s="16" t="s">
        <v>141</v>
      </c>
      <c r="AW126" s="16" t="s">
        <v>31</v>
      </c>
      <c r="AX126" s="16" t="s">
        <v>70</v>
      </c>
      <c r="AY126" s="181" t="s">
        <v>140</v>
      </c>
    </row>
    <row r="127" spans="2:51" s="13" customFormat="1" ht="10.2">
      <c r="B127" s="150"/>
      <c r="D127" s="151" t="s">
        <v>153</v>
      </c>
      <c r="E127" s="152" t="s">
        <v>3</v>
      </c>
      <c r="F127" s="153" t="s">
        <v>198</v>
      </c>
      <c r="H127" s="154">
        <v>271</v>
      </c>
      <c r="L127" s="150"/>
      <c r="M127" s="155"/>
      <c r="N127" s="156"/>
      <c r="O127" s="156"/>
      <c r="P127" s="156"/>
      <c r="Q127" s="156"/>
      <c r="R127" s="156"/>
      <c r="S127" s="156"/>
      <c r="T127" s="157"/>
      <c r="AT127" s="152" t="s">
        <v>153</v>
      </c>
      <c r="AU127" s="152" t="s">
        <v>80</v>
      </c>
      <c r="AV127" s="13" t="s">
        <v>80</v>
      </c>
      <c r="AW127" s="13" t="s">
        <v>31</v>
      </c>
      <c r="AX127" s="13" t="s">
        <v>70</v>
      </c>
      <c r="AY127" s="152" t="s">
        <v>140</v>
      </c>
    </row>
    <row r="128" spans="2:51" s="16" customFormat="1" ht="10.2">
      <c r="B128" s="180"/>
      <c r="D128" s="151" t="s">
        <v>153</v>
      </c>
      <c r="E128" s="181" t="s">
        <v>199</v>
      </c>
      <c r="F128" s="182" t="s">
        <v>197</v>
      </c>
      <c r="H128" s="183">
        <v>271</v>
      </c>
      <c r="L128" s="180"/>
      <c r="M128" s="184"/>
      <c r="N128" s="185"/>
      <c r="O128" s="185"/>
      <c r="P128" s="185"/>
      <c r="Q128" s="185"/>
      <c r="R128" s="185"/>
      <c r="S128" s="185"/>
      <c r="T128" s="186"/>
      <c r="AT128" s="181" t="s">
        <v>153</v>
      </c>
      <c r="AU128" s="181" t="s">
        <v>80</v>
      </c>
      <c r="AV128" s="16" t="s">
        <v>141</v>
      </c>
      <c r="AW128" s="16" t="s">
        <v>31</v>
      </c>
      <c r="AX128" s="16" t="s">
        <v>70</v>
      </c>
      <c r="AY128" s="181" t="s">
        <v>140</v>
      </c>
    </row>
    <row r="129" spans="2:51" s="15" customFormat="1" ht="10.2">
      <c r="B129" s="164"/>
      <c r="D129" s="151" t="s">
        <v>153</v>
      </c>
      <c r="E129" s="165" t="s">
        <v>95</v>
      </c>
      <c r="F129" s="166" t="s">
        <v>165</v>
      </c>
      <c r="H129" s="167">
        <v>365</v>
      </c>
      <c r="L129" s="164"/>
      <c r="M129" s="168"/>
      <c r="N129" s="169"/>
      <c r="O129" s="169"/>
      <c r="P129" s="169"/>
      <c r="Q129" s="169"/>
      <c r="R129" s="169"/>
      <c r="S129" s="169"/>
      <c r="T129" s="170"/>
      <c r="AT129" s="165" t="s">
        <v>153</v>
      </c>
      <c r="AU129" s="165" t="s">
        <v>80</v>
      </c>
      <c r="AV129" s="15" t="s">
        <v>147</v>
      </c>
      <c r="AW129" s="15" t="s">
        <v>31</v>
      </c>
      <c r="AX129" s="15" t="s">
        <v>78</v>
      </c>
      <c r="AY129" s="165" t="s">
        <v>140</v>
      </c>
    </row>
    <row r="130" spans="1:65" s="2" customFormat="1" ht="21.75" customHeight="1">
      <c r="A130" s="31"/>
      <c r="B130" s="137"/>
      <c r="C130" s="171" t="s">
        <v>200</v>
      </c>
      <c r="D130" s="171" t="s">
        <v>167</v>
      </c>
      <c r="E130" s="172" t="s">
        <v>201</v>
      </c>
      <c r="F130" s="173" t="s">
        <v>202</v>
      </c>
      <c r="G130" s="174" t="s">
        <v>86</v>
      </c>
      <c r="H130" s="175">
        <v>401.5</v>
      </c>
      <c r="I130" s="322"/>
      <c r="J130" s="176">
        <f>ROUND(I130*H130,2)</f>
        <v>0</v>
      </c>
      <c r="K130" s="173" t="s">
        <v>3</v>
      </c>
      <c r="L130" s="177"/>
      <c r="M130" s="178" t="s">
        <v>3</v>
      </c>
      <c r="N130" s="179" t="s">
        <v>41</v>
      </c>
      <c r="O130" s="146">
        <v>0</v>
      </c>
      <c r="P130" s="146">
        <f>O130*H130</f>
        <v>0</v>
      </c>
      <c r="Q130" s="146">
        <v>0.0146</v>
      </c>
      <c r="R130" s="146">
        <f>Q130*H130</f>
        <v>5.8619</v>
      </c>
      <c r="S130" s="146">
        <v>0</v>
      </c>
      <c r="T130" s="147">
        <f>S130*H130</f>
        <v>0</v>
      </c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R130" s="148" t="s">
        <v>170</v>
      </c>
      <c r="AT130" s="148" t="s">
        <v>167</v>
      </c>
      <c r="AU130" s="148" t="s">
        <v>80</v>
      </c>
      <c r="AY130" s="19" t="s">
        <v>140</v>
      </c>
      <c r="BE130" s="149">
        <f>IF(N130="základní",J130,0)</f>
        <v>0</v>
      </c>
      <c r="BF130" s="149">
        <f>IF(N130="snížená",J130,0)</f>
        <v>0</v>
      </c>
      <c r="BG130" s="149">
        <f>IF(N130="zákl. přenesená",J130,0)</f>
        <v>0</v>
      </c>
      <c r="BH130" s="149">
        <f>IF(N130="sníž. přenesená",J130,0)</f>
        <v>0</v>
      </c>
      <c r="BI130" s="149">
        <f>IF(N130="nulová",J130,0)</f>
        <v>0</v>
      </c>
      <c r="BJ130" s="19" t="s">
        <v>78</v>
      </c>
      <c r="BK130" s="149">
        <f>ROUND(I130*H130,2)</f>
        <v>0</v>
      </c>
      <c r="BL130" s="19" t="s">
        <v>147</v>
      </c>
      <c r="BM130" s="148" t="s">
        <v>203</v>
      </c>
    </row>
    <row r="131" spans="2:51" s="13" customFormat="1" ht="10.2">
      <c r="B131" s="150"/>
      <c r="D131" s="151" t="s">
        <v>153</v>
      </c>
      <c r="F131" s="153" t="s">
        <v>204</v>
      </c>
      <c r="H131" s="154">
        <v>401.5</v>
      </c>
      <c r="L131" s="150"/>
      <c r="M131" s="155"/>
      <c r="N131" s="156"/>
      <c r="O131" s="156"/>
      <c r="P131" s="156"/>
      <c r="Q131" s="156"/>
      <c r="R131" s="156"/>
      <c r="S131" s="156"/>
      <c r="T131" s="157"/>
      <c r="AT131" s="152" t="s">
        <v>153</v>
      </c>
      <c r="AU131" s="152" t="s">
        <v>80</v>
      </c>
      <c r="AV131" s="13" t="s">
        <v>80</v>
      </c>
      <c r="AW131" s="13" t="s">
        <v>4</v>
      </c>
      <c r="AX131" s="13" t="s">
        <v>78</v>
      </c>
      <c r="AY131" s="152" t="s">
        <v>140</v>
      </c>
    </row>
    <row r="132" spans="1:65" s="2" customFormat="1" ht="21.75" customHeight="1">
      <c r="A132" s="31"/>
      <c r="B132" s="137"/>
      <c r="C132" s="171" t="s">
        <v>205</v>
      </c>
      <c r="D132" s="171" t="s">
        <v>167</v>
      </c>
      <c r="E132" s="172" t="s">
        <v>206</v>
      </c>
      <c r="F132" s="173" t="s">
        <v>207</v>
      </c>
      <c r="G132" s="174" t="s">
        <v>86</v>
      </c>
      <c r="H132" s="175">
        <v>372.3</v>
      </c>
      <c r="I132" s="322"/>
      <c r="J132" s="176">
        <f>ROUND(I132*H132,2)</f>
        <v>0</v>
      </c>
      <c r="K132" s="173" t="s">
        <v>151</v>
      </c>
      <c r="L132" s="177"/>
      <c r="M132" s="178" t="s">
        <v>3</v>
      </c>
      <c r="N132" s="179" t="s">
        <v>41</v>
      </c>
      <c r="O132" s="146">
        <v>0</v>
      </c>
      <c r="P132" s="146">
        <f>O132*H132</f>
        <v>0</v>
      </c>
      <c r="Q132" s="146">
        <v>0.007</v>
      </c>
      <c r="R132" s="146">
        <f>Q132*H132</f>
        <v>2.6061</v>
      </c>
      <c r="S132" s="146">
        <v>0</v>
      </c>
      <c r="T132" s="147">
        <f>S132*H132</f>
        <v>0</v>
      </c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R132" s="148" t="s">
        <v>170</v>
      </c>
      <c r="AT132" s="148" t="s">
        <v>167</v>
      </c>
      <c r="AU132" s="148" t="s">
        <v>80</v>
      </c>
      <c r="AY132" s="19" t="s">
        <v>140</v>
      </c>
      <c r="BE132" s="149">
        <f>IF(N132="základní",J132,0)</f>
        <v>0</v>
      </c>
      <c r="BF132" s="149">
        <f>IF(N132="snížená",J132,0)</f>
        <v>0</v>
      </c>
      <c r="BG132" s="149">
        <f>IF(N132="zákl. přenesená",J132,0)</f>
        <v>0</v>
      </c>
      <c r="BH132" s="149">
        <f>IF(N132="sníž. přenesená",J132,0)</f>
        <v>0</v>
      </c>
      <c r="BI132" s="149">
        <f>IF(N132="nulová",J132,0)</f>
        <v>0</v>
      </c>
      <c r="BJ132" s="19" t="s">
        <v>78</v>
      </c>
      <c r="BK132" s="149">
        <f>ROUND(I132*H132,2)</f>
        <v>0</v>
      </c>
      <c r="BL132" s="19" t="s">
        <v>147</v>
      </c>
      <c r="BM132" s="148" t="s">
        <v>208</v>
      </c>
    </row>
    <row r="133" spans="2:51" s="13" customFormat="1" ht="10.2">
      <c r="B133" s="150"/>
      <c r="D133" s="151" t="s">
        <v>153</v>
      </c>
      <c r="F133" s="153" t="s">
        <v>209</v>
      </c>
      <c r="H133" s="154">
        <v>372.3</v>
      </c>
      <c r="L133" s="150"/>
      <c r="M133" s="155"/>
      <c r="N133" s="156"/>
      <c r="O133" s="156"/>
      <c r="P133" s="156"/>
      <c r="Q133" s="156"/>
      <c r="R133" s="156"/>
      <c r="S133" s="156"/>
      <c r="T133" s="157"/>
      <c r="AT133" s="152" t="s">
        <v>153</v>
      </c>
      <c r="AU133" s="152" t="s">
        <v>80</v>
      </c>
      <c r="AV133" s="13" t="s">
        <v>80</v>
      </c>
      <c r="AW133" s="13" t="s">
        <v>4</v>
      </c>
      <c r="AX133" s="13" t="s">
        <v>78</v>
      </c>
      <c r="AY133" s="152" t="s">
        <v>140</v>
      </c>
    </row>
    <row r="134" spans="1:65" s="2" customFormat="1" ht="33" customHeight="1">
      <c r="A134" s="31"/>
      <c r="B134" s="137"/>
      <c r="C134" s="171" t="s">
        <v>210</v>
      </c>
      <c r="D134" s="171" t="s">
        <v>167</v>
      </c>
      <c r="E134" s="172" t="s">
        <v>211</v>
      </c>
      <c r="F134" s="173" t="s">
        <v>212</v>
      </c>
      <c r="G134" s="174" t="s">
        <v>86</v>
      </c>
      <c r="H134" s="175">
        <v>401.5</v>
      </c>
      <c r="I134" s="322"/>
      <c r="J134" s="176">
        <f>ROUND(I134*H134,2)</f>
        <v>0</v>
      </c>
      <c r="K134" s="173" t="s">
        <v>151</v>
      </c>
      <c r="L134" s="177"/>
      <c r="M134" s="178" t="s">
        <v>3</v>
      </c>
      <c r="N134" s="179" t="s">
        <v>41</v>
      </c>
      <c r="O134" s="146">
        <v>0</v>
      </c>
      <c r="P134" s="146">
        <f>O134*H134</f>
        <v>0</v>
      </c>
      <c r="Q134" s="146">
        <v>0.0002</v>
      </c>
      <c r="R134" s="146">
        <f>Q134*H134</f>
        <v>0.08030000000000001</v>
      </c>
      <c r="S134" s="146">
        <v>0</v>
      </c>
      <c r="T134" s="147">
        <f>S134*H134</f>
        <v>0</v>
      </c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R134" s="148" t="s">
        <v>170</v>
      </c>
      <c r="AT134" s="148" t="s">
        <v>167</v>
      </c>
      <c r="AU134" s="148" t="s">
        <v>80</v>
      </c>
      <c r="AY134" s="19" t="s">
        <v>140</v>
      </c>
      <c r="BE134" s="149">
        <f>IF(N134="základní",J134,0)</f>
        <v>0</v>
      </c>
      <c r="BF134" s="149">
        <f>IF(N134="snížená",J134,0)</f>
        <v>0</v>
      </c>
      <c r="BG134" s="149">
        <f>IF(N134="zákl. přenesená",J134,0)</f>
        <v>0</v>
      </c>
      <c r="BH134" s="149">
        <f>IF(N134="sníž. přenesená",J134,0)</f>
        <v>0</v>
      </c>
      <c r="BI134" s="149">
        <f>IF(N134="nulová",J134,0)</f>
        <v>0</v>
      </c>
      <c r="BJ134" s="19" t="s">
        <v>78</v>
      </c>
      <c r="BK134" s="149">
        <f>ROUND(I134*H134,2)</f>
        <v>0</v>
      </c>
      <c r="BL134" s="19" t="s">
        <v>147</v>
      </c>
      <c r="BM134" s="148" t="s">
        <v>213</v>
      </c>
    </row>
    <row r="135" spans="2:51" s="13" customFormat="1" ht="10.2">
      <c r="B135" s="150"/>
      <c r="D135" s="151" t="s">
        <v>153</v>
      </c>
      <c r="F135" s="153" t="s">
        <v>204</v>
      </c>
      <c r="H135" s="154">
        <v>401.5</v>
      </c>
      <c r="L135" s="150"/>
      <c r="M135" s="155"/>
      <c r="N135" s="156"/>
      <c r="O135" s="156"/>
      <c r="P135" s="156"/>
      <c r="Q135" s="156"/>
      <c r="R135" s="156"/>
      <c r="S135" s="156"/>
      <c r="T135" s="157"/>
      <c r="AT135" s="152" t="s">
        <v>153</v>
      </c>
      <c r="AU135" s="152" t="s">
        <v>80</v>
      </c>
      <c r="AV135" s="13" t="s">
        <v>80</v>
      </c>
      <c r="AW135" s="13" t="s">
        <v>4</v>
      </c>
      <c r="AX135" s="13" t="s">
        <v>78</v>
      </c>
      <c r="AY135" s="152" t="s">
        <v>140</v>
      </c>
    </row>
    <row r="136" spans="1:65" s="2" customFormat="1" ht="33" customHeight="1">
      <c r="A136" s="31"/>
      <c r="B136" s="137"/>
      <c r="C136" s="138" t="s">
        <v>214</v>
      </c>
      <c r="D136" s="138" t="s">
        <v>143</v>
      </c>
      <c r="E136" s="139" t="s">
        <v>215</v>
      </c>
      <c r="F136" s="140" t="s">
        <v>216</v>
      </c>
      <c r="G136" s="141" t="s">
        <v>86</v>
      </c>
      <c r="H136" s="142">
        <v>110</v>
      </c>
      <c r="I136" s="321"/>
      <c r="J136" s="143">
        <f>ROUND(I136*H136,2)</f>
        <v>0</v>
      </c>
      <c r="K136" s="140" t="s">
        <v>3</v>
      </c>
      <c r="L136" s="32"/>
      <c r="M136" s="144" t="s">
        <v>3</v>
      </c>
      <c r="N136" s="145" t="s">
        <v>41</v>
      </c>
      <c r="O136" s="146">
        <v>0.294</v>
      </c>
      <c r="P136" s="146">
        <f>O136*H136</f>
        <v>32.339999999999996</v>
      </c>
      <c r="Q136" s="146">
        <v>0.00368</v>
      </c>
      <c r="R136" s="146">
        <f>Q136*H136</f>
        <v>0.4048</v>
      </c>
      <c r="S136" s="146">
        <v>0</v>
      </c>
      <c r="T136" s="147">
        <f>S136*H136</f>
        <v>0</v>
      </c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R136" s="148" t="s">
        <v>147</v>
      </c>
      <c r="AT136" s="148" t="s">
        <v>143</v>
      </c>
      <c r="AU136" s="148" t="s">
        <v>80</v>
      </c>
      <c r="AY136" s="19" t="s">
        <v>140</v>
      </c>
      <c r="BE136" s="149">
        <f>IF(N136="základní",J136,0)</f>
        <v>0</v>
      </c>
      <c r="BF136" s="149">
        <f>IF(N136="snížená",J136,0)</f>
        <v>0</v>
      </c>
      <c r="BG136" s="149">
        <f>IF(N136="zákl. přenesená",J136,0)</f>
        <v>0</v>
      </c>
      <c r="BH136" s="149">
        <f>IF(N136="sníž. přenesená",J136,0)</f>
        <v>0</v>
      </c>
      <c r="BI136" s="149">
        <f>IF(N136="nulová",J136,0)</f>
        <v>0</v>
      </c>
      <c r="BJ136" s="19" t="s">
        <v>78</v>
      </c>
      <c r="BK136" s="149">
        <f>ROUND(I136*H136,2)</f>
        <v>0</v>
      </c>
      <c r="BL136" s="19" t="s">
        <v>147</v>
      </c>
      <c r="BM136" s="148" t="s">
        <v>217</v>
      </c>
    </row>
    <row r="137" spans="2:51" s="13" customFormat="1" ht="10.2">
      <c r="B137" s="150"/>
      <c r="D137" s="151" t="s">
        <v>153</v>
      </c>
      <c r="E137" s="152" t="s">
        <v>3</v>
      </c>
      <c r="F137" s="153" t="s">
        <v>88</v>
      </c>
      <c r="H137" s="154">
        <v>110</v>
      </c>
      <c r="L137" s="150"/>
      <c r="M137" s="155"/>
      <c r="N137" s="156"/>
      <c r="O137" s="156"/>
      <c r="P137" s="156"/>
      <c r="Q137" s="156"/>
      <c r="R137" s="156"/>
      <c r="S137" s="156"/>
      <c r="T137" s="157"/>
      <c r="AT137" s="152" t="s">
        <v>153</v>
      </c>
      <c r="AU137" s="152" t="s">
        <v>80</v>
      </c>
      <c r="AV137" s="13" t="s">
        <v>80</v>
      </c>
      <c r="AW137" s="13" t="s">
        <v>31</v>
      </c>
      <c r="AX137" s="13" t="s">
        <v>78</v>
      </c>
      <c r="AY137" s="152" t="s">
        <v>140</v>
      </c>
    </row>
    <row r="138" spans="1:65" s="2" customFormat="1" ht="33" customHeight="1">
      <c r="A138" s="31"/>
      <c r="B138" s="137"/>
      <c r="C138" s="138" t="s">
        <v>9</v>
      </c>
      <c r="D138" s="138" t="s">
        <v>143</v>
      </c>
      <c r="E138" s="139" t="s">
        <v>218</v>
      </c>
      <c r="F138" s="140" t="s">
        <v>219</v>
      </c>
      <c r="G138" s="141" t="s">
        <v>86</v>
      </c>
      <c r="H138" s="142">
        <v>267</v>
      </c>
      <c r="I138" s="321"/>
      <c r="J138" s="143">
        <f>ROUND(I138*H138,2)</f>
        <v>0</v>
      </c>
      <c r="K138" s="140" t="s">
        <v>151</v>
      </c>
      <c r="L138" s="32"/>
      <c r="M138" s="144" t="s">
        <v>3</v>
      </c>
      <c r="N138" s="145" t="s">
        <v>41</v>
      </c>
      <c r="O138" s="146">
        <v>0.245</v>
      </c>
      <c r="P138" s="146">
        <f>O138*H138</f>
        <v>65.41499999999999</v>
      </c>
      <c r="Q138" s="146">
        <v>0.00268</v>
      </c>
      <c r="R138" s="146">
        <f>Q138*H138</f>
        <v>0.71556</v>
      </c>
      <c r="S138" s="146">
        <v>0</v>
      </c>
      <c r="T138" s="147">
        <f>S138*H138</f>
        <v>0</v>
      </c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R138" s="148" t="s">
        <v>147</v>
      </c>
      <c r="AT138" s="148" t="s">
        <v>143</v>
      </c>
      <c r="AU138" s="148" t="s">
        <v>80</v>
      </c>
      <c r="AY138" s="19" t="s">
        <v>140</v>
      </c>
      <c r="BE138" s="149">
        <f>IF(N138="základní",J138,0)</f>
        <v>0</v>
      </c>
      <c r="BF138" s="149">
        <f>IF(N138="snížená",J138,0)</f>
        <v>0</v>
      </c>
      <c r="BG138" s="149">
        <f>IF(N138="zákl. přenesená",J138,0)</f>
        <v>0</v>
      </c>
      <c r="BH138" s="149">
        <f>IF(N138="sníž. přenesená",J138,0)</f>
        <v>0</v>
      </c>
      <c r="BI138" s="149">
        <f>IF(N138="nulová",J138,0)</f>
        <v>0</v>
      </c>
      <c r="BJ138" s="19" t="s">
        <v>78</v>
      </c>
      <c r="BK138" s="149">
        <f>ROUND(I138*H138,2)</f>
        <v>0</v>
      </c>
      <c r="BL138" s="19" t="s">
        <v>147</v>
      </c>
      <c r="BM138" s="148" t="s">
        <v>220</v>
      </c>
    </row>
    <row r="139" spans="2:51" s="13" customFormat="1" ht="10.2">
      <c r="B139" s="150"/>
      <c r="D139" s="151" t="s">
        <v>153</v>
      </c>
      <c r="E139" s="152" t="s">
        <v>3</v>
      </c>
      <c r="F139" s="153" t="s">
        <v>221</v>
      </c>
      <c r="H139" s="154">
        <v>267</v>
      </c>
      <c r="L139" s="150"/>
      <c r="M139" s="155"/>
      <c r="N139" s="156"/>
      <c r="O139" s="156"/>
      <c r="P139" s="156"/>
      <c r="Q139" s="156"/>
      <c r="R139" s="156"/>
      <c r="S139" s="156"/>
      <c r="T139" s="157"/>
      <c r="AT139" s="152" t="s">
        <v>153</v>
      </c>
      <c r="AU139" s="152" t="s">
        <v>80</v>
      </c>
      <c r="AV139" s="13" t="s">
        <v>80</v>
      </c>
      <c r="AW139" s="13" t="s">
        <v>31</v>
      </c>
      <c r="AX139" s="13" t="s">
        <v>78</v>
      </c>
      <c r="AY139" s="152" t="s">
        <v>140</v>
      </c>
    </row>
    <row r="140" spans="1:65" s="2" customFormat="1" ht="33" customHeight="1">
      <c r="A140" s="31"/>
      <c r="B140" s="137"/>
      <c r="C140" s="138" t="s">
        <v>222</v>
      </c>
      <c r="D140" s="138" t="s">
        <v>143</v>
      </c>
      <c r="E140" s="139" t="s">
        <v>223</v>
      </c>
      <c r="F140" s="140" t="s">
        <v>224</v>
      </c>
      <c r="G140" s="141" t="s">
        <v>225</v>
      </c>
      <c r="H140" s="142">
        <v>54.64</v>
      </c>
      <c r="I140" s="321"/>
      <c r="J140" s="143">
        <f>ROUND(I140*H140,2)</f>
        <v>0</v>
      </c>
      <c r="K140" s="140" t="s">
        <v>151</v>
      </c>
      <c r="L140" s="32"/>
      <c r="M140" s="144" t="s">
        <v>3</v>
      </c>
      <c r="N140" s="145" t="s">
        <v>41</v>
      </c>
      <c r="O140" s="146">
        <v>4.04</v>
      </c>
      <c r="P140" s="146">
        <f>O140*H140</f>
        <v>220.7456</v>
      </c>
      <c r="Q140" s="146">
        <v>0.505</v>
      </c>
      <c r="R140" s="146">
        <f>Q140*H140</f>
        <v>27.5932</v>
      </c>
      <c r="S140" s="146">
        <v>0</v>
      </c>
      <c r="T140" s="147">
        <f>S140*H140</f>
        <v>0</v>
      </c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R140" s="148" t="s">
        <v>147</v>
      </c>
      <c r="AT140" s="148" t="s">
        <v>143</v>
      </c>
      <c r="AU140" s="148" t="s">
        <v>80</v>
      </c>
      <c r="AY140" s="19" t="s">
        <v>140</v>
      </c>
      <c r="BE140" s="149">
        <f>IF(N140="základní",J140,0)</f>
        <v>0</v>
      </c>
      <c r="BF140" s="149">
        <f>IF(N140="snížená",J140,0)</f>
        <v>0</v>
      </c>
      <c r="BG140" s="149">
        <f>IF(N140="zákl. přenesená",J140,0)</f>
        <v>0</v>
      </c>
      <c r="BH140" s="149">
        <f>IF(N140="sníž. přenesená",J140,0)</f>
        <v>0</v>
      </c>
      <c r="BI140" s="149">
        <f>IF(N140="nulová",J140,0)</f>
        <v>0</v>
      </c>
      <c r="BJ140" s="19" t="s">
        <v>78</v>
      </c>
      <c r="BK140" s="149">
        <f>ROUND(I140*H140,2)</f>
        <v>0</v>
      </c>
      <c r="BL140" s="19" t="s">
        <v>147</v>
      </c>
      <c r="BM140" s="148" t="s">
        <v>226</v>
      </c>
    </row>
    <row r="141" spans="2:51" s="13" customFormat="1" ht="10.2">
      <c r="B141" s="150"/>
      <c r="D141" s="151" t="s">
        <v>153</v>
      </c>
      <c r="E141" s="152" t="s">
        <v>3</v>
      </c>
      <c r="F141" s="153" t="s">
        <v>227</v>
      </c>
      <c r="H141" s="154">
        <v>54.64</v>
      </c>
      <c r="L141" s="150"/>
      <c r="M141" s="155"/>
      <c r="N141" s="156"/>
      <c r="O141" s="156"/>
      <c r="P141" s="156"/>
      <c r="Q141" s="156"/>
      <c r="R141" s="156"/>
      <c r="S141" s="156"/>
      <c r="T141" s="157"/>
      <c r="AT141" s="152" t="s">
        <v>153</v>
      </c>
      <c r="AU141" s="152" t="s">
        <v>80</v>
      </c>
      <c r="AV141" s="13" t="s">
        <v>80</v>
      </c>
      <c r="AW141" s="13" t="s">
        <v>31</v>
      </c>
      <c r="AX141" s="13" t="s">
        <v>78</v>
      </c>
      <c r="AY141" s="152" t="s">
        <v>140</v>
      </c>
    </row>
    <row r="142" spans="2:63" s="12" customFormat="1" ht="22.8" customHeight="1">
      <c r="B142" s="125"/>
      <c r="D142" s="126" t="s">
        <v>69</v>
      </c>
      <c r="E142" s="135" t="s">
        <v>187</v>
      </c>
      <c r="F142" s="135" t="s">
        <v>228</v>
      </c>
      <c r="J142" s="136">
        <f>BK142</f>
        <v>0</v>
      </c>
      <c r="L142" s="125"/>
      <c r="M142" s="129"/>
      <c r="N142" s="130"/>
      <c r="O142" s="130"/>
      <c r="P142" s="131">
        <f>SUM(P143:P155)</f>
        <v>1691.9366400000001</v>
      </c>
      <c r="Q142" s="130"/>
      <c r="R142" s="131">
        <f>SUM(R143:R155)</f>
        <v>0</v>
      </c>
      <c r="S142" s="130"/>
      <c r="T142" s="132">
        <f>SUM(T143:T155)</f>
        <v>688.12816</v>
      </c>
      <c r="AR142" s="126" t="s">
        <v>78</v>
      </c>
      <c r="AT142" s="133" t="s">
        <v>69</v>
      </c>
      <c r="AU142" s="133" t="s">
        <v>78</v>
      </c>
      <c r="AY142" s="126" t="s">
        <v>140</v>
      </c>
      <c r="BK142" s="134">
        <f>SUM(BK143:BK155)</f>
        <v>0</v>
      </c>
    </row>
    <row r="143" spans="1:65" s="2" customFormat="1" ht="44.25" customHeight="1">
      <c r="A143" s="31"/>
      <c r="B143" s="137"/>
      <c r="C143" s="138" t="s">
        <v>229</v>
      </c>
      <c r="D143" s="138" t="s">
        <v>143</v>
      </c>
      <c r="E143" s="139" t="s">
        <v>230</v>
      </c>
      <c r="F143" s="140" t="s">
        <v>231</v>
      </c>
      <c r="G143" s="141" t="s">
        <v>86</v>
      </c>
      <c r="H143" s="142">
        <v>810.92</v>
      </c>
      <c r="I143" s="321"/>
      <c r="J143" s="143">
        <f>ROUND(I143*H143,2)</f>
        <v>0</v>
      </c>
      <c r="K143" s="140" t="s">
        <v>151</v>
      </c>
      <c r="L143" s="32"/>
      <c r="M143" s="144" t="s">
        <v>3</v>
      </c>
      <c r="N143" s="145" t="s">
        <v>41</v>
      </c>
      <c r="O143" s="146">
        <v>0.154</v>
      </c>
      <c r="P143" s="146">
        <f>O143*H143</f>
        <v>124.88167999999999</v>
      </c>
      <c r="Q143" s="146">
        <v>0</v>
      </c>
      <c r="R143" s="146">
        <f>Q143*H143</f>
        <v>0</v>
      </c>
      <c r="S143" s="146">
        <v>0</v>
      </c>
      <c r="T143" s="147">
        <f>S143*H143</f>
        <v>0</v>
      </c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R143" s="148" t="s">
        <v>147</v>
      </c>
      <c r="AT143" s="148" t="s">
        <v>143</v>
      </c>
      <c r="AU143" s="148" t="s">
        <v>80</v>
      </c>
      <c r="AY143" s="19" t="s">
        <v>140</v>
      </c>
      <c r="BE143" s="149">
        <f>IF(N143="základní",J143,0)</f>
        <v>0</v>
      </c>
      <c r="BF143" s="149">
        <f>IF(N143="snížená",J143,0)</f>
        <v>0</v>
      </c>
      <c r="BG143" s="149">
        <f>IF(N143="zákl. přenesená",J143,0)</f>
        <v>0</v>
      </c>
      <c r="BH143" s="149">
        <f>IF(N143="sníž. přenesená",J143,0)</f>
        <v>0</v>
      </c>
      <c r="BI143" s="149">
        <f>IF(N143="nulová",J143,0)</f>
        <v>0</v>
      </c>
      <c r="BJ143" s="19" t="s">
        <v>78</v>
      </c>
      <c r="BK143" s="149">
        <f>ROUND(I143*H143,2)</f>
        <v>0</v>
      </c>
      <c r="BL143" s="19" t="s">
        <v>147</v>
      </c>
      <c r="BM143" s="148" t="s">
        <v>232</v>
      </c>
    </row>
    <row r="144" spans="2:51" s="13" customFormat="1" ht="10.2">
      <c r="B144" s="150"/>
      <c r="D144" s="151" t="s">
        <v>153</v>
      </c>
      <c r="E144" s="152" t="s">
        <v>3</v>
      </c>
      <c r="F144" s="153" t="s">
        <v>233</v>
      </c>
      <c r="H144" s="154">
        <v>484.4</v>
      </c>
      <c r="L144" s="150"/>
      <c r="M144" s="155"/>
      <c r="N144" s="156"/>
      <c r="O144" s="156"/>
      <c r="P144" s="156"/>
      <c r="Q144" s="156"/>
      <c r="R144" s="156"/>
      <c r="S144" s="156"/>
      <c r="T144" s="157"/>
      <c r="AT144" s="152" t="s">
        <v>153</v>
      </c>
      <c r="AU144" s="152" t="s">
        <v>80</v>
      </c>
      <c r="AV144" s="13" t="s">
        <v>80</v>
      </c>
      <c r="AW144" s="13" t="s">
        <v>31</v>
      </c>
      <c r="AX144" s="13" t="s">
        <v>70</v>
      </c>
      <c r="AY144" s="152" t="s">
        <v>140</v>
      </c>
    </row>
    <row r="145" spans="2:51" s="13" customFormat="1" ht="10.2">
      <c r="B145" s="150"/>
      <c r="D145" s="151" t="s">
        <v>153</v>
      </c>
      <c r="E145" s="152" t="s">
        <v>3</v>
      </c>
      <c r="F145" s="153" t="s">
        <v>234</v>
      </c>
      <c r="H145" s="154">
        <v>326.52</v>
      </c>
      <c r="L145" s="150"/>
      <c r="M145" s="155"/>
      <c r="N145" s="156"/>
      <c r="O145" s="156"/>
      <c r="P145" s="156"/>
      <c r="Q145" s="156"/>
      <c r="R145" s="156"/>
      <c r="S145" s="156"/>
      <c r="T145" s="157"/>
      <c r="AT145" s="152" t="s">
        <v>153</v>
      </c>
      <c r="AU145" s="152" t="s">
        <v>80</v>
      </c>
      <c r="AV145" s="13" t="s">
        <v>80</v>
      </c>
      <c r="AW145" s="13" t="s">
        <v>31</v>
      </c>
      <c r="AX145" s="13" t="s">
        <v>70</v>
      </c>
      <c r="AY145" s="152" t="s">
        <v>140</v>
      </c>
    </row>
    <row r="146" spans="2:51" s="15" customFormat="1" ht="10.2">
      <c r="B146" s="164"/>
      <c r="D146" s="151" t="s">
        <v>153</v>
      </c>
      <c r="E146" s="165" t="s">
        <v>3</v>
      </c>
      <c r="F146" s="166" t="s">
        <v>165</v>
      </c>
      <c r="H146" s="167">
        <v>810.92</v>
      </c>
      <c r="L146" s="164"/>
      <c r="M146" s="168"/>
      <c r="N146" s="169"/>
      <c r="O146" s="169"/>
      <c r="P146" s="169"/>
      <c r="Q146" s="169"/>
      <c r="R146" s="169"/>
      <c r="S146" s="169"/>
      <c r="T146" s="170"/>
      <c r="AT146" s="165" t="s">
        <v>153</v>
      </c>
      <c r="AU146" s="165" t="s">
        <v>80</v>
      </c>
      <c r="AV146" s="15" t="s">
        <v>147</v>
      </c>
      <c r="AW146" s="15" t="s">
        <v>31</v>
      </c>
      <c r="AX146" s="15" t="s">
        <v>78</v>
      </c>
      <c r="AY146" s="165" t="s">
        <v>140</v>
      </c>
    </row>
    <row r="147" spans="1:65" s="2" customFormat="1" ht="44.25" customHeight="1">
      <c r="A147" s="31"/>
      <c r="B147" s="137"/>
      <c r="C147" s="138" t="s">
        <v>235</v>
      </c>
      <c r="D147" s="138" t="s">
        <v>143</v>
      </c>
      <c r="E147" s="139" t="s">
        <v>236</v>
      </c>
      <c r="F147" s="140" t="s">
        <v>237</v>
      </c>
      <c r="G147" s="141" t="s">
        <v>86</v>
      </c>
      <c r="H147" s="142">
        <v>32436.8</v>
      </c>
      <c r="I147" s="321"/>
      <c r="J147" s="143">
        <f>ROUND(I147*H147,2)</f>
        <v>0</v>
      </c>
      <c r="K147" s="140" t="s">
        <v>151</v>
      </c>
      <c r="L147" s="32"/>
      <c r="M147" s="144" t="s">
        <v>3</v>
      </c>
      <c r="N147" s="145" t="s">
        <v>41</v>
      </c>
      <c r="O147" s="146">
        <v>0</v>
      </c>
      <c r="P147" s="146">
        <f>O147*H147</f>
        <v>0</v>
      </c>
      <c r="Q147" s="146">
        <v>0</v>
      </c>
      <c r="R147" s="146">
        <f>Q147*H147</f>
        <v>0</v>
      </c>
      <c r="S147" s="146">
        <v>0</v>
      </c>
      <c r="T147" s="147">
        <f>S147*H147</f>
        <v>0</v>
      </c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R147" s="148" t="s">
        <v>147</v>
      </c>
      <c r="AT147" s="148" t="s">
        <v>143</v>
      </c>
      <c r="AU147" s="148" t="s">
        <v>80</v>
      </c>
      <c r="AY147" s="19" t="s">
        <v>140</v>
      </c>
      <c r="BE147" s="149">
        <f>IF(N147="základní",J147,0)</f>
        <v>0</v>
      </c>
      <c r="BF147" s="149">
        <f>IF(N147="snížená",J147,0)</f>
        <v>0</v>
      </c>
      <c r="BG147" s="149">
        <f>IF(N147="zákl. přenesená",J147,0)</f>
        <v>0</v>
      </c>
      <c r="BH147" s="149">
        <f>IF(N147="sníž. přenesená",J147,0)</f>
        <v>0</v>
      </c>
      <c r="BI147" s="149">
        <f>IF(N147="nulová",J147,0)</f>
        <v>0</v>
      </c>
      <c r="BJ147" s="19" t="s">
        <v>78</v>
      </c>
      <c r="BK147" s="149">
        <f>ROUND(I147*H147,2)</f>
        <v>0</v>
      </c>
      <c r="BL147" s="19" t="s">
        <v>147</v>
      </c>
      <c r="BM147" s="148" t="s">
        <v>238</v>
      </c>
    </row>
    <row r="148" spans="2:51" s="13" customFormat="1" ht="10.2">
      <c r="B148" s="150"/>
      <c r="D148" s="151" t="s">
        <v>153</v>
      </c>
      <c r="F148" s="153" t="s">
        <v>239</v>
      </c>
      <c r="H148" s="154">
        <v>32436.8</v>
      </c>
      <c r="L148" s="150"/>
      <c r="M148" s="155"/>
      <c r="N148" s="156"/>
      <c r="O148" s="156"/>
      <c r="P148" s="156"/>
      <c r="Q148" s="156"/>
      <c r="R148" s="156"/>
      <c r="S148" s="156"/>
      <c r="T148" s="157"/>
      <c r="AT148" s="152" t="s">
        <v>153</v>
      </c>
      <c r="AU148" s="152" t="s">
        <v>80</v>
      </c>
      <c r="AV148" s="13" t="s">
        <v>80</v>
      </c>
      <c r="AW148" s="13" t="s">
        <v>4</v>
      </c>
      <c r="AX148" s="13" t="s">
        <v>78</v>
      </c>
      <c r="AY148" s="152" t="s">
        <v>140</v>
      </c>
    </row>
    <row r="149" spans="1:65" s="2" customFormat="1" ht="44.25" customHeight="1">
      <c r="A149" s="31"/>
      <c r="B149" s="137"/>
      <c r="C149" s="138" t="s">
        <v>240</v>
      </c>
      <c r="D149" s="138" t="s">
        <v>143</v>
      </c>
      <c r="E149" s="139" t="s">
        <v>241</v>
      </c>
      <c r="F149" s="140" t="s">
        <v>242</v>
      </c>
      <c r="G149" s="141" t="s">
        <v>86</v>
      </c>
      <c r="H149" s="142">
        <v>810.92</v>
      </c>
      <c r="I149" s="321"/>
      <c r="J149" s="143">
        <f>ROUND(I149*H149,2)</f>
        <v>0</v>
      </c>
      <c r="K149" s="140" t="s">
        <v>151</v>
      </c>
      <c r="L149" s="32"/>
      <c r="M149" s="144" t="s">
        <v>3</v>
      </c>
      <c r="N149" s="145" t="s">
        <v>41</v>
      </c>
      <c r="O149" s="146">
        <v>0.097</v>
      </c>
      <c r="P149" s="146">
        <f>O149*H149</f>
        <v>78.65924</v>
      </c>
      <c r="Q149" s="146">
        <v>0</v>
      </c>
      <c r="R149" s="146">
        <f>Q149*H149</f>
        <v>0</v>
      </c>
      <c r="S149" s="146">
        <v>0</v>
      </c>
      <c r="T149" s="147">
        <f>S149*H149</f>
        <v>0</v>
      </c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R149" s="148" t="s">
        <v>147</v>
      </c>
      <c r="AT149" s="148" t="s">
        <v>143</v>
      </c>
      <c r="AU149" s="148" t="s">
        <v>80</v>
      </c>
      <c r="AY149" s="19" t="s">
        <v>140</v>
      </c>
      <c r="BE149" s="149">
        <f>IF(N149="základní",J149,0)</f>
        <v>0</v>
      </c>
      <c r="BF149" s="149">
        <f>IF(N149="snížená",J149,0)</f>
        <v>0</v>
      </c>
      <c r="BG149" s="149">
        <f>IF(N149="zákl. přenesená",J149,0)</f>
        <v>0</v>
      </c>
      <c r="BH149" s="149">
        <f>IF(N149="sníž. přenesená",J149,0)</f>
        <v>0</v>
      </c>
      <c r="BI149" s="149">
        <f>IF(N149="nulová",J149,0)</f>
        <v>0</v>
      </c>
      <c r="BJ149" s="19" t="s">
        <v>78</v>
      </c>
      <c r="BK149" s="149">
        <f>ROUND(I149*H149,2)</f>
        <v>0</v>
      </c>
      <c r="BL149" s="19" t="s">
        <v>147</v>
      </c>
      <c r="BM149" s="148" t="s">
        <v>243</v>
      </c>
    </row>
    <row r="150" spans="1:65" s="2" customFormat="1" ht="33" customHeight="1">
      <c r="A150" s="31"/>
      <c r="B150" s="137"/>
      <c r="C150" s="138" t="s">
        <v>244</v>
      </c>
      <c r="D150" s="138" t="s">
        <v>143</v>
      </c>
      <c r="E150" s="139" t="s">
        <v>245</v>
      </c>
      <c r="F150" s="140" t="s">
        <v>246</v>
      </c>
      <c r="G150" s="141" t="s">
        <v>86</v>
      </c>
      <c r="H150" s="142">
        <v>683</v>
      </c>
      <c r="I150" s="321"/>
      <c r="J150" s="143">
        <f>ROUND(I150*H150,2)</f>
        <v>0</v>
      </c>
      <c r="K150" s="140" t="s">
        <v>3</v>
      </c>
      <c r="L150" s="32"/>
      <c r="M150" s="144" t="s">
        <v>3</v>
      </c>
      <c r="N150" s="145" t="s">
        <v>41</v>
      </c>
      <c r="O150" s="146">
        <v>1.113</v>
      </c>
      <c r="P150" s="146">
        <f>O150*H150</f>
        <v>760.179</v>
      </c>
      <c r="Q150" s="146">
        <v>0</v>
      </c>
      <c r="R150" s="146">
        <f>Q150*H150</f>
        <v>0</v>
      </c>
      <c r="S150" s="146">
        <v>0.8</v>
      </c>
      <c r="T150" s="147">
        <f>S150*H150</f>
        <v>546.4</v>
      </c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R150" s="148" t="s">
        <v>147</v>
      </c>
      <c r="AT150" s="148" t="s">
        <v>143</v>
      </c>
      <c r="AU150" s="148" t="s">
        <v>80</v>
      </c>
      <c r="AY150" s="19" t="s">
        <v>140</v>
      </c>
      <c r="BE150" s="149">
        <f>IF(N150="základní",J150,0)</f>
        <v>0</v>
      </c>
      <c r="BF150" s="149">
        <f>IF(N150="snížená",J150,0)</f>
        <v>0</v>
      </c>
      <c r="BG150" s="149">
        <f>IF(N150="zákl. přenesená",J150,0)</f>
        <v>0</v>
      </c>
      <c r="BH150" s="149">
        <f>IF(N150="sníž. přenesená",J150,0)</f>
        <v>0</v>
      </c>
      <c r="BI150" s="149">
        <f>IF(N150="nulová",J150,0)</f>
        <v>0</v>
      </c>
      <c r="BJ150" s="19" t="s">
        <v>78</v>
      </c>
      <c r="BK150" s="149">
        <f>ROUND(I150*H150,2)</f>
        <v>0</v>
      </c>
      <c r="BL150" s="19" t="s">
        <v>147</v>
      </c>
      <c r="BM150" s="148" t="s">
        <v>247</v>
      </c>
    </row>
    <row r="151" spans="1:65" s="2" customFormat="1" ht="21.75" customHeight="1">
      <c r="A151" s="31"/>
      <c r="B151" s="137"/>
      <c r="C151" s="138" t="s">
        <v>8</v>
      </c>
      <c r="D151" s="138" t="s">
        <v>143</v>
      </c>
      <c r="E151" s="139" t="s">
        <v>248</v>
      </c>
      <c r="F151" s="140" t="s">
        <v>249</v>
      </c>
      <c r="G151" s="141" t="s">
        <v>225</v>
      </c>
      <c r="H151" s="142">
        <v>54.64</v>
      </c>
      <c r="I151" s="321"/>
      <c r="J151" s="143">
        <f>ROUND(I151*H151,2)</f>
        <v>0</v>
      </c>
      <c r="K151" s="140" t="s">
        <v>151</v>
      </c>
      <c r="L151" s="32"/>
      <c r="M151" s="144" t="s">
        <v>3</v>
      </c>
      <c r="N151" s="145" t="s">
        <v>41</v>
      </c>
      <c r="O151" s="146">
        <v>7.195</v>
      </c>
      <c r="P151" s="146">
        <f>O151*H151</f>
        <v>393.13480000000004</v>
      </c>
      <c r="Q151" s="146">
        <v>0</v>
      </c>
      <c r="R151" s="146">
        <f>Q151*H151</f>
        <v>0</v>
      </c>
      <c r="S151" s="146">
        <v>2.2</v>
      </c>
      <c r="T151" s="147">
        <f>S151*H151</f>
        <v>120.20800000000001</v>
      </c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R151" s="148" t="s">
        <v>147</v>
      </c>
      <c r="AT151" s="148" t="s">
        <v>143</v>
      </c>
      <c r="AU151" s="148" t="s">
        <v>80</v>
      </c>
      <c r="AY151" s="19" t="s">
        <v>140</v>
      </c>
      <c r="BE151" s="149">
        <f>IF(N151="základní",J151,0)</f>
        <v>0</v>
      </c>
      <c r="BF151" s="149">
        <f>IF(N151="snížená",J151,0)</f>
        <v>0</v>
      </c>
      <c r="BG151" s="149">
        <f>IF(N151="zákl. přenesená",J151,0)</f>
        <v>0</v>
      </c>
      <c r="BH151" s="149">
        <f>IF(N151="sníž. přenesená",J151,0)</f>
        <v>0</v>
      </c>
      <c r="BI151" s="149">
        <f>IF(N151="nulová",J151,0)</f>
        <v>0</v>
      </c>
      <c r="BJ151" s="19" t="s">
        <v>78</v>
      </c>
      <c r="BK151" s="149">
        <f>ROUND(I151*H151,2)</f>
        <v>0</v>
      </c>
      <c r="BL151" s="19" t="s">
        <v>147</v>
      </c>
      <c r="BM151" s="148" t="s">
        <v>250</v>
      </c>
    </row>
    <row r="152" spans="2:51" s="13" customFormat="1" ht="10.2">
      <c r="B152" s="150"/>
      <c r="D152" s="151" t="s">
        <v>153</v>
      </c>
      <c r="E152" s="152" t="s">
        <v>3</v>
      </c>
      <c r="F152" s="153" t="s">
        <v>251</v>
      </c>
      <c r="H152" s="154">
        <v>54.64</v>
      </c>
      <c r="L152" s="150"/>
      <c r="M152" s="155"/>
      <c r="N152" s="156"/>
      <c r="O152" s="156"/>
      <c r="P152" s="156"/>
      <c r="Q152" s="156"/>
      <c r="R152" s="156"/>
      <c r="S152" s="156"/>
      <c r="T152" s="157"/>
      <c r="AT152" s="152" t="s">
        <v>153</v>
      </c>
      <c r="AU152" s="152" t="s">
        <v>80</v>
      </c>
      <c r="AV152" s="13" t="s">
        <v>80</v>
      </c>
      <c r="AW152" s="13" t="s">
        <v>31</v>
      </c>
      <c r="AX152" s="13" t="s">
        <v>78</v>
      </c>
      <c r="AY152" s="152" t="s">
        <v>140</v>
      </c>
    </row>
    <row r="153" spans="1:65" s="2" customFormat="1" ht="21.75" customHeight="1">
      <c r="A153" s="31"/>
      <c r="B153" s="137"/>
      <c r="C153" s="138" t="s">
        <v>252</v>
      </c>
      <c r="D153" s="138" t="s">
        <v>143</v>
      </c>
      <c r="E153" s="139" t="s">
        <v>253</v>
      </c>
      <c r="F153" s="140" t="s">
        <v>254</v>
      </c>
      <c r="G153" s="141" t="s">
        <v>225</v>
      </c>
      <c r="H153" s="142">
        <v>54.64</v>
      </c>
      <c r="I153" s="321"/>
      <c r="J153" s="143">
        <f>ROUND(I153*H153,2)</f>
        <v>0</v>
      </c>
      <c r="K153" s="140" t="s">
        <v>151</v>
      </c>
      <c r="L153" s="32"/>
      <c r="M153" s="144" t="s">
        <v>3</v>
      </c>
      <c r="N153" s="145" t="s">
        <v>41</v>
      </c>
      <c r="O153" s="146">
        <v>4.828</v>
      </c>
      <c r="P153" s="146">
        <f>O153*H153</f>
        <v>263.80192</v>
      </c>
      <c r="Q153" s="146">
        <v>0</v>
      </c>
      <c r="R153" s="146">
        <f>Q153*H153</f>
        <v>0</v>
      </c>
      <c r="S153" s="146">
        <v>0.044</v>
      </c>
      <c r="T153" s="147">
        <f>S153*H153</f>
        <v>2.40416</v>
      </c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R153" s="148" t="s">
        <v>147</v>
      </c>
      <c r="AT153" s="148" t="s">
        <v>143</v>
      </c>
      <c r="AU153" s="148" t="s">
        <v>80</v>
      </c>
      <c r="AY153" s="19" t="s">
        <v>140</v>
      </c>
      <c r="BE153" s="149">
        <f>IF(N153="základní",J153,0)</f>
        <v>0</v>
      </c>
      <c r="BF153" s="149">
        <f>IF(N153="snížená",J153,0)</f>
        <v>0</v>
      </c>
      <c r="BG153" s="149">
        <f>IF(N153="zákl. přenesená",J153,0)</f>
        <v>0</v>
      </c>
      <c r="BH153" s="149">
        <f>IF(N153="sníž. přenesená",J153,0)</f>
        <v>0</v>
      </c>
      <c r="BI153" s="149">
        <f>IF(N153="nulová",J153,0)</f>
        <v>0</v>
      </c>
      <c r="BJ153" s="19" t="s">
        <v>78</v>
      </c>
      <c r="BK153" s="149">
        <f>ROUND(I153*H153,2)</f>
        <v>0</v>
      </c>
      <c r="BL153" s="19" t="s">
        <v>147</v>
      </c>
      <c r="BM153" s="148" t="s">
        <v>255</v>
      </c>
    </row>
    <row r="154" spans="1:65" s="2" customFormat="1" ht="33" customHeight="1">
      <c r="A154" s="31"/>
      <c r="B154" s="137"/>
      <c r="C154" s="138" t="s">
        <v>256</v>
      </c>
      <c r="D154" s="138" t="s">
        <v>143</v>
      </c>
      <c r="E154" s="139" t="s">
        <v>257</v>
      </c>
      <c r="F154" s="140" t="s">
        <v>258</v>
      </c>
      <c r="G154" s="141" t="s">
        <v>86</v>
      </c>
      <c r="H154" s="142">
        <v>324</v>
      </c>
      <c r="I154" s="321"/>
      <c r="J154" s="143">
        <f>ROUND(I154*H154,2)</f>
        <v>0</v>
      </c>
      <c r="K154" s="140" t="s">
        <v>151</v>
      </c>
      <c r="L154" s="32"/>
      <c r="M154" s="144" t="s">
        <v>3</v>
      </c>
      <c r="N154" s="145" t="s">
        <v>41</v>
      </c>
      <c r="O154" s="146">
        <v>0.22</v>
      </c>
      <c r="P154" s="146">
        <f>O154*H154</f>
        <v>71.28</v>
      </c>
      <c r="Q154" s="146">
        <v>0</v>
      </c>
      <c r="R154" s="146">
        <f>Q154*H154</f>
        <v>0</v>
      </c>
      <c r="S154" s="146">
        <v>0.059</v>
      </c>
      <c r="T154" s="147">
        <f>S154*H154</f>
        <v>19.116</v>
      </c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R154" s="148" t="s">
        <v>147</v>
      </c>
      <c r="AT154" s="148" t="s">
        <v>143</v>
      </c>
      <c r="AU154" s="148" t="s">
        <v>80</v>
      </c>
      <c r="AY154" s="19" t="s">
        <v>140</v>
      </c>
      <c r="BE154" s="149">
        <f>IF(N154="základní",J154,0)</f>
        <v>0</v>
      </c>
      <c r="BF154" s="149">
        <f>IF(N154="snížená",J154,0)</f>
        <v>0</v>
      </c>
      <c r="BG154" s="149">
        <f>IF(N154="zákl. přenesená",J154,0)</f>
        <v>0</v>
      </c>
      <c r="BH154" s="149">
        <f>IF(N154="sníž. přenesená",J154,0)</f>
        <v>0</v>
      </c>
      <c r="BI154" s="149">
        <f>IF(N154="nulová",J154,0)</f>
        <v>0</v>
      </c>
      <c r="BJ154" s="19" t="s">
        <v>78</v>
      </c>
      <c r="BK154" s="149">
        <f>ROUND(I154*H154,2)</f>
        <v>0</v>
      </c>
      <c r="BL154" s="19" t="s">
        <v>147</v>
      </c>
      <c r="BM154" s="148" t="s">
        <v>259</v>
      </c>
    </row>
    <row r="155" spans="2:51" s="13" customFormat="1" ht="10.2">
      <c r="B155" s="150"/>
      <c r="D155" s="151" t="s">
        <v>153</v>
      </c>
      <c r="E155" s="152" t="s">
        <v>3</v>
      </c>
      <c r="F155" s="153" t="s">
        <v>260</v>
      </c>
      <c r="H155" s="154">
        <v>324</v>
      </c>
      <c r="L155" s="150"/>
      <c r="M155" s="155"/>
      <c r="N155" s="156"/>
      <c r="O155" s="156"/>
      <c r="P155" s="156"/>
      <c r="Q155" s="156"/>
      <c r="R155" s="156"/>
      <c r="S155" s="156"/>
      <c r="T155" s="157"/>
      <c r="AT155" s="152" t="s">
        <v>153</v>
      </c>
      <c r="AU155" s="152" t="s">
        <v>80</v>
      </c>
      <c r="AV155" s="13" t="s">
        <v>80</v>
      </c>
      <c r="AW155" s="13" t="s">
        <v>31</v>
      </c>
      <c r="AX155" s="13" t="s">
        <v>78</v>
      </c>
      <c r="AY155" s="152" t="s">
        <v>140</v>
      </c>
    </row>
    <row r="156" spans="2:63" s="12" customFormat="1" ht="22.8" customHeight="1">
      <c r="B156" s="125"/>
      <c r="D156" s="126" t="s">
        <v>69</v>
      </c>
      <c r="E156" s="135" t="s">
        <v>261</v>
      </c>
      <c r="F156" s="135" t="s">
        <v>262</v>
      </c>
      <c r="J156" s="136">
        <f>BK156</f>
        <v>0</v>
      </c>
      <c r="L156" s="125"/>
      <c r="M156" s="129"/>
      <c r="N156" s="130"/>
      <c r="O156" s="130"/>
      <c r="P156" s="131">
        <f>SUM(P157:P169)</f>
        <v>167.831116</v>
      </c>
      <c r="Q156" s="130"/>
      <c r="R156" s="131">
        <f>SUM(R157:R169)</f>
        <v>0</v>
      </c>
      <c r="S156" s="130"/>
      <c r="T156" s="132">
        <f>SUM(T157:T169)</f>
        <v>0</v>
      </c>
      <c r="AR156" s="126" t="s">
        <v>78</v>
      </c>
      <c r="AT156" s="133" t="s">
        <v>69</v>
      </c>
      <c r="AU156" s="133" t="s">
        <v>78</v>
      </c>
      <c r="AY156" s="126" t="s">
        <v>140</v>
      </c>
      <c r="BK156" s="134">
        <f>SUM(BK157:BK169)</f>
        <v>0</v>
      </c>
    </row>
    <row r="157" spans="1:65" s="2" customFormat="1" ht="21.75" customHeight="1">
      <c r="A157" s="31"/>
      <c r="B157" s="137"/>
      <c r="C157" s="138" t="s">
        <v>263</v>
      </c>
      <c r="D157" s="138" t="s">
        <v>143</v>
      </c>
      <c r="E157" s="139" t="s">
        <v>264</v>
      </c>
      <c r="F157" s="140" t="s">
        <v>265</v>
      </c>
      <c r="G157" s="141" t="s">
        <v>266</v>
      </c>
      <c r="H157" s="142">
        <v>937.604</v>
      </c>
      <c r="I157" s="321"/>
      <c r="J157" s="143">
        <f>ROUND(I157*H157,2)</f>
        <v>0</v>
      </c>
      <c r="K157" s="140" t="s">
        <v>151</v>
      </c>
      <c r="L157" s="32"/>
      <c r="M157" s="144" t="s">
        <v>3</v>
      </c>
      <c r="N157" s="145" t="s">
        <v>41</v>
      </c>
      <c r="O157" s="146">
        <v>0.125</v>
      </c>
      <c r="P157" s="146">
        <f>O157*H157</f>
        <v>117.2005</v>
      </c>
      <c r="Q157" s="146">
        <v>0</v>
      </c>
      <c r="R157" s="146">
        <f>Q157*H157</f>
        <v>0</v>
      </c>
      <c r="S157" s="146">
        <v>0</v>
      </c>
      <c r="T157" s="147">
        <f>S157*H157</f>
        <v>0</v>
      </c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R157" s="148" t="s">
        <v>147</v>
      </c>
      <c r="AT157" s="148" t="s">
        <v>143</v>
      </c>
      <c r="AU157" s="148" t="s">
        <v>80</v>
      </c>
      <c r="AY157" s="19" t="s">
        <v>140</v>
      </c>
      <c r="BE157" s="149">
        <f>IF(N157="základní",J157,0)</f>
        <v>0</v>
      </c>
      <c r="BF157" s="149">
        <f>IF(N157="snížená",J157,0)</f>
        <v>0</v>
      </c>
      <c r="BG157" s="149">
        <f>IF(N157="zákl. přenesená",J157,0)</f>
        <v>0</v>
      </c>
      <c r="BH157" s="149">
        <f>IF(N157="sníž. přenesená",J157,0)</f>
        <v>0</v>
      </c>
      <c r="BI157" s="149">
        <f>IF(N157="nulová",J157,0)</f>
        <v>0</v>
      </c>
      <c r="BJ157" s="19" t="s">
        <v>78</v>
      </c>
      <c r="BK157" s="149">
        <f>ROUND(I157*H157,2)</f>
        <v>0</v>
      </c>
      <c r="BL157" s="19" t="s">
        <v>147</v>
      </c>
      <c r="BM157" s="148" t="s">
        <v>267</v>
      </c>
    </row>
    <row r="158" spans="1:65" s="2" customFormat="1" ht="33" customHeight="1">
      <c r="A158" s="31"/>
      <c r="B158" s="137"/>
      <c r="C158" s="138" t="s">
        <v>268</v>
      </c>
      <c r="D158" s="138" t="s">
        <v>143</v>
      </c>
      <c r="E158" s="139" t="s">
        <v>269</v>
      </c>
      <c r="F158" s="140" t="s">
        <v>270</v>
      </c>
      <c r="G158" s="141" t="s">
        <v>266</v>
      </c>
      <c r="H158" s="142">
        <v>8438.436</v>
      </c>
      <c r="I158" s="321"/>
      <c r="J158" s="143">
        <f>ROUND(I158*H158,2)</f>
        <v>0</v>
      </c>
      <c r="K158" s="140" t="s">
        <v>151</v>
      </c>
      <c r="L158" s="32"/>
      <c r="M158" s="144" t="s">
        <v>3</v>
      </c>
      <c r="N158" s="145" t="s">
        <v>41</v>
      </c>
      <c r="O158" s="146">
        <v>0.006</v>
      </c>
      <c r="P158" s="146">
        <f>O158*H158</f>
        <v>50.630615999999996</v>
      </c>
      <c r="Q158" s="146">
        <v>0</v>
      </c>
      <c r="R158" s="146">
        <f>Q158*H158</f>
        <v>0</v>
      </c>
      <c r="S158" s="146">
        <v>0</v>
      </c>
      <c r="T158" s="147">
        <f>S158*H158</f>
        <v>0</v>
      </c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R158" s="148" t="s">
        <v>147</v>
      </c>
      <c r="AT158" s="148" t="s">
        <v>143</v>
      </c>
      <c r="AU158" s="148" t="s">
        <v>80</v>
      </c>
      <c r="AY158" s="19" t="s">
        <v>140</v>
      </c>
      <c r="BE158" s="149">
        <f>IF(N158="základní",J158,0)</f>
        <v>0</v>
      </c>
      <c r="BF158" s="149">
        <f>IF(N158="snížená",J158,0)</f>
        <v>0</v>
      </c>
      <c r="BG158" s="149">
        <f>IF(N158="zákl. přenesená",J158,0)</f>
        <v>0</v>
      </c>
      <c r="BH158" s="149">
        <f>IF(N158="sníž. přenesená",J158,0)</f>
        <v>0</v>
      </c>
      <c r="BI158" s="149">
        <f>IF(N158="nulová",J158,0)</f>
        <v>0</v>
      </c>
      <c r="BJ158" s="19" t="s">
        <v>78</v>
      </c>
      <c r="BK158" s="149">
        <f>ROUND(I158*H158,2)</f>
        <v>0</v>
      </c>
      <c r="BL158" s="19" t="s">
        <v>147</v>
      </c>
      <c r="BM158" s="148" t="s">
        <v>271</v>
      </c>
    </row>
    <row r="159" spans="2:51" s="13" customFormat="1" ht="10.2">
      <c r="B159" s="150"/>
      <c r="D159" s="151" t="s">
        <v>153</v>
      </c>
      <c r="F159" s="153" t="s">
        <v>272</v>
      </c>
      <c r="H159" s="154">
        <v>8438.436</v>
      </c>
      <c r="L159" s="150"/>
      <c r="M159" s="155"/>
      <c r="N159" s="156"/>
      <c r="O159" s="156"/>
      <c r="P159" s="156"/>
      <c r="Q159" s="156"/>
      <c r="R159" s="156"/>
      <c r="S159" s="156"/>
      <c r="T159" s="157"/>
      <c r="AT159" s="152" t="s">
        <v>153</v>
      </c>
      <c r="AU159" s="152" t="s">
        <v>80</v>
      </c>
      <c r="AV159" s="13" t="s">
        <v>80</v>
      </c>
      <c r="AW159" s="13" t="s">
        <v>4</v>
      </c>
      <c r="AX159" s="13" t="s">
        <v>78</v>
      </c>
      <c r="AY159" s="152" t="s">
        <v>140</v>
      </c>
    </row>
    <row r="160" spans="1:65" s="2" customFormat="1" ht="33" customHeight="1">
      <c r="A160" s="31"/>
      <c r="B160" s="137"/>
      <c r="C160" s="138" t="s">
        <v>273</v>
      </c>
      <c r="D160" s="138" t="s">
        <v>143</v>
      </c>
      <c r="E160" s="139" t="s">
        <v>274</v>
      </c>
      <c r="F160" s="140" t="s">
        <v>275</v>
      </c>
      <c r="G160" s="141" t="s">
        <v>266</v>
      </c>
      <c r="H160" s="142">
        <v>1.316</v>
      </c>
      <c r="I160" s="321"/>
      <c r="J160" s="143">
        <f>ROUND(I160*H160,2)</f>
        <v>0</v>
      </c>
      <c r="K160" s="140" t="s">
        <v>151</v>
      </c>
      <c r="L160" s="32"/>
      <c r="M160" s="144" t="s">
        <v>3</v>
      </c>
      <c r="N160" s="145" t="s">
        <v>41</v>
      </c>
      <c r="O160" s="146">
        <v>0</v>
      </c>
      <c r="P160" s="146">
        <f>O160*H160</f>
        <v>0</v>
      </c>
      <c r="Q160" s="146">
        <v>0</v>
      </c>
      <c r="R160" s="146">
        <f>Q160*H160</f>
        <v>0</v>
      </c>
      <c r="S160" s="146">
        <v>0</v>
      </c>
      <c r="T160" s="147">
        <f>S160*H160</f>
        <v>0</v>
      </c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R160" s="148" t="s">
        <v>147</v>
      </c>
      <c r="AT160" s="148" t="s">
        <v>143</v>
      </c>
      <c r="AU160" s="148" t="s">
        <v>80</v>
      </c>
      <c r="AY160" s="19" t="s">
        <v>140</v>
      </c>
      <c r="BE160" s="149">
        <f>IF(N160="základní",J160,0)</f>
        <v>0</v>
      </c>
      <c r="BF160" s="149">
        <f>IF(N160="snížená",J160,0)</f>
        <v>0</v>
      </c>
      <c r="BG160" s="149">
        <f>IF(N160="zákl. přenesená",J160,0)</f>
        <v>0</v>
      </c>
      <c r="BH160" s="149">
        <f>IF(N160="sníž. přenesená",J160,0)</f>
        <v>0</v>
      </c>
      <c r="BI160" s="149">
        <f>IF(N160="nulová",J160,0)</f>
        <v>0</v>
      </c>
      <c r="BJ160" s="19" t="s">
        <v>78</v>
      </c>
      <c r="BK160" s="149">
        <f>ROUND(I160*H160,2)</f>
        <v>0</v>
      </c>
      <c r="BL160" s="19" t="s">
        <v>147</v>
      </c>
      <c r="BM160" s="148" t="s">
        <v>276</v>
      </c>
    </row>
    <row r="161" spans="2:51" s="13" customFormat="1" ht="10.2">
      <c r="B161" s="150"/>
      <c r="D161" s="151" t="s">
        <v>153</v>
      </c>
      <c r="E161" s="152" t="s">
        <v>3</v>
      </c>
      <c r="F161" s="153" t="s">
        <v>277</v>
      </c>
      <c r="H161" s="154">
        <v>1.316</v>
      </c>
      <c r="L161" s="150"/>
      <c r="M161" s="155"/>
      <c r="N161" s="156"/>
      <c r="O161" s="156"/>
      <c r="P161" s="156"/>
      <c r="Q161" s="156"/>
      <c r="R161" s="156"/>
      <c r="S161" s="156"/>
      <c r="T161" s="157"/>
      <c r="AT161" s="152" t="s">
        <v>153</v>
      </c>
      <c r="AU161" s="152" t="s">
        <v>80</v>
      </c>
      <c r="AV161" s="13" t="s">
        <v>80</v>
      </c>
      <c r="AW161" s="13" t="s">
        <v>31</v>
      </c>
      <c r="AX161" s="13" t="s">
        <v>78</v>
      </c>
      <c r="AY161" s="152" t="s">
        <v>140</v>
      </c>
    </row>
    <row r="162" spans="1:65" s="2" customFormat="1" ht="33" customHeight="1">
      <c r="A162" s="31"/>
      <c r="B162" s="137"/>
      <c r="C162" s="138" t="s">
        <v>278</v>
      </c>
      <c r="D162" s="138" t="s">
        <v>143</v>
      </c>
      <c r="E162" s="139" t="s">
        <v>279</v>
      </c>
      <c r="F162" s="140" t="s">
        <v>280</v>
      </c>
      <c r="G162" s="141" t="s">
        <v>266</v>
      </c>
      <c r="H162" s="142">
        <v>122.612</v>
      </c>
      <c r="I162" s="321"/>
      <c r="J162" s="143">
        <f>ROUND(I162*H162,2)</f>
        <v>0</v>
      </c>
      <c r="K162" s="140" t="s">
        <v>151</v>
      </c>
      <c r="L162" s="32"/>
      <c r="M162" s="144" t="s">
        <v>3</v>
      </c>
      <c r="N162" s="145" t="s">
        <v>41</v>
      </c>
      <c r="O162" s="146">
        <v>0</v>
      </c>
      <c r="P162" s="146">
        <f>O162*H162</f>
        <v>0</v>
      </c>
      <c r="Q162" s="146">
        <v>0</v>
      </c>
      <c r="R162" s="146">
        <f>Q162*H162</f>
        <v>0</v>
      </c>
      <c r="S162" s="146">
        <v>0</v>
      </c>
      <c r="T162" s="147">
        <f>S162*H162</f>
        <v>0</v>
      </c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R162" s="148" t="s">
        <v>147</v>
      </c>
      <c r="AT162" s="148" t="s">
        <v>143</v>
      </c>
      <c r="AU162" s="148" t="s">
        <v>80</v>
      </c>
      <c r="AY162" s="19" t="s">
        <v>140</v>
      </c>
      <c r="BE162" s="149">
        <f>IF(N162="základní",J162,0)</f>
        <v>0</v>
      </c>
      <c r="BF162" s="149">
        <f>IF(N162="snížená",J162,0)</f>
        <v>0</v>
      </c>
      <c r="BG162" s="149">
        <f>IF(N162="zákl. přenesená",J162,0)</f>
        <v>0</v>
      </c>
      <c r="BH162" s="149">
        <f>IF(N162="sníž. přenesená",J162,0)</f>
        <v>0</v>
      </c>
      <c r="BI162" s="149">
        <f>IF(N162="nulová",J162,0)</f>
        <v>0</v>
      </c>
      <c r="BJ162" s="19" t="s">
        <v>78</v>
      </c>
      <c r="BK162" s="149">
        <f>ROUND(I162*H162,2)</f>
        <v>0</v>
      </c>
      <c r="BL162" s="19" t="s">
        <v>147</v>
      </c>
      <c r="BM162" s="148" t="s">
        <v>281</v>
      </c>
    </row>
    <row r="163" spans="2:51" s="13" customFormat="1" ht="10.2">
      <c r="B163" s="150"/>
      <c r="D163" s="151" t="s">
        <v>153</v>
      </c>
      <c r="E163" s="152" t="s">
        <v>3</v>
      </c>
      <c r="F163" s="153" t="s">
        <v>282</v>
      </c>
      <c r="H163" s="154">
        <v>122.612</v>
      </c>
      <c r="L163" s="150"/>
      <c r="M163" s="155"/>
      <c r="N163" s="156"/>
      <c r="O163" s="156"/>
      <c r="P163" s="156"/>
      <c r="Q163" s="156"/>
      <c r="R163" s="156"/>
      <c r="S163" s="156"/>
      <c r="T163" s="157"/>
      <c r="AT163" s="152" t="s">
        <v>153</v>
      </c>
      <c r="AU163" s="152" t="s">
        <v>80</v>
      </c>
      <c r="AV163" s="13" t="s">
        <v>80</v>
      </c>
      <c r="AW163" s="13" t="s">
        <v>31</v>
      </c>
      <c r="AX163" s="13" t="s">
        <v>78</v>
      </c>
      <c r="AY163" s="152" t="s">
        <v>140</v>
      </c>
    </row>
    <row r="164" spans="1:65" s="2" customFormat="1" ht="33" customHeight="1">
      <c r="A164" s="31"/>
      <c r="B164" s="137"/>
      <c r="C164" s="138" t="s">
        <v>283</v>
      </c>
      <c r="D164" s="138" t="s">
        <v>143</v>
      </c>
      <c r="E164" s="139" t="s">
        <v>284</v>
      </c>
      <c r="F164" s="140" t="s">
        <v>285</v>
      </c>
      <c r="G164" s="141" t="s">
        <v>266</v>
      </c>
      <c r="H164" s="142">
        <v>565.516</v>
      </c>
      <c r="I164" s="321"/>
      <c r="J164" s="143">
        <f>ROUND(I164*H164,2)</f>
        <v>0</v>
      </c>
      <c r="K164" s="140" t="s">
        <v>151</v>
      </c>
      <c r="L164" s="32"/>
      <c r="M164" s="144" t="s">
        <v>3</v>
      </c>
      <c r="N164" s="145" t="s">
        <v>41</v>
      </c>
      <c r="O164" s="146">
        <v>0</v>
      </c>
      <c r="P164" s="146">
        <f>O164*H164</f>
        <v>0</v>
      </c>
      <c r="Q164" s="146">
        <v>0</v>
      </c>
      <c r="R164" s="146">
        <f>Q164*H164</f>
        <v>0</v>
      </c>
      <c r="S164" s="146">
        <v>0</v>
      </c>
      <c r="T164" s="147">
        <f>S164*H164</f>
        <v>0</v>
      </c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R164" s="148" t="s">
        <v>147</v>
      </c>
      <c r="AT164" s="148" t="s">
        <v>143</v>
      </c>
      <c r="AU164" s="148" t="s">
        <v>80</v>
      </c>
      <c r="AY164" s="19" t="s">
        <v>140</v>
      </c>
      <c r="BE164" s="149">
        <f>IF(N164="základní",J164,0)</f>
        <v>0</v>
      </c>
      <c r="BF164" s="149">
        <f>IF(N164="snížená",J164,0)</f>
        <v>0</v>
      </c>
      <c r="BG164" s="149">
        <f>IF(N164="zákl. přenesená",J164,0)</f>
        <v>0</v>
      </c>
      <c r="BH164" s="149">
        <f>IF(N164="sníž. přenesená",J164,0)</f>
        <v>0</v>
      </c>
      <c r="BI164" s="149">
        <f>IF(N164="nulová",J164,0)</f>
        <v>0</v>
      </c>
      <c r="BJ164" s="19" t="s">
        <v>78</v>
      </c>
      <c r="BK164" s="149">
        <f>ROUND(I164*H164,2)</f>
        <v>0</v>
      </c>
      <c r="BL164" s="19" t="s">
        <v>147</v>
      </c>
      <c r="BM164" s="148" t="s">
        <v>286</v>
      </c>
    </row>
    <row r="165" spans="2:51" s="13" customFormat="1" ht="10.2">
      <c r="B165" s="150"/>
      <c r="D165" s="151" t="s">
        <v>153</v>
      </c>
      <c r="E165" s="152" t="s">
        <v>3</v>
      </c>
      <c r="F165" s="153" t="s">
        <v>287</v>
      </c>
      <c r="H165" s="154">
        <v>565.516</v>
      </c>
      <c r="L165" s="150"/>
      <c r="M165" s="155"/>
      <c r="N165" s="156"/>
      <c r="O165" s="156"/>
      <c r="P165" s="156"/>
      <c r="Q165" s="156"/>
      <c r="R165" s="156"/>
      <c r="S165" s="156"/>
      <c r="T165" s="157"/>
      <c r="AT165" s="152" t="s">
        <v>153</v>
      </c>
      <c r="AU165" s="152" t="s">
        <v>80</v>
      </c>
      <c r="AV165" s="13" t="s">
        <v>80</v>
      </c>
      <c r="AW165" s="13" t="s">
        <v>31</v>
      </c>
      <c r="AX165" s="13" t="s">
        <v>78</v>
      </c>
      <c r="AY165" s="152" t="s">
        <v>140</v>
      </c>
    </row>
    <row r="166" spans="1:65" s="2" customFormat="1" ht="44.25" customHeight="1">
      <c r="A166" s="31"/>
      <c r="B166" s="137"/>
      <c r="C166" s="138" t="s">
        <v>288</v>
      </c>
      <c r="D166" s="138" t="s">
        <v>143</v>
      </c>
      <c r="E166" s="139" t="s">
        <v>289</v>
      </c>
      <c r="F166" s="140" t="s">
        <v>290</v>
      </c>
      <c r="G166" s="141" t="s">
        <v>266</v>
      </c>
      <c r="H166" s="142">
        <v>19.398</v>
      </c>
      <c r="I166" s="321"/>
      <c r="J166" s="143">
        <f>ROUND(I166*H166,2)</f>
        <v>0</v>
      </c>
      <c r="K166" s="140" t="s">
        <v>151</v>
      </c>
      <c r="L166" s="32"/>
      <c r="M166" s="144" t="s">
        <v>3</v>
      </c>
      <c r="N166" s="145" t="s">
        <v>41</v>
      </c>
      <c r="O166" s="146">
        <v>0</v>
      </c>
      <c r="P166" s="146">
        <f>O166*H166</f>
        <v>0</v>
      </c>
      <c r="Q166" s="146">
        <v>0</v>
      </c>
      <c r="R166" s="146">
        <f>Q166*H166</f>
        <v>0</v>
      </c>
      <c r="S166" s="146">
        <v>0</v>
      </c>
      <c r="T166" s="147">
        <f>S166*H166</f>
        <v>0</v>
      </c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R166" s="148" t="s">
        <v>147</v>
      </c>
      <c r="AT166" s="148" t="s">
        <v>143</v>
      </c>
      <c r="AU166" s="148" t="s">
        <v>80</v>
      </c>
      <c r="AY166" s="19" t="s">
        <v>140</v>
      </c>
      <c r="BE166" s="149">
        <f>IF(N166="základní",J166,0)</f>
        <v>0</v>
      </c>
      <c r="BF166" s="149">
        <f>IF(N166="snížená",J166,0)</f>
        <v>0</v>
      </c>
      <c r="BG166" s="149">
        <f>IF(N166="zákl. přenesená",J166,0)</f>
        <v>0</v>
      </c>
      <c r="BH166" s="149">
        <f>IF(N166="sníž. přenesená",J166,0)</f>
        <v>0</v>
      </c>
      <c r="BI166" s="149">
        <f>IF(N166="nulová",J166,0)</f>
        <v>0</v>
      </c>
      <c r="BJ166" s="19" t="s">
        <v>78</v>
      </c>
      <c r="BK166" s="149">
        <f>ROUND(I166*H166,2)</f>
        <v>0</v>
      </c>
      <c r="BL166" s="19" t="s">
        <v>147</v>
      </c>
      <c r="BM166" s="148" t="s">
        <v>291</v>
      </c>
    </row>
    <row r="167" spans="2:51" s="13" customFormat="1" ht="10.2">
      <c r="B167" s="150"/>
      <c r="D167" s="151" t="s">
        <v>153</v>
      </c>
      <c r="E167" s="152" t="s">
        <v>3</v>
      </c>
      <c r="F167" s="153" t="s">
        <v>292</v>
      </c>
      <c r="H167" s="154">
        <v>19.398</v>
      </c>
      <c r="L167" s="150"/>
      <c r="M167" s="155"/>
      <c r="N167" s="156"/>
      <c r="O167" s="156"/>
      <c r="P167" s="156"/>
      <c r="Q167" s="156"/>
      <c r="R167" s="156"/>
      <c r="S167" s="156"/>
      <c r="T167" s="157"/>
      <c r="AT167" s="152" t="s">
        <v>153</v>
      </c>
      <c r="AU167" s="152" t="s">
        <v>80</v>
      </c>
      <c r="AV167" s="13" t="s">
        <v>80</v>
      </c>
      <c r="AW167" s="13" t="s">
        <v>31</v>
      </c>
      <c r="AX167" s="13" t="s">
        <v>78</v>
      </c>
      <c r="AY167" s="152" t="s">
        <v>140</v>
      </c>
    </row>
    <row r="168" spans="1:65" s="2" customFormat="1" ht="33" customHeight="1">
      <c r="A168" s="31"/>
      <c r="B168" s="137"/>
      <c r="C168" s="138" t="s">
        <v>293</v>
      </c>
      <c r="D168" s="138" t="s">
        <v>143</v>
      </c>
      <c r="E168" s="139" t="s">
        <v>294</v>
      </c>
      <c r="F168" s="140" t="s">
        <v>295</v>
      </c>
      <c r="G168" s="141" t="s">
        <v>266</v>
      </c>
      <c r="H168" s="142">
        <v>228.805</v>
      </c>
      <c r="I168" s="321"/>
      <c r="J168" s="143">
        <f>ROUND(I168*H168,2)</f>
        <v>0</v>
      </c>
      <c r="K168" s="140" t="s">
        <v>151</v>
      </c>
      <c r="L168" s="32"/>
      <c r="M168" s="144" t="s">
        <v>3</v>
      </c>
      <c r="N168" s="145" t="s">
        <v>41</v>
      </c>
      <c r="O168" s="146">
        <v>0</v>
      </c>
      <c r="P168" s="146">
        <f>O168*H168</f>
        <v>0</v>
      </c>
      <c r="Q168" s="146">
        <v>0</v>
      </c>
      <c r="R168" s="146">
        <f>Q168*H168</f>
        <v>0</v>
      </c>
      <c r="S168" s="146">
        <v>0</v>
      </c>
      <c r="T168" s="147">
        <f>S168*H168</f>
        <v>0</v>
      </c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R168" s="148" t="s">
        <v>147</v>
      </c>
      <c r="AT168" s="148" t="s">
        <v>143</v>
      </c>
      <c r="AU168" s="148" t="s">
        <v>80</v>
      </c>
      <c r="AY168" s="19" t="s">
        <v>140</v>
      </c>
      <c r="BE168" s="149">
        <f>IF(N168="základní",J168,0)</f>
        <v>0</v>
      </c>
      <c r="BF168" s="149">
        <f>IF(N168="snížená",J168,0)</f>
        <v>0</v>
      </c>
      <c r="BG168" s="149">
        <f>IF(N168="zákl. přenesená",J168,0)</f>
        <v>0</v>
      </c>
      <c r="BH168" s="149">
        <f>IF(N168="sníž. přenesená",J168,0)</f>
        <v>0</v>
      </c>
      <c r="BI168" s="149">
        <f>IF(N168="nulová",J168,0)</f>
        <v>0</v>
      </c>
      <c r="BJ168" s="19" t="s">
        <v>78</v>
      </c>
      <c r="BK168" s="149">
        <f>ROUND(I168*H168,2)</f>
        <v>0</v>
      </c>
      <c r="BL168" s="19" t="s">
        <v>147</v>
      </c>
      <c r="BM168" s="148" t="s">
        <v>296</v>
      </c>
    </row>
    <row r="169" spans="2:51" s="13" customFormat="1" ht="10.2">
      <c r="B169" s="150"/>
      <c r="D169" s="151" t="s">
        <v>153</v>
      </c>
      <c r="E169" s="152" t="s">
        <v>3</v>
      </c>
      <c r="F169" s="153" t="s">
        <v>297</v>
      </c>
      <c r="H169" s="154">
        <v>228.805</v>
      </c>
      <c r="L169" s="150"/>
      <c r="M169" s="155"/>
      <c r="N169" s="156"/>
      <c r="O169" s="156"/>
      <c r="P169" s="156"/>
      <c r="Q169" s="156"/>
      <c r="R169" s="156"/>
      <c r="S169" s="156"/>
      <c r="T169" s="157"/>
      <c r="AT169" s="152" t="s">
        <v>153</v>
      </c>
      <c r="AU169" s="152" t="s">
        <v>80</v>
      </c>
      <c r="AV169" s="13" t="s">
        <v>80</v>
      </c>
      <c r="AW169" s="13" t="s">
        <v>31</v>
      </c>
      <c r="AX169" s="13" t="s">
        <v>78</v>
      </c>
      <c r="AY169" s="152" t="s">
        <v>140</v>
      </c>
    </row>
    <row r="170" spans="2:63" s="12" customFormat="1" ht="22.8" customHeight="1">
      <c r="B170" s="125"/>
      <c r="D170" s="126" t="s">
        <v>69</v>
      </c>
      <c r="E170" s="135" t="s">
        <v>298</v>
      </c>
      <c r="F170" s="135" t="s">
        <v>299</v>
      </c>
      <c r="J170" s="136">
        <f>BK170</f>
        <v>0</v>
      </c>
      <c r="L170" s="125"/>
      <c r="M170" s="129"/>
      <c r="N170" s="130"/>
      <c r="O170" s="130"/>
      <c r="P170" s="131">
        <f>P171</f>
        <v>16.057728</v>
      </c>
      <c r="Q170" s="130"/>
      <c r="R170" s="131">
        <f>R171</f>
        <v>0</v>
      </c>
      <c r="S170" s="130"/>
      <c r="T170" s="132">
        <f>T171</f>
        <v>0</v>
      </c>
      <c r="AR170" s="126" t="s">
        <v>78</v>
      </c>
      <c r="AT170" s="133" t="s">
        <v>69</v>
      </c>
      <c r="AU170" s="133" t="s">
        <v>78</v>
      </c>
      <c r="AY170" s="126" t="s">
        <v>140</v>
      </c>
      <c r="BK170" s="134">
        <f>BK171</f>
        <v>0</v>
      </c>
    </row>
    <row r="171" spans="1:65" s="2" customFormat="1" ht="44.25" customHeight="1">
      <c r="A171" s="31"/>
      <c r="B171" s="137"/>
      <c r="C171" s="138" t="s">
        <v>300</v>
      </c>
      <c r="D171" s="138" t="s">
        <v>143</v>
      </c>
      <c r="E171" s="139" t="s">
        <v>301</v>
      </c>
      <c r="F171" s="140" t="s">
        <v>302</v>
      </c>
      <c r="G171" s="141" t="s">
        <v>266</v>
      </c>
      <c r="H171" s="142">
        <v>50.496</v>
      </c>
      <c r="I171" s="321"/>
      <c r="J171" s="143">
        <f>ROUND(I171*H171,2)</f>
        <v>0</v>
      </c>
      <c r="K171" s="140" t="s">
        <v>151</v>
      </c>
      <c r="L171" s="32"/>
      <c r="M171" s="144" t="s">
        <v>3</v>
      </c>
      <c r="N171" s="145" t="s">
        <v>41</v>
      </c>
      <c r="O171" s="146">
        <v>0.318</v>
      </c>
      <c r="P171" s="146">
        <f>O171*H171</f>
        <v>16.057728</v>
      </c>
      <c r="Q171" s="146">
        <v>0</v>
      </c>
      <c r="R171" s="146">
        <f>Q171*H171</f>
        <v>0</v>
      </c>
      <c r="S171" s="146">
        <v>0</v>
      </c>
      <c r="T171" s="147">
        <f>S171*H171</f>
        <v>0</v>
      </c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R171" s="148" t="s">
        <v>147</v>
      </c>
      <c r="AT171" s="148" t="s">
        <v>143</v>
      </c>
      <c r="AU171" s="148" t="s">
        <v>80</v>
      </c>
      <c r="AY171" s="19" t="s">
        <v>140</v>
      </c>
      <c r="BE171" s="149">
        <f>IF(N171="základní",J171,0)</f>
        <v>0</v>
      </c>
      <c r="BF171" s="149">
        <f>IF(N171="snížená",J171,0)</f>
        <v>0</v>
      </c>
      <c r="BG171" s="149">
        <f>IF(N171="zákl. přenesená",J171,0)</f>
        <v>0</v>
      </c>
      <c r="BH171" s="149">
        <f>IF(N171="sníž. přenesená",J171,0)</f>
        <v>0</v>
      </c>
      <c r="BI171" s="149">
        <f>IF(N171="nulová",J171,0)</f>
        <v>0</v>
      </c>
      <c r="BJ171" s="19" t="s">
        <v>78</v>
      </c>
      <c r="BK171" s="149">
        <f>ROUND(I171*H171,2)</f>
        <v>0</v>
      </c>
      <c r="BL171" s="19" t="s">
        <v>147</v>
      </c>
      <c r="BM171" s="148" t="s">
        <v>303</v>
      </c>
    </row>
    <row r="172" spans="2:63" s="12" customFormat="1" ht="25.95" customHeight="1">
      <c r="B172" s="125"/>
      <c r="D172" s="126" t="s">
        <v>69</v>
      </c>
      <c r="E172" s="127" t="s">
        <v>304</v>
      </c>
      <c r="F172" s="127" t="s">
        <v>305</v>
      </c>
      <c r="J172" s="128">
        <f>BK172</f>
        <v>0</v>
      </c>
      <c r="L172" s="125"/>
      <c r="M172" s="129"/>
      <c r="N172" s="130"/>
      <c r="O172" s="130"/>
      <c r="P172" s="131">
        <f>P173+P183+P219+P238+P242+P244+P246+P250+P261+P266+P270+P275</f>
        <v>1353.30925</v>
      </c>
      <c r="Q172" s="130"/>
      <c r="R172" s="131">
        <f>R173+R183+R219+R238+R242+R244+R246+R250+R261+R266+R270+R275</f>
        <v>77.00270950000001</v>
      </c>
      <c r="S172" s="130"/>
      <c r="T172" s="132">
        <f>T173+T183+T219+T238+T242+T244+T246+T250+T261+T266+T270+T275</f>
        <v>249.47617000000002</v>
      </c>
      <c r="AR172" s="126" t="s">
        <v>80</v>
      </c>
      <c r="AT172" s="133" t="s">
        <v>69</v>
      </c>
      <c r="AU172" s="133" t="s">
        <v>70</v>
      </c>
      <c r="AY172" s="126" t="s">
        <v>140</v>
      </c>
      <c r="BK172" s="134">
        <f>BK173+BK183+BK219+BK238+BK242+BK244+BK246+BK250+BK261+BK266+BK270+BK275</f>
        <v>0</v>
      </c>
    </row>
    <row r="173" spans="2:63" s="12" customFormat="1" ht="22.8" customHeight="1">
      <c r="B173" s="125"/>
      <c r="D173" s="126" t="s">
        <v>69</v>
      </c>
      <c r="E173" s="135" t="s">
        <v>306</v>
      </c>
      <c r="F173" s="135" t="s">
        <v>307</v>
      </c>
      <c r="J173" s="136">
        <f>BK173</f>
        <v>0</v>
      </c>
      <c r="L173" s="125"/>
      <c r="M173" s="129"/>
      <c r="N173" s="130"/>
      <c r="O173" s="130"/>
      <c r="P173" s="131">
        <f>SUM(P174:P182)</f>
        <v>12.443999999999999</v>
      </c>
      <c r="Q173" s="130"/>
      <c r="R173" s="131">
        <f>SUM(R174:R182)</f>
        <v>0.094824</v>
      </c>
      <c r="S173" s="130"/>
      <c r="T173" s="132">
        <f>SUM(T174:T182)</f>
        <v>0</v>
      </c>
      <c r="AR173" s="126" t="s">
        <v>80</v>
      </c>
      <c r="AT173" s="133" t="s">
        <v>69</v>
      </c>
      <c r="AU173" s="133" t="s">
        <v>78</v>
      </c>
      <c r="AY173" s="126" t="s">
        <v>140</v>
      </c>
      <c r="BK173" s="134">
        <f>SUM(BK174:BK182)</f>
        <v>0</v>
      </c>
    </row>
    <row r="174" spans="1:65" s="2" customFormat="1" ht="21.75" customHeight="1">
      <c r="A174" s="31"/>
      <c r="B174" s="137"/>
      <c r="C174" s="138" t="s">
        <v>308</v>
      </c>
      <c r="D174" s="138" t="s">
        <v>143</v>
      </c>
      <c r="E174" s="139" t="s">
        <v>309</v>
      </c>
      <c r="F174" s="140" t="s">
        <v>310</v>
      </c>
      <c r="G174" s="141" t="s">
        <v>86</v>
      </c>
      <c r="H174" s="142">
        <v>110</v>
      </c>
      <c r="I174" s="321"/>
      <c r="J174" s="143">
        <f>ROUND(I174*H174,2)</f>
        <v>0</v>
      </c>
      <c r="K174" s="140" t="s">
        <v>151</v>
      </c>
      <c r="L174" s="32"/>
      <c r="M174" s="144" t="s">
        <v>3</v>
      </c>
      <c r="N174" s="145" t="s">
        <v>41</v>
      </c>
      <c r="O174" s="146">
        <v>0.061</v>
      </c>
      <c r="P174" s="146">
        <f>O174*H174</f>
        <v>6.71</v>
      </c>
      <c r="Q174" s="146">
        <v>0</v>
      </c>
      <c r="R174" s="146">
        <f>Q174*H174</f>
        <v>0</v>
      </c>
      <c r="S174" s="146">
        <v>0</v>
      </c>
      <c r="T174" s="147">
        <f>S174*H174</f>
        <v>0</v>
      </c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R174" s="148" t="s">
        <v>222</v>
      </c>
      <c r="AT174" s="148" t="s">
        <v>143</v>
      </c>
      <c r="AU174" s="148" t="s">
        <v>80</v>
      </c>
      <c r="AY174" s="19" t="s">
        <v>140</v>
      </c>
      <c r="BE174" s="149">
        <f>IF(N174="základní",J174,0)</f>
        <v>0</v>
      </c>
      <c r="BF174" s="149">
        <f>IF(N174="snížená",J174,0)</f>
        <v>0</v>
      </c>
      <c r="BG174" s="149">
        <f>IF(N174="zákl. přenesená",J174,0)</f>
        <v>0</v>
      </c>
      <c r="BH174" s="149">
        <f>IF(N174="sníž. přenesená",J174,0)</f>
        <v>0</v>
      </c>
      <c r="BI174" s="149">
        <f>IF(N174="nulová",J174,0)</f>
        <v>0</v>
      </c>
      <c r="BJ174" s="19" t="s">
        <v>78</v>
      </c>
      <c r="BK174" s="149">
        <f>ROUND(I174*H174,2)</f>
        <v>0</v>
      </c>
      <c r="BL174" s="19" t="s">
        <v>222</v>
      </c>
      <c r="BM174" s="148" t="s">
        <v>311</v>
      </c>
    </row>
    <row r="175" spans="2:51" s="13" customFormat="1" ht="10.2">
      <c r="B175" s="150"/>
      <c r="D175" s="151" t="s">
        <v>153</v>
      </c>
      <c r="E175" s="152" t="s">
        <v>3</v>
      </c>
      <c r="F175" s="153" t="s">
        <v>88</v>
      </c>
      <c r="H175" s="154">
        <v>110</v>
      </c>
      <c r="L175" s="150"/>
      <c r="M175" s="155"/>
      <c r="N175" s="156"/>
      <c r="O175" s="156"/>
      <c r="P175" s="156"/>
      <c r="Q175" s="156"/>
      <c r="R175" s="156"/>
      <c r="S175" s="156"/>
      <c r="T175" s="157"/>
      <c r="AT175" s="152" t="s">
        <v>153</v>
      </c>
      <c r="AU175" s="152" t="s">
        <v>80</v>
      </c>
      <c r="AV175" s="13" t="s">
        <v>80</v>
      </c>
      <c r="AW175" s="13" t="s">
        <v>31</v>
      </c>
      <c r="AX175" s="13" t="s">
        <v>78</v>
      </c>
      <c r="AY175" s="152" t="s">
        <v>140</v>
      </c>
    </row>
    <row r="176" spans="1:65" s="2" customFormat="1" ht="21.75" customHeight="1">
      <c r="A176" s="31"/>
      <c r="B176" s="137"/>
      <c r="C176" s="171" t="s">
        <v>312</v>
      </c>
      <c r="D176" s="171" t="s">
        <v>167</v>
      </c>
      <c r="E176" s="172" t="s">
        <v>313</v>
      </c>
      <c r="F176" s="173" t="s">
        <v>314</v>
      </c>
      <c r="G176" s="174" t="s">
        <v>86</v>
      </c>
      <c r="H176" s="175">
        <v>132</v>
      </c>
      <c r="I176" s="322"/>
      <c r="J176" s="176">
        <f>ROUND(I176*H176,2)</f>
        <v>0</v>
      </c>
      <c r="K176" s="173" t="s">
        <v>151</v>
      </c>
      <c r="L176" s="177"/>
      <c r="M176" s="178" t="s">
        <v>3</v>
      </c>
      <c r="N176" s="179" t="s">
        <v>41</v>
      </c>
      <c r="O176" s="146">
        <v>0</v>
      </c>
      <c r="P176" s="146">
        <f>O176*H176</f>
        <v>0</v>
      </c>
      <c r="Q176" s="146">
        <v>0.00065</v>
      </c>
      <c r="R176" s="146">
        <f>Q176*H176</f>
        <v>0.0858</v>
      </c>
      <c r="S176" s="146">
        <v>0</v>
      </c>
      <c r="T176" s="147">
        <f>S176*H176</f>
        <v>0</v>
      </c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R176" s="148" t="s">
        <v>308</v>
      </c>
      <c r="AT176" s="148" t="s">
        <v>167</v>
      </c>
      <c r="AU176" s="148" t="s">
        <v>80</v>
      </c>
      <c r="AY176" s="19" t="s">
        <v>140</v>
      </c>
      <c r="BE176" s="149">
        <f>IF(N176="základní",J176,0)</f>
        <v>0</v>
      </c>
      <c r="BF176" s="149">
        <f>IF(N176="snížená",J176,0)</f>
        <v>0</v>
      </c>
      <c r="BG176" s="149">
        <f>IF(N176="zákl. přenesená",J176,0)</f>
        <v>0</v>
      </c>
      <c r="BH176" s="149">
        <f>IF(N176="sníž. přenesená",J176,0)</f>
        <v>0</v>
      </c>
      <c r="BI176" s="149">
        <f>IF(N176="nulová",J176,0)</f>
        <v>0</v>
      </c>
      <c r="BJ176" s="19" t="s">
        <v>78</v>
      </c>
      <c r="BK176" s="149">
        <f>ROUND(I176*H176,2)</f>
        <v>0</v>
      </c>
      <c r="BL176" s="19" t="s">
        <v>222</v>
      </c>
      <c r="BM176" s="148" t="s">
        <v>315</v>
      </c>
    </row>
    <row r="177" spans="2:51" s="13" customFormat="1" ht="10.2">
      <c r="B177" s="150"/>
      <c r="D177" s="151" t="s">
        <v>153</v>
      </c>
      <c r="F177" s="153" t="s">
        <v>316</v>
      </c>
      <c r="H177" s="154">
        <v>132</v>
      </c>
      <c r="L177" s="150"/>
      <c r="M177" s="155"/>
      <c r="N177" s="156"/>
      <c r="O177" s="156"/>
      <c r="P177" s="156"/>
      <c r="Q177" s="156"/>
      <c r="R177" s="156"/>
      <c r="S177" s="156"/>
      <c r="T177" s="157"/>
      <c r="AT177" s="152" t="s">
        <v>153</v>
      </c>
      <c r="AU177" s="152" t="s">
        <v>80</v>
      </c>
      <c r="AV177" s="13" t="s">
        <v>80</v>
      </c>
      <c r="AW177" s="13" t="s">
        <v>4</v>
      </c>
      <c r="AX177" s="13" t="s">
        <v>78</v>
      </c>
      <c r="AY177" s="152" t="s">
        <v>140</v>
      </c>
    </row>
    <row r="178" spans="1:65" s="2" customFormat="1" ht="21.75" customHeight="1">
      <c r="A178" s="31"/>
      <c r="B178" s="137"/>
      <c r="C178" s="138" t="s">
        <v>317</v>
      </c>
      <c r="D178" s="138" t="s">
        <v>143</v>
      </c>
      <c r="E178" s="139" t="s">
        <v>309</v>
      </c>
      <c r="F178" s="140" t="s">
        <v>310</v>
      </c>
      <c r="G178" s="141" t="s">
        <v>86</v>
      </c>
      <c r="H178" s="142">
        <v>94</v>
      </c>
      <c r="I178" s="321"/>
      <c r="J178" s="143">
        <f>ROUND(I178*H178,2)</f>
        <v>0</v>
      </c>
      <c r="K178" s="140" t="s">
        <v>151</v>
      </c>
      <c r="L178" s="32"/>
      <c r="M178" s="144" t="s">
        <v>3</v>
      </c>
      <c r="N178" s="145" t="s">
        <v>41</v>
      </c>
      <c r="O178" s="146">
        <v>0.061</v>
      </c>
      <c r="P178" s="146">
        <f>O178*H178</f>
        <v>5.734</v>
      </c>
      <c r="Q178" s="146">
        <v>0</v>
      </c>
      <c r="R178" s="146">
        <f>Q178*H178</f>
        <v>0</v>
      </c>
      <c r="S178" s="146">
        <v>0</v>
      </c>
      <c r="T178" s="147">
        <f>S178*H178</f>
        <v>0</v>
      </c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R178" s="148" t="s">
        <v>222</v>
      </c>
      <c r="AT178" s="148" t="s">
        <v>143</v>
      </c>
      <c r="AU178" s="148" t="s">
        <v>80</v>
      </c>
      <c r="AY178" s="19" t="s">
        <v>140</v>
      </c>
      <c r="BE178" s="149">
        <f>IF(N178="základní",J178,0)</f>
        <v>0</v>
      </c>
      <c r="BF178" s="149">
        <f>IF(N178="snížená",J178,0)</f>
        <v>0</v>
      </c>
      <c r="BG178" s="149">
        <f>IF(N178="zákl. přenesená",J178,0)</f>
        <v>0</v>
      </c>
      <c r="BH178" s="149">
        <f>IF(N178="sníž. přenesená",J178,0)</f>
        <v>0</v>
      </c>
      <c r="BI178" s="149">
        <f>IF(N178="nulová",J178,0)</f>
        <v>0</v>
      </c>
      <c r="BJ178" s="19" t="s">
        <v>78</v>
      </c>
      <c r="BK178" s="149">
        <f>ROUND(I178*H178,2)</f>
        <v>0</v>
      </c>
      <c r="BL178" s="19" t="s">
        <v>222</v>
      </c>
      <c r="BM178" s="148" t="s">
        <v>318</v>
      </c>
    </row>
    <row r="179" spans="2:51" s="13" customFormat="1" ht="10.2">
      <c r="B179" s="150"/>
      <c r="D179" s="151" t="s">
        <v>153</v>
      </c>
      <c r="E179" s="152" t="s">
        <v>3</v>
      </c>
      <c r="F179" s="153" t="s">
        <v>154</v>
      </c>
      <c r="H179" s="154">
        <v>94</v>
      </c>
      <c r="L179" s="150"/>
      <c r="M179" s="155"/>
      <c r="N179" s="156"/>
      <c r="O179" s="156"/>
      <c r="P179" s="156"/>
      <c r="Q179" s="156"/>
      <c r="R179" s="156"/>
      <c r="S179" s="156"/>
      <c r="T179" s="157"/>
      <c r="AT179" s="152" t="s">
        <v>153</v>
      </c>
      <c r="AU179" s="152" t="s">
        <v>80</v>
      </c>
      <c r="AV179" s="13" t="s">
        <v>80</v>
      </c>
      <c r="AW179" s="13" t="s">
        <v>31</v>
      </c>
      <c r="AX179" s="13" t="s">
        <v>78</v>
      </c>
      <c r="AY179" s="152" t="s">
        <v>140</v>
      </c>
    </row>
    <row r="180" spans="1:65" s="2" customFormat="1" ht="21.75" customHeight="1">
      <c r="A180" s="31"/>
      <c r="B180" s="137"/>
      <c r="C180" s="171" t="s">
        <v>319</v>
      </c>
      <c r="D180" s="171" t="s">
        <v>167</v>
      </c>
      <c r="E180" s="172" t="s">
        <v>320</v>
      </c>
      <c r="F180" s="173" t="s">
        <v>321</v>
      </c>
      <c r="G180" s="174" t="s">
        <v>86</v>
      </c>
      <c r="H180" s="175">
        <v>112.8</v>
      </c>
      <c r="I180" s="322"/>
      <c r="J180" s="176">
        <f>ROUND(I180*H180,2)</f>
        <v>0</v>
      </c>
      <c r="K180" s="173" t="s">
        <v>151</v>
      </c>
      <c r="L180" s="177"/>
      <c r="M180" s="178" t="s">
        <v>3</v>
      </c>
      <c r="N180" s="179" t="s">
        <v>41</v>
      </c>
      <c r="O180" s="146">
        <v>0</v>
      </c>
      <c r="P180" s="146">
        <f>O180*H180</f>
        <v>0</v>
      </c>
      <c r="Q180" s="146">
        <v>8E-05</v>
      </c>
      <c r="R180" s="146">
        <f>Q180*H180</f>
        <v>0.009024</v>
      </c>
      <c r="S180" s="146">
        <v>0</v>
      </c>
      <c r="T180" s="147">
        <f>S180*H180</f>
        <v>0</v>
      </c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R180" s="148" t="s">
        <v>308</v>
      </c>
      <c r="AT180" s="148" t="s">
        <v>167</v>
      </c>
      <c r="AU180" s="148" t="s">
        <v>80</v>
      </c>
      <c r="AY180" s="19" t="s">
        <v>140</v>
      </c>
      <c r="BE180" s="149">
        <f>IF(N180="základní",J180,0)</f>
        <v>0</v>
      </c>
      <c r="BF180" s="149">
        <f>IF(N180="snížená",J180,0)</f>
        <v>0</v>
      </c>
      <c r="BG180" s="149">
        <f>IF(N180="zákl. přenesená",J180,0)</f>
        <v>0</v>
      </c>
      <c r="BH180" s="149">
        <f>IF(N180="sníž. přenesená",J180,0)</f>
        <v>0</v>
      </c>
      <c r="BI180" s="149">
        <f>IF(N180="nulová",J180,0)</f>
        <v>0</v>
      </c>
      <c r="BJ180" s="19" t="s">
        <v>78</v>
      </c>
      <c r="BK180" s="149">
        <f>ROUND(I180*H180,2)</f>
        <v>0</v>
      </c>
      <c r="BL180" s="19" t="s">
        <v>222</v>
      </c>
      <c r="BM180" s="148" t="s">
        <v>322</v>
      </c>
    </row>
    <row r="181" spans="2:51" s="13" customFormat="1" ht="10.2">
      <c r="B181" s="150"/>
      <c r="D181" s="151" t="s">
        <v>153</v>
      </c>
      <c r="F181" s="153" t="s">
        <v>323</v>
      </c>
      <c r="H181" s="154">
        <v>112.8</v>
      </c>
      <c r="L181" s="150"/>
      <c r="M181" s="155"/>
      <c r="N181" s="156"/>
      <c r="O181" s="156"/>
      <c r="P181" s="156"/>
      <c r="Q181" s="156"/>
      <c r="R181" s="156"/>
      <c r="S181" s="156"/>
      <c r="T181" s="157"/>
      <c r="AT181" s="152" t="s">
        <v>153</v>
      </c>
      <c r="AU181" s="152" t="s">
        <v>80</v>
      </c>
      <c r="AV181" s="13" t="s">
        <v>80</v>
      </c>
      <c r="AW181" s="13" t="s">
        <v>4</v>
      </c>
      <c r="AX181" s="13" t="s">
        <v>78</v>
      </c>
      <c r="AY181" s="152" t="s">
        <v>140</v>
      </c>
    </row>
    <row r="182" spans="1:65" s="2" customFormat="1" ht="44.25" customHeight="1">
      <c r="A182" s="31"/>
      <c r="B182" s="137"/>
      <c r="C182" s="138" t="s">
        <v>324</v>
      </c>
      <c r="D182" s="138" t="s">
        <v>143</v>
      </c>
      <c r="E182" s="139" t="s">
        <v>325</v>
      </c>
      <c r="F182" s="140" t="s">
        <v>326</v>
      </c>
      <c r="G182" s="141" t="s">
        <v>327</v>
      </c>
      <c r="H182" s="142">
        <v>271.678</v>
      </c>
      <c r="I182" s="321"/>
      <c r="J182" s="143">
        <f>ROUND(I182*H182,2)</f>
        <v>0</v>
      </c>
      <c r="K182" s="140" t="s">
        <v>151</v>
      </c>
      <c r="L182" s="32"/>
      <c r="M182" s="144" t="s">
        <v>3</v>
      </c>
      <c r="N182" s="145" t="s">
        <v>41</v>
      </c>
      <c r="O182" s="146">
        <v>0</v>
      </c>
      <c r="P182" s="146">
        <f>O182*H182</f>
        <v>0</v>
      </c>
      <c r="Q182" s="146">
        <v>0</v>
      </c>
      <c r="R182" s="146">
        <f>Q182*H182</f>
        <v>0</v>
      </c>
      <c r="S182" s="146">
        <v>0</v>
      </c>
      <c r="T182" s="147">
        <f>S182*H182</f>
        <v>0</v>
      </c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R182" s="148" t="s">
        <v>222</v>
      </c>
      <c r="AT182" s="148" t="s">
        <v>143</v>
      </c>
      <c r="AU182" s="148" t="s">
        <v>80</v>
      </c>
      <c r="AY182" s="19" t="s">
        <v>140</v>
      </c>
      <c r="BE182" s="149">
        <f>IF(N182="základní",J182,0)</f>
        <v>0</v>
      </c>
      <c r="BF182" s="149">
        <f>IF(N182="snížená",J182,0)</f>
        <v>0</v>
      </c>
      <c r="BG182" s="149">
        <f>IF(N182="zákl. přenesená",J182,0)</f>
        <v>0</v>
      </c>
      <c r="BH182" s="149">
        <f>IF(N182="sníž. přenesená",J182,0)</f>
        <v>0</v>
      </c>
      <c r="BI182" s="149">
        <f>IF(N182="nulová",J182,0)</f>
        <v>0</v>
      </c>
      <c r="BJ182" s="19" t="s">
        <v>78</v>
      </c>
      <c r="BK182" s="149">
        <f>ROUND(I182*H182,2)</f>
        <v>0</v>
      </c>
      <c r="BL182" s="19" t="s">
        <v>222</v>
      </c>
      <c r="BM182" s="148" t="s">
        <v>328</v>
      </c>
    </row>
    <row r="183" spans="2:63" s="12" customFormat="1" ht="22.8" customHeight="1">
      <c r="B183" s="125"/>
      <c r="D183" s="126" t="s">
        <v>69</v>
      </c>
      <c r="E183" s="135" t="s">
        <v>329</v>
      </c>
      <c r="F183" s="135" t="s">
        <v>330</v>
      </c>
      <c r="J183" s="136">
        <f>BK183</f>
        <v>0</v>
      </c>
      <c r="L183" s="125"/>
      <c r="M183" s="129"/>
      <c r="N183" s="130"/>
      <c r="O183" s="130"/>
      <c r="P183" s="131">
        <f>SUM(P184:P218)</f>
        <v>631.092</v>
      </c>
      <c r="Q183" s="130"/>
      <c r="R183" s="131">
        <f>SUM(R184:R218)</f>
        <v>68.80552</v>
      </c>
      <c r="S183" s="130"/>
      <c r="T183" s="132">
        <f>SUM(T184:T218)</f>
        <v>246.56300000000005</v>
      </c>
      <c r="AR183" s="126" t="s">
        <v>80</v>
      </c>
      <c r="AT183" s="133" t="s">
        <v>69</v>
      </c>
      <c r="AU183" s="133" t="s">
        <v>78</v>
      </c>
      <c r="AY183" s="126" t="s">
        <v>140</v>
      </c>
      <c r="BK183" s="134">
        <f>SUM(BK184:BK218)</f>
        <v>0</v>
      </c>
    </row>
    <row r="184" spans="1:65" s="2" customFormat="1" ht="21.75" customHeight="1">
      <c r="A184" s="31"/>
      <c r="B184" s="137"/>
      <c r="C184" s="138" t="s">
        <v>331</v>
      </c>
      <c r="D184" s="138" t="s">
        <v>143</v>
      </c>
      <c r="E184" s="139" t="s">
        <v>332</v>
      </c>
      <c r="F184" s="140" t="s">
        <v>333</v>
      </c>
      <c r="G184" s="141" t="s">
        <v>86</v>
      </c>
      <c r="H184" s="142">
        <v>683</v>
      </c>
      <c r="I184" s="321"/>
      <c r="J184" s="143">
        <f>ROUND(I184*H184,2)</f>
        <v>0</v>
      </c>
      <c r="K184" s="140" t="s">
        <v>151</v>
      </c>
      <c r="L184" s="32"/>
      <c r="M184" s="144" t="s">
        <v>3</v>
      </c>
      <c r="N184" s="145" t="s">
        <v>41</v>
      </c>
      <c r="O184" s="146">
        <v>0.046</v>
      </c>
      <c r="P184" s="146">
        <f>O184*H184</f>
        <v>31.418</v>
      </c>
      <c r="Q184" s="146">
        <v>0</v>
      </c>
      <c r="R184" s="146">
        <f>Q184*H184</f>
        <v>0</v>
      </c>
      <c r="S184" s="146">
        <v>0.006</v>
      </c>
      <c r="T184" s="147">
        <f>S184*H184</f>
        <v>4.098</v>
      </c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  <c r="AR184" s="148" t="s">
        <v>222</v>
      </c>
      <c r="AT184" s="148" t="s">
        <v>143</v>
      </c>
      <c r="AU184" s="148" t="s">
        <v>80</v>
      </c>
      <c r="AY184" s="19" t="s">
        <v>140</v>
      </c>
      <c r="BE184" s="149">
        <f>IF(N184="základní",J184,0)</f>
        <v>0</v>
      </c>
      <c r="BF184" s="149">
        <f>IF(N184="snížená",J184,0)</f>
        <v>0</v>
      </c>
      <c r="BG184" s="149">
        <f>IF(N184="zákl. přenesená",J184,0)</f>
        <v>0</v>
      </c>
      <c r="BH184" s="149">
        <f>IF(N184="sníž. přenesená",J184,0)</f>
        <v>0</v>
      </c>
      <c r="BI184" s="149">
        <f>IF(N184="nulová",J184,0)</f>
        <v>0</v>
      </c>
      <c r="BJ184" s="19" t="s">
        <v>78</v>
      </c>
      <c r="BK184" s="149">
        <f>ROUND(I184*H184,2)</f>
        <v>0</v>
      </c>
      <c r="BL184" s="19" t="s">
        <v>222</v>
      </c>
      <c r="BM184" s="148" t="s">
        <v>334</v>
      </c>
    </row>
    <row r="185" spans="2:51" s="13" customFormat="1" ht="10.2">
      <c r="B185" s="150"/>
      <c r="D185" s="151" t="s">
        <v>153</v>
      </c>
      <c r="E185" s="152" t="s">
        <v>3</v>
      </c>
      <c r="F185" s="153" t="s">
        <v>335</v>
      </c>
      <c r="H185" s="154">
        <v>683</v>
      </c>
      <c r="L185" s="150"/>
      <c r="M185" s="155"/>
      <c r="N185" s="156"/>
      <c r="O185" s="156"/>
      <c r="P185" s="156"/>
      <c r="Q185" s="156"/>
      <c r="R185" s="156"/>
      <c r="S185" s="156"/>
      <c r="T185" s="157"/>
      <c r="AT185" s="152" t="s">
        <v>153</v>
      </c>
      <c r="AU185" s="152" t="s">
        <v>80</v>
      </c>
      <c r="AV185" s="13" t="s">
        <v>80</v>
      </c>
      <c r="AW185" s="13" t="s">
        <v>31</v>
      </c>
      <c r="AX185" s="13" t="s">
        <v>78</v>
      </c>
      <c r="AY185" s="152" t="s">
        <v>140</v>
      </c>
    </row>
    <row r="186" spans="1:65" s="2" customFormat="1" ht="21.75" customHeight="1">
      <c r="A186" s="31"/>
      <c r="B186" s="137"/>
      <c r="C186" s="138" t="s">
        <v>336</v>
      </c>
      <c r="D186" s="138" t="s">
        <v>143</v>
      </c>
      <c r="E186" s="139" t="s">
        <v>337</v>
      </c>
      <c r="F186" s="140" t="s">
        <v>338</v>
      </c>
      <c r="G186" s="141" t="s">
        <v>86</v>
      </c>
      <c r="H186" s="142">
        <v>683</v>
      </c>
      <c r="I186" s="321"/>
      <c r="J186" s="143">
        <f>ROUND(I186*H186,2)</f>
        <v>0</v>
      </c>
      <c r="K186" s="140" t="s">
        <v>151</v>
      </c>
      <c r="L186" s="32"/>
      <c r="M186" s="144" t="s">
        <v>3</v>
      </c>
      <c r="N186" s="145" t="s">
        <v>41</v>
      </c>
      <c r="O186" s="146">
        <v>0.057</v>
      </c>
      <c r="P186" s="146">
        <f>O186*H186</f>
        <v>38.931000000000004</v>
      </c>
      <c r="Q186" s="146">
        <v>0</v>
      </c>
      <c r="R186" s="146">
        <f>Q186*H186</f>
        <v>0</v>
      </c>
      <c r="S186" s="146">
        <v>0.014</v>
      </c>
      <c r="T186" s="147">
        <f>S186*H186</f>
        <v>9.562</v>
      </c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  <c r="AE186" s="31"/>
      <c r="AR186" s="148" t="s">
        <v>222</v>
      </c>
      <c r="AT186" s="148" t="s">
        <v>143</v>
      </c>
      <c r="AU186" s="148" t="s">
        <v>80</v>
      </c>
      <c r="AY186" s="19" t="s">
        <v>140</v>
      </c>
      <c r="BE186" s="149">
        <f>IF(N186="základní",J186,0)</f>
        <v>0</v>
      </c>
      <c r="BF186" s="149">
        <f>IF(N186="snížená",J186,0)</f>
        <v>0</v>
      </c>
      <c r="BG186" s="149">
        <f>IF(N186="zákl. přenesená",J186,0)</f>
        <v>0</v>
      </c>
      <c r="BH186" s="149">
        <f>IF(N186="sníž. přenesená",J186,0)</f>
        <v>0</v>
      </c>
      <c r="BI186" s="149">
        <f>IF(N186="nulová",J186,0)</f>
        <v>0</v>
      </c>
      <c r="BJ186" s="19" t="s">
        <v>78</v>
      </c>
      <c r="BK186" s="149">
        <f>ROUND(I186*H186,2)</f>
        <v>0</v>
      </c>
      <c r="BL186" s="19" t="s">
        <v>222</v>
      </c>
      <c r="BM186" s="148" t="s">
        <v>339</v>
      </c>
    </row>
    <row r="187" spans="2:51" s="13" customFormat="1" ht="10.2">
      <c r="B187" s="150"/>
      <c r="D187" s="151" t="s">
        <v>153</v>
      </c>
      <c r="E187" s="152" t="s">
        <v>3</v>
      </c>
      <c r="F187" s="153" t="s">
        <v>340</v>
      </c>
      <c r="H187" s="154">
        <v>683</v>
      </c>
      <c r="L187" s="150"/>
      <c r="M187" s="155"/>
      <c r="N187" s="156"/>
      <c r="O187" s="156"/>
      <c r="P187" s="156"/>
      <c r="Q187" s="156"/>
      <c r="R187" s="156"/>
      <c r="S187" s="156"/>
      <c r="T187" s="157"/>
      <c r="AT187" s="152" t="s">
        <v>153</v>
      </c>
      <c r="AU187" s="152" t="s">
        <v>80</v>
      </c>
      <c r="AV187" s="13" t="s">
        <v>80</v>
      </c>
      <c r="AW187" s="13" t="s">
        <v>31</v>
      </c>
      <c r="AX187" s="13" t="s">
        <v>78</v>
      </c>
      <c r="AY187" s="152" t="s">
        <v>140</v>
      </c>
    </row>
    <row r="188" spans="1:65" s="2" customFormat="1" ht="21.75" customHeight="1">
      <c r="A188" s="31"/>
      <c r="B188" s="137"/>
      <c r="C188" s="138" t="s">
        <v>341</v>
      </c>
      <c r="D188" s="138" t="s">
        <v>143</v>
      </c>
      <c r="E188" s="139" t="s">
        <v>342</v>
      </c>
      <c r="F188" s="140" t="s">
        <v>343</v>
      </c>
      <c r="G188" s="141" t="s">
        <v>86</v>
      </c>
      <c r="H188" s="142">
        <v>683</v>
      </c>
      <c r="I188" s="321"/>
      <c r="J188" s="143">
        <f>ROUND(I188*H188,2)</f>
        <v>0</v>
      </c>
      <c r="K188" s="140" t="s">
        <v>151</v>
      </c>
      <c r="L188" s="32"/>
      <c r="M188" s="144" t="s">
        <v>3</v>
      </c>
      <c r="N188" s="145" t="s">
        <v>41</v>
      </c>
      <c r="O188" s="146">
        <v>0.006</v>
      </c>
      <c r="P188" s="146">
        <f>O188*H188</f>
        <v>4.098</v>
      </c>
      <c r="Q188" s="146">
        <v>0</v>
      </c>
      <c r="R188" s="146">
        <f>Q188*H188</f>
        <v>0</v>
      </c>
      <c r="S188" s="146">
        <v>0.006</v>
      </c>
      <c r="T188" s="147">
        <f>S188*H188</f>
        <v>4.098</v>
      </c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  <c r="AE188" s="31"/>
      <c r="AR188" s="148" t="s">
        <v>222</v>
      </c>
      <c r="AT188" s="148" t="s">
        <v>143</v>
      </c>
      <c r="AU188" s="148" t="s">
        <v>80</v>
      </c>
      <c r="AY188" s="19" t="s">
        <v>140</v>
      </c>
      <c r="BE188" s="149">
        <f>IF(N188="základní",J188,0)</f>
        <v>0</v>
      </c>
      <c r="BF188" s="149">
        <f>IF(N188="snížená",J188,0)</f>
        <v>0</v>
      </c>
      <c r="BG188" s="149">
        <f>IF(N188="zákl. přenesená",J188,0)</f>
        <v>0</v>
      </c>
      <c r="BH188" s="149">
        <f>IF(N188="sníž. přenesená",J188,0)</f>
        <v>0</v>
      </c>
      <c r="BI188" s="149">
        <f>IF(N188="nulová",J188,0)</f>
        <v>0</v>
      </c>
      <c r="BJ188" s="19" t="s">
        <v>78</v>
      </c>
      <c r="BK188" s="149">
        <f>ROUND(I188*H188,2)</f>
        <v>0</v>
      </c>
      <c r="BL188" s="19" t="s">
        <v>222</v>
      </c>
      <c r="BM188" s="148" t="s">
        <v>344</v>
      </c>
    </row>
    <row r="189" spans="1:65" s="2" customFormat="1" ht="33" customHeight="1">
      <c r="A189" s="31"/>
      <c r="B189" s="137"/>
      <c r="C189" s="138" t="s">
        <v>345</v>
      </c>
      <c r="D189" s="138" t="s">
        <v>143</v>
      </c>
      <c r="E189" s="139" t="s">
        <v>346</v>
      </c>
      <c r="F189" s="140" t="s">
        <v>347</v>
      </c>
      <c r="G189" s="141" t="s">
        <v>86</v>
      </c>
      <c r="H189" s="142">
        <v>683</v>
      </c>
      <c r="I189" s="321"/>
      <c r="J189" s="143">
        <f>ROUND(I189*H189,2)</f>
        <v>0</v>
      </c>
      <c r="K189" s="140" t="s">
        <v>151</v>
      </c>
      <c r="L189" s="32"/>
      <c r="M189" s="144" t="s">
        <v>3</v>
      </c>
      <c r="N189" s="145" t="s">
        <v>41</v>
      </c>
      <c r="O189" s="146">
        <v>0.029</v>
      </c>
      <c r="P189" s="146">
        <f>O189*H189</f>
        <v>19.807000000000002</v>
      </c>
      <c r="Q189" s="146">
        <v>0</v>
      </c>
      <c r="R189" s="146">
        <f>Q189*H189</f>
        <v>0</v>
      </c>
      <c r="S189" s="146">
        <v>0</v>
      </c>
      <c r="T189" s="147">
        <f>S189*H189</f>
        <v>0</v>
      </c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  <c r="AR189" s="148" t="s">
        <v>222</v>
      </c>
      <c r="AT189" s="148" t="s">
        <v>143</v>
      </c>
      <c r="AU189" s="148" t="s">
        <v>80</v>
      </c>
      <c r="AY189" s="19" t="s">
        <v>140</v>
      </c>
      <c r="BE189" s="149">
        <f>IF(N189="základní",J189,0)</f>
        <v>0</v>
      </c>
      <c r="BF189" s="149">
        <f>IF(N189="snížená",J189,0)</f>
        <v>0</v>
      </c>
      <c r="BG189" s="149">
        <f>IF(N189="zákl. přenesená",J189,0)</f>
        <v>0</v>
      </c>
      <c r="BH189" s="149">
        <f>IF(N189="sníž. přenesená",J189,0)</f>
        <v>0</v>
      </c>
      <c r="BI189" s="149">
        <f>IF(N189="nulová",J189,0)</f>
        <v>0</v>
      </c>
      <c r="BJ189" s="19" t="s">
        <v>78</v>
      </c>
      <c r="BK189" s="149">
        <f>ROUND(I189*H189,2)</f>
        <v>0</v>
      </c>
      <c r="BL189" s="19" t="s">
        <v>222</v>
      </c>
      <c r="BM189" s="148" t="s">
        <v>348</v>
      </c>
    </row>
    <row r="190" spans="2:51" s="13" customFormat="1" ht="10.2">
      <c r="B190" s="150"/>
      <c r="D190" s="151" t="s">
        <v>153</v>
      </c>
      <c r="E190" s="152" t="s">
        <v>3</v>
      </c>
      <c r="F190" s="153" t="s">
        <v>340</v>
      </c>
      <c r="H190" s="154">
        <v>683</v>
      </c>
      <c r="L190" s="150"/>
      <c r="M190" s="155"/>
      <c r="N190" s="156"/>
      <c r="O190" s="156"/>
      <c r="P190" s="156"/>
      <c r="Q190" s="156"/>
      <c r="R190" s="156"/>
      <c r="S190" s="156"/>
      <c r="T190" s="157"/>
      <c r="AT190" s="152" t="s">
        <v>153</v>
      </c>
      <c r="AU190" s="152" t="s">
        <v>80</v>
      </c>
      <c r="AV190" s="13" t="s">
        <v>80</v>
      </c>
      <c r="AW190" s="13" t="s">
        <v>31</v>
      </c>
      <c r="AX190" s="13" t="s">
        <v>78</v>
      </c>
      <c r="AY190" s="152" t="s">
        <v>140</v>
      </c>
    </row>
    <row r="191" spans="1:65" s="2" customFormat="1" ht="16.5" customHeight="1">
      <c r="A191" s="31"/>
      <c r="B191" s="137"/>
      <c r="C191" s="171" t="s">
        <v>349</v>
      </c>
      <c r="D191" s="171" t="s">
        <v>167</v>
      </c>
      <c r="E191" s="172" t="s">
        <v>350</v>
      </c>
      <c r="F191" s="173" t="s">
        <v>351</v>
      </c>
      <c r="G191" s="174" t="s">
        <v>266</v>
      </c>
      <c r="H191" s="175">
        <v>0.205</v>
      </c>
      <c r="I191" s="322"/>
      <c r="J191" s="176">
        <f>ROUND(I191*H191,2)</f>
        <v>0</v>
      </c>
      <c r="K191" s="173" t="s">
        <v>151</v>
      </c>
      <c r="L191" s="177"/>
      <c r="M191" s="178" t="s">
        <v>3</v>
      </c>
      <c r="N191" s="179" t="s">
        <v>41</v>
      </c>
      <c r="O191" s="146">
        <v>0</v>
      </c>
      <c r="P191" s="146">
        <f>O191*H191</f>
        <v>0</v>
      </c>
      <c r="Q191" s="146">
        <v>1</v>
      </c>
      <c r="R191" s="146">
        <f>Q191*H191</f>
        <v>0.205</v>
      </c>
      <c r="S191" s="146">
        <v>0</v>
      </c>
      <c r="T191" s="147">
        <f>S191*H191</f>
        <v>0</v>
      </c>
      <c r="U191" s="31"/>
      <c r="V191" s="31"/>
      <c r="W191" s="31"/>
      <c r="X191" s="31"/>
      <c r="Y191" s="31"/>
      <c r="Z191" s="31"/>
      <c r="AA191" s="31"/>
      <c r="AB191" s="31"/>
      <c r="AC191" s="31"/>
      <c r="AD191" s="31"/>
      <c r="AE191" s="31"/>
      <c r="AR191" s="148" t="s">
        <v>308</v>
      </c>
      <c r="AT191" s="148" t="s">
        <v>167</v>
      </c>
      <c r="AU191" s="148" t="s">
        <v>80</v>
      </c>
      <c r="AY191" s="19" t="s">
        <v>140</v>
      </c>
      <c r="BE191" s="149">
        <f>IF(N191="základní",J191,0)</f>
        <v>0</v>
      </c>
      <c r="BF191" s="149">
        <f>IF(N191="snížená",J191,0)</f>
        <v>0</v>
      </c>
      <c r="BG191" s="149">
        <f>IF(N191="zákl. přenesená",J191,0)</f>
        <v>0</v>
      </c>
      <c r="BH191" s="149">
        <f>IF(N191="sníž. přenesená",J191,0)</f>
        <v>0</v>
      </c>
      <c r="BI191" s="149">
        <f>IF(N191="nulová",J191,0)</f>
        <v>0</v>
      </c>
      <c r="BJ191" s="19" t="s">
        <v>78</v>
      </c>
      <c r="BK191" s="149">
        <f>ROUND(I191*H191,2)</f>
        <v>0</v>
      </c>
      <c r="BL191" s="19" t="s">
        <v>222</v>
      </c>
      <c r="BM191" s="148" t="s">
        <v>352</v>
      </c>
    </row>
    <row r="192" spans="2:51" s="13" customFormat="1" ht="10.2">
      <c r="B192" s="150"/>
      <c r="D192" s="151" t="s">
        <v>153</v>
      </c>
      <c r="F192" s="153" t="s">
        <v>353</v>
      </c>
      <c r="H192" s="154">
        <v>0.205</v>
      </c>
      <c r="L192" s="150"/>
      <c r="M192" s="155"/>
      <c r="N192" s="156"/>
      <c r="O192" s="156"/>
      <c r="P192" s="156"/>
      <c r="Q192" s="156"/>
      <c r="R192" s="156"/>
      <c r="S192" s="156"/>
      <c r="T192" s="157"/>
      <c r="AT192" s="152" t="s">
        <v>153</v>
      </c>
      <c r="AU192" s="152" t="s">
        <v>80</v>
      </c>
      <c r="AV192" s="13" t="s">
        <v>80</v>
      </c>
      <c r="AW192" s="13" t="s">
        <v>4</v>
      </c>
      <c r="AX192" s="13" t="s">
        <v>78</v>
      </c>
      <c r="AY192" s="152" t="s">
        <v>140</v>
      </c>
    </row>
    <row r="193" spans="1:65" s="2" customFormat="1" ht="21.75" customHeight="1">
      <c r="A193" s="31"/>
      <c r="B193" s="137"/>
      <c r="C193" s="138" t="s">
        <v>354</v>
      </c>
      <c r="D193" s="138" t="s">
        <v>143</v>
      </c>
      <c r="E193" s="139" t="s">
        <v>355</v>
      </c>
      <c r="F193" s="140" t="s">
        <v>356</v>
      </c>
      <c r="G193" s="141" t="s">
        <v>86</v>
      </c>
      <c r="H193" s="142">
        <v>683</v>
      </c>
      <c r="I193" s="321"/>
      <c r="J193" s="143">
        <f>ROUND(I193*H193,2)</f>
        <v>0</v>
      </c>
      <c r="K193" s="140" t="s">
        <v>151</v>
      </c>
      <c r="L193" s="32"/>
      <c r="M193" s="144" t="s">
        <v>3</v>
      </c>
      <c r="N193" s="145" t="s">
        <v>41</v>
      </c>
      <c r="O193" s="146">
        <v>0.179</v>
      </c>
      <c r="P193" s="146">
        <f>O193*H193</f>
        <v>122.25699999999999</v>
      </c>
      <c r="Q193" s="146">
        <v>0.00088</v>
      </c>
      <c r="R193" s="146">
        <f>Q193*H193</f>
        <v>0.60104</v>
      </c>
      <c r="S193" s="146">
        <v>0</v>
      </c>
      <c r="T193" s="147">
        <f>S193*H193</f>
        <v>0</v>
      </c>
      <c r="U193" s="31"/>
      <c r="V193" s="31"/>
      <c r="W193" s="31"/>
      <c r="X193" s="31"/>
      <c r="Y193" s="31"/>
      <c r="Z193" s="31"/>
      <c r="AA193" s="31"/>
      <c r="AB193" s="31"/>
      <c r="AC193" s="31"/>
      <c r="AD193" s="31"/>
      <c r="AE193" s="31"/>
      <c r="AR193" s="148" t="s">
        <v>222</v>
      </c>
      <c r="AT193" s="148" t="s">
        <v>143</v>
      </c>
      <c r="AU193" s="148" t="s">
        <v>80</v>
      </c>
      <c r="AY193" s="19" t="s">
        <v>140</v>
      </c>
      <c r="BE193" s="149">
        <f>IF(N193="základní",J193,0)</f>
        <v>0</v>
      </c>
      <c r="BF193" s="149">
        <f>IF(N193="snížená",J193,0)</f>
        <v>0</v>
      </c>
      <c r="BG193" s="149">
        <f>IF(N193="zákl. přenesená",J193,0)</f>
        <v>0</v>
      </c>
      <c r="BH193" s="149">
        <f>IF(N193="sníž. přenesená",J193,0)</f>
        <v>0</v>
      </c>
      <c r="BI193" s="149">
        <f>IF(N193="nulová",J193,0)</f>
        <v>0</v>
      </c>
      <c r="BJ193" s="19" t="s">
        <v>78</v>
      </c>
      <c r="BK193" s="149">
        <f>ROUND(I193*H193,2)</f>
        <v>0</v>
      </c>
      <c r="BL193" s="19" t="s">
        <v>222</v>
      </c>
      <c r="BM193" s="148" t="s">
        <v>357</v>
      </c>
    </row>
    <row r="194" spans="2:51" s="13" customFormat="1" ht="10.2">
      <c r="B194" s="150"/>
      <c r="D194" s="151" t="s">
        <v>153</v>
      </c>
      <c r="E194" s="152" t="s">
        <v>3</v>
      </c>
      <c r="F194" s="153" t="s">
        <v>340</v>
      </c>
      <c r="H194" s="154">
        <v>683</v>
      </c>
      <c r="L194" s="150"/>
      <c r="M194" s="155"/>
      <c r="N194" s="156"/>
      <c r="O194" s="156"/>
      <c r="P194" s="156"/>
      <c r="Q194" s="156"/>
      <c r="R194" s="156"/>
      <c r="S194" s="156"/>
      <c r="T194" s="157"/>
      <c r="AT194" s="152" t="s">
        <v>153</v>
      </c>
      <c r="AU194" s="152" t="s">
        <v>80</v>
      </c>
      <c r="AV194" s="13" t="s">
        <v>80</v>
      </c>
      <c r="AW194" s="13" t="s">
        <v>31</v>
      </c>
      <c r="AX194" s="13" t="s">
        <v>78</v>
      </c>
      <c r="AY194" s="152" t="s">
        <v>140</v>
      </c>
    </row>
    <row r="195" spans="1:65" s="2" customFormat="1" ht="52.8" customHeight="1">
      <c r="A195" s="31"/>
      <c r="B195" s="137"/>
      <c r="C195" s="171" t="s">
        <v>358</v>
      </c>
      <c r="D195" s="171" t="s">
        <v>167</v>
      </c>
      <c r="E195" s="172" t="s">
        <v>359</v>
      </c>
      <c r="F195" s="173" t="s">
        <v>794</v>
      </c>
      <c r="G195" s="174" t="s">
        <v>86</v>
      </c>
      <c r="H195" s="175">
        <v>785.45</v>
      </c>
      <c r="I195" s="322"/>
      <c r="J195" s="176">
        <f>ROUND(I195*H195,2)</f>
        <v>0</v>
      </c>
      <c r="K195" s="173" t="s">
        <v>3</v>
      </c>
      <c r="L195" s="177"/>
      <c r="M195" s="178" t="s">
        <v>3</v>
      </c>
      <c r="N195" s="179" t="s">
        <v>41</v>
      </c>
      <c r="O195" s="146">
        <v>0</v>
      </c>
      <c r="P195" s="146">
        <f>O195*H195</f>
        <v>0</v>
      </c>
      <c r="Q195" s="146">
        <v>0.0053</v>
      </c>
      <c r="R195" s="146">
        <f>Q195*H195</f>
        <v>4.162885</v>
      </c>
      <c r="S195" s="146">
        <v>0</v>
      </c>
      <c r="T195" s="147">
        <f>S195*H195</f>
        <v>0</v>
      </c>
      <c r="U195" s="31"/>
      <c r="V195" s="31"/>
      <c r="W195" s="31"/>
      <c r="X195" s="31"/>
      <c r="Y195" s="31"/>
      <c r="Z195" s="31"/>
      <c r="AA195" s="31"/>
      <c r="AB195" s="31"/>
      <c r="AC195" s="31"/>
      <c r="AD195" s="31"/>
      <c r="AE195" s="31"/>
      <c r="AR195" s="148" t="s">
        <v>360</v>
      </c>
      <c r="AT195" s="148" t="s">
        <v>167</v>
      </c>
      <c r="AU195" s="148" t="s">
        <v>80</v>
      </c>
      <c r="AY195" s="19" t="s">
        <v>140</v>
      </c>
      <c r="BE195" s="149">
        <f>IF(N195="základní",J195,0)</f>
        <v>0</v>
      </c>
      <c r="BF195" s="149">
        <f>IF(N195="snížená",J195,0)</f>
        <v>0</v>
      </c>
      <c r="BG195" s="149">
        <f>IF(N195="zákl. přenesená",J195,0)</f>
        <v>0</v>
      </c>
      <c r="BH195" s="149">
        <f>IF(N195="sníž. přenesená",J195,0)</f>
        <v>0</v>
      </c>
      <c r="BI195" s="149">
        <f>IF(N195="nulová",J195,0)</f>
        <v>0</v>
      </c>
      <c r="BJ195" s="19" t="s">
        <v>78</v>
      </c>
      <c r="BK195" s="149">
        <f>ROUND(I195*H195,2)</f>
        <v>0</v>
      </c>
      <c r="BL195" s="19" t="s">
        <v>360</v>
      </c>
      <c r="BM195" s="148" t="s">
        <v>361</v>
      </c>
    </row>
    <row r="196" spans="2:51" s="13" customFormat="1" ht="10.2">
      <c r="B196" s="150"/>
      <c r="D196" s="151" t="s">
        <v>153</v>
      </c>
      <c r="F196" s="153" t="s">
        <v>362</v>
      </c>
      <c r="H196" s="154">
        <v>785.45</v>
      </c>
      <c r="L196" s="150"/>
      <c r="M196" s="155"/>
      <c r="N196" s="156"/>
      <c r="O196" s="156"/>
      <c r="P196" s="156"/>
      <c r="Q196" s="156"/>
      <c r="R196" s="156"/>
      <c r="S196" s="156"/>
      <c r="T196" s="157"/>
      <c r="AT196" s="152" t="s">
        <v>153</v>
      </c>
      <c r="AU196" s="152" t="s">
        <v>80</v>
      </c>
      <c r="AV196" s="13" t="s">
        <v>80</v>
      </c>
      <c r="AW196" s="13" t="s">
        <v>4</v>
      </c>
      <c r="AX196" s="13" t="s">
        <v>78</v>
      </c>
      <c r="AY196" s="152" t="s">
        <v>140</v>
      </c>
    </row>
    <row r="197" spans="1:65" s="2" customFormat="1" ht="21.75" customHeight="1">
      <c r="A197" s="31"/>
      <c r="B197" s="137"/>
      <c r="C197" s="138" t="s">
        <v>363</v>
      </c>
      <c r="D197" s="138" t="s">
        <v>143</v>
      </c>
      <c r="E197" s="139" t="s">
        <v>364</v>
      </c>
      <c r="F197" s="140" t="s">
        <v>365</v>
      </c>
      <c r="G197" s="141" t="s">
        <v>86</v>
      </c>
      <c r="H197" s="142">
        <v>683</v>
      </c>
      <c r="I197" s="321"/>
      <c r="J197" s="143">
        <f>ROUND(I197*H197,2)</f>
        <v>0</v>
      </c>
      <c r="K197" s="140" t="s">
        <v>151</v>
      </c>
      <c r="L197" s="32"/>
      <c r="M197" s="144" t="s">
        <v>3</v>
      </c>
      <c r="N197" s="145" t="s">
        <v>41</v>
      </c>
      <c r="O197" s="146">
        <v>0.173</v>
      </c>
      <c r="P197" s="146">
        <f>O197*H197</f>
        <v>118.15899999999999</v>
      </c>
      <c r="Q197" s="146">
        <v>0.00036</v>
      </c>
      <c r="R197" s="146">
        <f>Q197*H197</f>
        <v>0.24588000000000002</v>
      </c>
      <c r="S197" s="146">
        <v>0</v>
      </c>
      <c r="T197" s="147">
        <f>S197*H197</f>
        <v>0</v>
      </c>
      <c r="U197" s="31"/>
      <c r="V197" s="31"/>
      <c r="W197" s="31"/>
      <c r="X197" s="31"/>
      <c r="Y197" s="31"/>
      <c r="Z197" s="31"/>
      <c r="AA197" s="31"/>
      <c r="AB197" s="31"/>
      <c r="AC197" s="31"/>
      <c r="AD197" s="31"/>
      <c r="AE197" s="31"/>
      <c r="AR197" s="148" t="s">
        <v>222</v>
      </c>
      <c r="AT197" s="148" t="s">
        <v>143</v>
      </c>
      <c r="AU197" s="148" t="s">
        <v>80</v>
      </c>
      <c r="AY197" s="19" t="s">
        <v>140</v>
      </c>
      <c r="BE197" s="149">
        <f>IF(N197="základní",J197,0)</f>
        <v>0</v>
      </c>
      <c r="BF197" s="149">
        <f>IF(N197="snížená",J197,0)</f>
        <v>0</v>
      </c>
      <c r="BG197" s="149">
        <f>IF(N197="zákl. přenesená",J197,0)</f>
        <v>0</v>
      </c>
      <c r="BH197" s="149">
        <f>IF(N197="sníž. přenesená",J197,0)</f>
        <v>0</v>
      </c>
      <c r="BI197" s="149">
        <f>IF(N197="nulová",J197,0)</f>
        <v>0</v>
      </c>
      <c r="BJ197" s="19" t="s">
        <v>78</v>
      </c>
      <c r="BK197" s="149">
        <f>ROUND(I197*H197,2)</f>
        <v>0</v>
      </c>
      <c r="BL197" s="19" t="s">
        <v>222</v>
      </c>
      <c r="BM197" s="148" t="s">
        <v>366</v>
      </c>
    </row>
    <row r="198" spans="2:51" s="13" customFormat="1" ht="10.2">
      <c r="B198" s="150"/>
      <c r="D198" s="151" t="s">
        <v>153</v>
      </c>
      <c r="E198" s="152" t="s">
        <v>3</v>
      </c>
      <c r="F198" s="153" t="s">
        <v>340</v>
      </c>
      <c r="H198" s="154">
        <v>683</v>
      </c>
      <c r="L198" s="150"/>
      <c r="M198" s="155"/>
      <c r="N198" s="156"/>
      <c r="O198" s="156"/>
      <c r="P198" s="156"/>
      <c r="Q198" s="156"/>
      <c r="R198" s="156"/>
      <c r="S198" s="156"/>
      <c r="T198" s="157"/>
      <c r="AT198" s="152" t="s">
        <v>153</v>
      </c>
      <c r="AU198" s="152" t="s">
        <v>80</v>
      </c>
      <c r="AV198" s="13" t="s">
        <v>80</v>
      </c>
      <c r="AW198" s="13" t="s">
        <v>31</v>
      </c>
      <c r="AX198" s="13" t="s">
        <v>78</v>
      </c>
      <c r="AY198" s="152" t="s">
        <v>140</v>
      </c>
    </row>
    <row r="199" spans="1:65" s="2" customFormat="1" ht="21.75" customHeight="1">
      <c r="A199" s="31"/>
      <c r="B199" s="137"/>
      <c r="C199" s="171" t="s">
        <v>367</v>
      </c>
      <c r="D199" s="171" t="s">
        <v>167</v>
      </c>
      <c r="E199" s="172" t="s">
        <v>368</v>
      </c>
      <c r="F199" s="173" t="s">
        <v>369</v>
      </c>
      <c r="G199" s="174" t="s">
        <v>86</v>
      </c>
      <c r="H199" s="175">
        <v>785.45</v>
      </c>
      <c r="I199" s="322"/>
      <c r="J199" s="176">
        <f>ROUND(I199*H199,2)</f>
        <v>0</v>
      </c>
      <c r="K199" s="173" t="s">
        <v>151</v>
      </c>
      <c r="L199" s="177"/>
      <c r="M199" s="178" t="s">
        <v>3</v>
      </c>
      <c r="N199" s="179" t="s">
        <v>41</v>
      </c>
      <c r="O199" s="146">
        <v>0</v>
      </c>
      <c r="P199" s="146">
        <f>O199*H199</f>
        <v>0</v>
      </c>
      <c r="Q199" s="146">
        <v>0.0019</v>
      </c>
      <c r="R199" s="146">
        <f>Q199*H199</f>
        <v>1.492355</v>
      </c>
      <c r="S199" s="146">
        <v>0</v>
      </c>
      <c r="T199" s="147">
        <f>S199*H199</f>
        <v>0</v>
      </c>
      <c r="U199" s="31"/>
      <c r="V199" s="31"/>
      <c r="W199" s="31"/>
      <c r="X199" s="31"/>
      <c r="Y199" s="31"/>
      <c r="Z199" s="31"/>
      <c r="AA199" s="31"/>
      <c r="AB199" s="31"/>
      <c r="AC199" s="31"/>
      <c r="AD199" s="31"/>
      <c r="AE199" s="31"/>
      <c r="AR199" s="148" t="s">
        <v>308</v>
      </c>
      <c r="AT199" s="148" t="s">
        <v>167</v>
      </c>
      <c r="AU199" s="148" t="s">
        <v>80</v>
      </c>
      <c r="AY199" s="19" t="s">
        <v>140</v>
      </c>
      <c r="BE199" s="149">
        <f>IF(N199="základní",J199,0)</f>
        <v>0</v>
      </c>
      <c r="BF199" s="149">
        <f>IF(N199="snížená",J199,0)</f>
        <v>0</v>
      </c>
      <c r="BG199" s="149">
        <f>IF(N199="zákl. přenesená",J199,0)</f>
        <v>0</v>
      </c>
      <c r="BH199" s="149">
        <f>IF(N199="sníž. přenesená",J199,0)</f>
        <v>0</v>
      </c>
      <c r="BI199" s="149">
        <f>IF(N199="nulová",J199,0)</f>
        <v>0</v>
      </c>
      <c r="BJ199" s="19" t="s">
        <v>78</v>
      </c>
      <c r="BK199" s="149">
        <f>ROUND(I199*H199,2)</f>
        <v>0</v>
      </c>
      <c r="BL199" s="19" t="s">
        <v>222</v>
      </c>
      <c r="BM199" s="148" t="s">
        <v>370</v>
      </c>
    </row>
    <row r="200" spans="2:51" s="13" customFormat="1" ht="10.2">
      <c r="B200" s="150"/>
      <c r="D200" s="151" t="s">
        <v>153</v>
      </c>
      <c r="F200" s="153" t="s">
        <v>362</v>
      </c>
      <c r="H200" s="154">
        <v>785.45</v>
      </c>
      <c r="L200" s="150"/>
      <c r="M200" s="155"/>
      <c r="N200" s="156"/>
      <c r="O200" s="156"/>
      <c r="P200" s="156"/>
      <c r="Q200" s="156"/>
      <c r="R200" s="156"/>
      <c r="S200" s="156"/>
      <c r="T200" s="157"/>
      <c r="AT200" s="152" t="s">
        <v>153</v>
      </c>
      <c r="AU200" s="152" t="s">
        <v>80</v>
      </c>
      <c r="AV200" s="13" t="s">
        <v>80</v>
      </c>
      <c r="AW200" s="13" t="s">
        <v>4</v>
      </c>
      <c r="AX200" s="13" t="s">
        <v>78</v>
      </c>
      <c r="AY200" s="152" t="s">
        <v>140</v>
      </c>
    </row>
    <row r="201" spans="1:65" s="2" customFormat="1" ht="21.75" customHeight="1">
      <c r="A201" s="31"/>
      <c r="B201" s="137"/>
      <c r="C201" s="138" t="s">
        <v>371</v>
      </c>
      <c r="D201" s="138" t="s">
        <v>143</v>
      </c>
      <c r="E201" s="139" t="s">
        <v>372</v>
      </c>
      <c r="F201" s="140" t="s">
        <v>373</v>
      </c>
      <c r="G201" s="141" t="s">
        <v>86</v>
      </c>
      <c r="H201" s="142">
        <v>1366</v>
      </c>
      <c r="I201" s="321"/>
      <c r="J201" s="143">
        <f>ROUND(I201*H201,2)</f>
        <v>0</v>
      </c>
      <c r="K201" s="140" t="s">
        <v>151</v>
      </c>
      <c r="L201" s="32"/>
      <c r="M201" s="144" t="s">
        <v>3</v>
      </c>
      <c r="N201" s="145" t="s">
        <v>41</v>
      </c>
      <c r="O201" s="146">
        <v>0.11</v>
      </c>
      <c r="P201" s="146">
        <f>O201*H201</f>
        <v>150.26</v>
      </c>
      <c r="Q201" s="146">
        <v>0</v>
      </c>
      <c r="R201" s="146">
        <f>Q201*H201</f>
        <v>0</v>
      </c>
      <c r="S201" s="146">
        <v>0</v>
      </c>
      <c r="T201" s="147">
        <f>S201*H201</f>
        <v>0</v>
      </c>
      <c r="U201" s="31"/>
      <c r="V201" s="31"/>
      <c r="W201" s="31"/>
      <c r="X201" s="31"/>
      <c r="Y201" s="31"/>
      <c r="Z201" s="31"/>
      <c r="AA201" s="31"/>
      <c r="AB201" s="31"/>
      <c r="AC201" s="31"/>
      <c r="AD201" s="31"/>
      <c r="AE201" s="31"/>
      <c r="AR201" s="148" t="s">
        <v>222</v>
      </c>
      <c r="AT201" s="148" t="s">
        <v>143</v>
      </c>
      <c r="AU201" s="148" t="s">
        <v>80</v>
      </c>
      <c r="AY201" s="19" t="s">
        <v>140</v>
      </c>
      <c r="BE201" s="149">
        <f>IF(N201="základní",J201,0)</f>
        <v>0</v>
      </c>
      <c r="BF201" s="149">
        <f>IF(N201="snížená",J201,0)</f>
        <v>0</v>
      </c>
      <c r="BG201" s="149">
        <f>IF(N201="zákl. přenesená",J201,0)</f>
        <v>0</v>
      </c>
      <c r="BH201" s="149">
        <f>IF(N201="sníž. přenesená",J201,0)</f>
        <v>0</v>
      </c>
      <c r="BI201" s="149">
        <f>IF(N201="nulová",J201,0)</f>
        <v>0</v>
      </c>
      <c r="BJ201" s="19" t="s">
        <v>78</v>
      </c>
      <c r="BK201" s="149">
        <f>ROUND(I201*H201,2)</f>
        <v>0</v>
      </c>
      <c r="BL201" s="19" t="s">
        <v>222</v>
      </c>
      <c r="BM201" s="148" t="s">
        <v>374</v>
      </c>
    </row>
    <row r="202" spans="2:51" s="14" customFormat="1" ht="10.2">
      <c r="B202" s="158"/>
      <c r="D202" s="151" t="s">
        <v>153</v>
      </c>
      <c r="E202" s="159" t="s">
        <v>3</v>
      </c>
      <c r="F202" s="160" t="s">
        <v>375</v>
      </c>
      <c r="H202" s="159" t="s">
        <v>3</v>
      </c>
      <c r="L202" s="158"/>
      <c r="M202" s="161"/>
      <c r="N202" s="162"/>
      <c r="O202" s="162"/>
      <c r="P202" s="162"/>
      <c r="Q202" s="162"/>
      <c r="R202" s="162"/>
      <c r="S202" s="162"/>
      <c r="T202" s="163"/>
      <c r="AT202" s="159" t="s">
        <v>153</v>
      </c>
      <c r="AU202" s="159" t="s">
        <v>80</v>
      </c>
      <c r="AV202" s="14" t="s">
        <v>78</v>
      </c>
      <c r="AW202" s="14" t="s">
        <v>31</v>
      </c>
      <c r="AX202" s="14" t="s">
        <v>70</v>
      </c>
      <c r="AY202" s="159" t="s">
        <v>140</v>
      </c>
    </row>
    <row r="203" spans="2:51" s="13" customFormat="1" ht="10.2">
      <c r="B203" s="150"/>
      <c r="D203" s="151" t="s">
        <v>153</v>
      </c>
      <c r="E203" s="152" t="s">
        <v>3</v>
      </c>
      <c r="F203" s="153" t="s">
        <v>376</v>
      </c>
      <c r="H203" s="154">
        <v>1366</v>
      </c>
      <c r="L203" s="150"/>
      <c r="M203" s="155"/>
      <c r="N203" s="156"/>
      <c r="O203" s="156"/>
      <c r="P203" s="156"/>
      <c r="Q203" s="156"/>
      <c r="R203" s="156"/>
      <c r="S203" s="156"/>
      <c r="T203" s="157"/>
      <c r="AT203" s="152" t="s">
        <v>153</v>
      </c>
      <c r="AU203" s="152" t="s">
        <v>80</v>
      </c>
      <c r="AV203" s="13" t="s">
        <v>80</v>
      </c>
      <c r="AW203" s="13" t="s">
        <v>31</v>
      </c>
      <c r="AX203" s="13" t="s">
        <v>78</v>
      </c>
      <c r="AY203" s="152" t="s">
        <v>140</v>
      </c>
    </row>
    <row r="204" spans="1:65" s="2" customFormat="1" ht="16.5" customHeight="1">
      <c r="A204" s="31"/>
      <c r="B204" s="137"/>
      <c r="C204" s="171" t="s">
        <v>377</v>
      </c>
      <c r="D204" s="171" t="s">
        <v>167</v>
      </c>
      <c r="E204" s="172" t="s">
        <v>378</v>
      </c>
      <c r="F204" s="173" t="s">
        <v>379</v>
      </c>
      <c r="G204" s="174" t="s">
        <v>86</v>
      </c>
      <c r="H204" s="175">
        <v>785.45</v>
      </c>
      <c r="I204" s="322"/>
      <c r="J204" s="176">
        <f>ROUND(I204*H204,2)</f>
        <v>0</v>
      </c>
      <c r="K204" s="173" t="s">
        <v>151</v>
      </c>
      <c r="L204" s="177"/>
      <c r="M204" s="178" t="s">
        <v>3</v>
      </c>
      <c r="N204" s="179" t="s">
        <v>41</v>
      </c>
      <c r="O204" s="146">
        <v>0</v>
      </c>
      <c r="P204" s="146">
        <f>O204*H204</f>
        <v>0</v>
      </c>
      <c r="Q204" s="146">
        <v>0.0003</v>
      </c>
      <c r="R204" s="146">
        <f>Q204*H204</f>
        <v>0.23563499999999998</v>
      </c>
      <c r="S204" s="146">
        <v>0</v>
      </c>
      <c r="T204" s="147">
        <f>S204*H204</f>
        <v>0</v>
      </c>
      <c r="U204" s="31"/>
      <c r="V204" s="31"/>
      <c r="W204" s="31"/>
      <c r="X204" s="31"/>
      <c r="Y204" s="31"/>
      <c r="Z204" s="31"/>
      <c r="AA204" s="31"/>
      <c r="AB204" s="31"/>
      <c r="AC204" s="31"/>
      <c r="AD204" s="31"/>
      <c r="AE204" s="31"/>
      <c r="AR204" s="148" t="s">
        <v>360</v>
      </c>
      <c r="AT204" s="148" t="s">
        <v>167</v>
      </c>
      <c r="AU204" s="148" t="s">
        <v>80</v>
      </c>
      <c r="AY204" s="19" t="s">
        <v>140</v>
      </c>
      <c r="BE204" s="149">
        <f>IF(N204="základní",J204,0)</f>
        <v>0</v>
      </c>
      <c r="BF204" s="149">
        <f>IF(N204="snížená",J204,0)</f>
        <v>0</v>
      </c>
      <c r="BG204" s="149">
        <f>IF(N204="zákl. přenesená",J204,0)</f>
        <v>0</v>
      </c>
      <c r="BH204" s="149">
        <f>IF(N204="sníž. přenesená",J204,0)</f>
        <v>0</v>
      </c>
      <c r="BI204" s="149">
        <f>IF(N204="nulová",J204,0)</f>
        <v>0</v>
      </c>
      <c r="BJ204" s="19" t="s">
        <v>78</v>
      </c>
      <c r="BK204" s="149">
        <f>ROUND(I204*H204,2)</f>
        <v>0</v>
      </c>
      <c r="BL204" s="19" t="s">
        <v>360</v>
      </c>
      <c r="BM204" s="148" t="s">
        <v>380</v>
      </c>
    </row>
    <row r="205" spans="2:51" s="13" customFormat="1" ht="10.2">
      <c r="B205" s="150"/>
      <c r="D205" s="151" t="s">
        <v>153</v>
      </c>
      <c r="F205" s="153" t="s">
        <v>362</v>
      </c>
      <c r="H205" s="154">
        <v>785.45</v>
      </c>
      <c r="L205" s="150"/>
      <c r="M205" s="155"/>
      <c r="N205" s="156"/>
      <c r="O205" s="156"/>
      <c r="P205" s="156"/>
      <c r="Q205" s="156"/>
      <c r="R205" s="156"/>
      <c r="S205" s="156"/>
      <c r="T205" s="157"/>
      <c r="AT205" s="152" t="s">
        <v>153</v>
      </c>
      <c r="AU205" s="152" t="s">
        <v>80</v>
      </c>
      <c r="AV205" s="13" t="s">
        <v>80</v>
      </c>
      <c r="AW205" s="13" t="s">
        <v>4</v>
      </c>
      <c r="AX205" s="13" t="s">
        <v>78</v>
      </c>
      <c r="AY205" s="152" t="s">
        <v>140</v>
      </c>
    </row>
    <row r="206" spans="1:65" s="2" customFormat="1" ht="16.5" customHeight="1">
      <c r="A206" s="31"/>
      <c r="B206" s="137"/>
      <c r="C206" s="171" t="s">
        <v>381</v>
      </c>
      <c r="D206" s="171" t="s">
        <v>167</v>
      </c>
      <c r="E206" s="172" t="s">
        <v>382</v>
      </c>
      <c r="F206" s="173" t="s">
        <v>383</v>
      </c>
      <c r="G206" s="174" t="s">
        <v>86</v>
      </c>
      <c r="H206" s="175">
        <v>785.45</v>
      </c>
      <c r="I206" s="322"/>
      <c r="J206" s="176">
        <f>ROUND(I206*H206,2)</f>
        <v>0</v>
      </c>
      <c r="K206" s="173" t="s">
        <v>151</v>
      </c>
      <c r="L206" s="177"/>
      <c r="M206" s="178" t="s">
        <v>3</v>
      </c>
      <c r="N206" s="179" t="s">
        <v>41</v>
      </c>
      <c r="O206" s="146">
        <v>0</v>
      </c>
      <c r="P206" s="146">
        <f>O206*H206</f>
        <v>0</v>
      </c>
      <c r="Q206" s="146">
        <v>0.0005</v>
      </c>
      <c r="R206" s="146">
        <f>Q206*H206</f>
        <v>0.39272500000000005</v>
      </c>
      <c r="S206" s="146">
        <v>0</v>
      </c>
      <c r="T206" s="147">
        <f>S206*H206</f>
        <v>0</v>
      </c>
      <c r="U206" s="31"/>
      <c r="V206" s="31"/>
      <c r="W206" s="31"/>
      <c r="X206" s="31"/>
      <c r="Y206" s="31"/>
      <c r="Z206" s="31"/>
      <c r="AA206" s="31"/>
      <c r="AB206" s="31"/>
      <c r="AC206" s="31"/>
      <c r="AD206" s="31"/>
      <c r="AE206" s="31"/>
      <c r="AR206" s="148" t="s">
        <v>360</v>
      </c>
      <c r="AT206" s="148" t="s">
        <v>167</v>
      </c>
      <c r="AU206" s="148" t="s">
        <v>80</v>
      </c>
      <c r="AY206" s="19" t="s">
        <v>140</v>
      </c>
      <c r="BE206" s="149">
        <f>IF(N206="základní",J206,0)</f>
        <v>0</v>
      </c>
      <c r="BF206" s="149">
        <f>IF(N206="snížená",J206,0)</f>
        <v>0</v>
      </c>
      <c r="BG206" s="149">
        <f>IF(N206="zákl. přenesená",J206,0)</f>
        <v>0</v>
      </c>
      <c r="BH206" s="149">
        <f>IF(N206="sníž. přenesená",J206,0)</f>
        <v>0</v>
      </c>
      <c r="BI206" s="149">
        <f>IF(N206="nulová",J206,0)</f>
        <v>0</v>
      </c>
      <c r="BJ206" s="19" t="s">
        <v>78</v>
      </c>
      <c r="BK206" s="149">
        <f>ROUND(I206*H206,2)</f>
        <v>0</v>
      </c>
      <c r="BL206" s="19" t="s">
        <v>360</v>
      </c>
      <c r="BM206" s="148" t="s">
        <v>384</v>
      </c>
    </row>
    <row r="207" spans="2:51" s="13" customFormat="1" ht="10.2">
      <c r="B207" s="150"/>
      <c r="D207" s="151" t="s">
        <v>153</v>
      </c>
      <c r="F207" s="153" t="s">
        <v>362</v>
      </c>
      <c r="H207" s="154">
        <v>785.45</v>
      </c>
      <c r="L207" s="150"/>
      <c r="M207" s="155"/>
      <c r="N207" s="156"/>
      <c r="O207" s="156"/>
      <c r="P207" s="156"/>
      <c r="Q207" s="156"/>
      <c r="R207" s="156"/>
      <c r="S207" s="156"/>
      <c r="T207" s="157"/>
      <c r="AT207" s="152" t="s">
        <v>153</v>
      </c>
      <c r="AU207" s="152" t="s">
        <v>80</v>
      </c>
      <c r="AV207" s="13" t="s">
        <v>80</v>
      </c>
      <c r="AW207" s="13" t="s">
        <v>4</v>
      </c>
      <c r="AX207" s="13" t="s">
        <v>78</v>
      </c>
      <c r="AY207" s="152" t="s">
        <v>140</v>
      </c>
    </row>
    <row r="208" spans="1:65" s="2" customFormat="1" ht="33" customHeight="1">
      <c r="A208" s="31"/>
      <c r="B208" s="137"/>
      <c r="C208" s="138" t="s">
        <v>385</v>
      </c>
      <c r="D208" s="138" t="s">
        <v>143</v>
      </c>
      <c r="E208" s="139" t="s">
        <v>386</v>
      </c>
      <c r="F208" s="140" t="s">
        <v>387</v>
      </c>
      <c r="G208" s="141" t="s">
        <v>86</v>
      </c>
      <c r="H208" s="142">
        <v>683</v>
      </c>
      <c r="I208" s="321"/>
      <c r="J208" s="143">
        <f>ROUND(I208*H208,2)</f>
        <v>0</v>
      </c>
      <c r="K208" s="140" t="s">
        <v>151</v>
      </c>
      <c r="L208" s="32"/>
      <c r="M208" s="144" t="s">
        <v>3</v>
      </c>
      <c r="N208" s="145" t="s">
        <v>41</v>
      </c>
      <c r="O208" s="146">
        <v>0.018</v>
      </c>
      <c r="P208" s="146">
        <f>O208*H208</f>
        <v>12.293999999999999</v>
      </c>
      <c r="Q208" s="146">
        <v>0</v>
      </c>
      <c r="R208" s="146">
        <f>Q208*H208</f>
        <v>0</v>
      </c>
      <c r="S208" s="146">
        <v>0</v>
      </c>
      <c r="T208" s="147">
        <f>S208*H208</f>
        <v>0</v>
      </c>
      <c r="U208" s="31"/>
      <c r="V208" s="31"/>
      <c r="W208" s="31"/>
      <c r="X208" s="31"/>
      <c r="Y208" s="31"/>
      <c r="Z208" s="31"/>
      <c r="AA208" s="31"/>
      <c r="AB208" s="31"/>
      <c r="AC208" s="31"/>
      <c r="AD208" s="31"/>
      <c r="AE208" s="31"/>
      <c r="AR208" s="148" t="s">
        <v>222</v>
      </c>
      <c r="AT208" s="148" t="s">
        <v>143</v>
      </c>
      <c r="AU208" s="148" t="s">
        <v>80</v>
      </c>
      <c r="AY208" s="19" t="s">
        <v>140</v>
      </c>
      <c r="BE208" s="149">
        <f>IF(N208="základní",J208,0)</f>
        <v>0</v>
      </c>
      <c r="BF208" s="149">
        <f>IF(N208="snížená",J208,0)</f>
        <v>0</v>
      </c>
      <c r="BG208" s="149">
        <f>IF(N208="zákl. přenesená",J208,0)</f>
        <v>0</v>
      </c>
      <c r="BH208" s="149">
        <f>IF(N208="sníž. přenesená",J208,0)</f>
        <v>0</v>
      </c>
      <c r="BI208" s="149">
        <f>IF(N208="nulová",J208,0)</f>
        <v>0</v>
      </c>
      <c r="BJ208" s="19" t="s">
        <v>78</v>
      </c>
      <c r="BK208" s="149">
        <f>ROUND(I208*H208,2)</f>
        <v>0</v>
      </c>
      <c r="BL208" s="19" t="s">
        <v>222</v>
      </c>
      <c r="BM208" s="148" t="s">
        <v>388</v>
      </c>
    </row>
    <row r="209" spans="2:51" s="13" customFormat="1" ht="10.2">
      <c r="B209" s="150"/>
      <c r="D209" s="151" t="s">
        <v>153</v>
      </c>
      <c r="E209" s="152" t="s">
        <v>3</v>
      </c>
      <c r="F209" s="153" t="s">
        <v>389</v>
      </c>
      <c r="H209" s="154">
        <v>256</v>
      </c>
      <c r="L209" s="150"/>
      <c r="M209" s="155"/>
      <c r="N209" s="156"/>
      <c r="O209" s="156"/>
      <c r="P209" s="156"/>
      <c r="Q209" s="156"/>
      <c r="R209" s="156"/>
      <c r="S209" s="156"/>
      <c r="T209" s="157"/>
      <c r="AT209" s="152" t="s">
        <v>153</v>
      </c>
      <c r="AU209" s="152" t="s">
        <v>80</v>
      </c>
      <c r="AV209" s="13" t="s">
        <v>80</v>
      </c>
      <c r="AW209" s="13" t="s">
        <v>31</v>
      </c>
      <c r="AX209" s="13" t="s">
        <v>70</v>
      </c>
      <c r="AY209" s="152" t="s">
        <v>140</v>
      </c>
    </row>
    <row r="210" spans="2:51" s="13" customFormat="1" ht="10.2">
      <c r="B210" s="150"/>
      <c r="D210" s="151" t="s">
        <v>153</v>
      </c>
      <c r="E210" s="152" t="s">
        <v>3</v>
      </c>
      <c r="F210" s="153" t="s">
        <v>390</v>
      </c>
      <c r="H210" s="154">
        <v>427</v>
      </c>
      <c r="L210" s="150"/>
      <c r="M210" s="155"/>
      <c r="N210" s="156"/>
      <c r="O210" s="156"/>
      <c r="P210" s="156"/>
      <c r="Q210" s="156"/>
      <c r="R210" s="156"/>
      <c r="S210" s="156"/>
      <c r="T210" s="157"/>
      <c r="AT210" s="152" t="s">
        <v>153</v>
      </c>
      <c r="AU210" s="152" t="s">
        <v>80</v>
      </c>
      <c r="AV210" s="13" t="s">
        <v>80</v>
      </c>
      <c r="AW210" s="13" t="s">
        <v>31</v>
      </c>
      <c r="AX210" s="13" t="s">
        <v>70</v>
      </c>
      <c r="AY210" s="152" t="s">
        <v>140</v>
      </c>
    </row>
    <row r="211" spans="2:51" s="15" customFormat="1" ht="10.2">
      <c r="B211" s="164"/>
      <c r="D211" s="151" t="s">
        <v>153</v>
      </c>
      <c r="E211" s="165" t="s">
        <v>3</v>
      </c>
      <c r="F211" s="166" t="s">
        <v>165</v>
      </c>
      <c r="H211" s="167">
        <v>683</v>
      </c>
      <c r="L211" s="164"/>
      <c r="M211" s="168"/>
      <c r="N211" s="169"/>
      <c r="O211" s="169"/>
      <c r="P211" s="169"/>
      <c r="Q211" s="169"/>
      <c r="R211" s="169"/>
      <c r="S211" s="169"/>
      <c r="T211" s="170"/>
      <c r="AT211" s="165" t="s">
        <v>153</v>
      </c>
      <c r="AU211" s="165" t="s">
        <v>80</v>
      </c>
      <c r="AV211" s="15" t="s">
        <v>147</v>
      </c>
      <c r="AW211" s="15" t="s">
        <v>31</v>
      </c>
      <c r="AX211" s="15" t="s">
        <v>78</v>
      </c>
      <c r="AY211" s="165" t="s">
        <v>140</v>
      </c>
    </row>
    <row r="212" spans="1:65" s="2" customFormat="1" ht="16.5" customHeight="1">
      <c r="A212" s="31"/>
      <c r="B212" s="137"/>
      <c r="C212" s="171" t="s">
        <v>391</v>
      </c>
      <c r="D212" s="171" t="s">
        <v>167</v>
      </c>
      <c r="E212" s="172" t="s">
        <v>392</v>
      </c>
      <c r="F212" s="173" t="s">
        <v>393</v>
      </c>
      <c r="G212" s="174" t="s">
        <v>266</v>
      </c>
      <c r="H212" s="175">
        <v>61.47</v>
      </c>
      <c r="I212" s="322"/>
      <c r="J212" s="176">
        <f>ROUND(I212*H212,2)</f>
        <v>0</v>
      </c>
      <c r="K212" s="173" t="s">
        <v>151</v>
      </c>
      <c r="L212" s="177"/>
      <c r="M212" s="178" t="s">
        <v>3</v>
      </c>
      <c r="N212" s="179" t="s">
        <v>41</v>
      </c>
      <c r="O212" s="146">
        <v>0</v>
      </c>
      <c r="P212" s="146">
        <f>O212*H212</f>
        <v>0</v>
      </c>
      <c r="Q212" s="146">
        <v>1</v>
      </c>
      <c r="R212" s="146">
        <f>Q212*H212</f>
        <v>61.47</v>
      </c>
      <c r="S212" s="146">
        <v>0</v>
      </c>
      <c r="T212" s="147">
        <f>S212*H212</f>
        <v>0</v>
      </c>
      <c r="U212" s="31"/>
      <c r="V212" s="31"/>
      <c r="W212" s="31"/>
      <c r="X212" s="31"/>
      <c r="Y212" s="31"/>
      <c r="Z212" s="31"/>
      <c r="AA212" s="31"/>
      <c r="AB212" s="31"/>
      <c r="AC212" s="31"/>
      <c r="AD212" s="31"/>
      <c r="AE212" s="31"/>
      <c r="AR212" s="148" t="s">
        <v>308</v>
      </c>
      <c r="AT212" s="148" t="s">
        <v>167</v>
      </c>
      <c r="AU212" s="148" t="s">
        <v>80</v>
      </c>
      <c r="AY212" s="19" t="s">
        <v>140</v>
      </c>
      <c r="BE212" s="149">
        <f>IF(N212="základní",J212,0)</f>
        <v>0</v>
      </c>
      <c r="BF212" s="149">
        <f>IF(N212="snížená",J212,0)</f>
        <v>0</v>
      </c>
      <c r="BG212" s="149">
        <f>IF(N212="zákl. přenesená",J212,0)</f>
        <v>0</v>
      </c>
      <c r="BH212" s="149">
        <f>IF(N212="sníž. přenesená",J212,0)</f>
        <v>0</v>
      </c>
      <c r="BI212" s="149">
        <f>IF(N212="nulová",J212,0)</f>
        <v>0</v>
      </c>
      <c r="BJ212" s="19" t="s">
        <v>78</v>
      </c>
      <c r="BK212" s="149">
        <f>ROUND(I212*H212,2)</f>
        <v>0</v>
      </c>
      <c r="BL212" s="19" t="s">
        <v>222</v>
      </c>
      <c r="BM212" s="148" t="s">
        <v>394</v>
      </c>
    </row>
    <row r="213" spans="2:51" s="13" customFormat="1" ht="10.2">
      <c r="B213" s="150"/>
      <c r="D213" s="151" t="s">
        <v>153</v>
      </c>
      <c r="E213" s="152" t="s">
        <v>3</v>
      </c>
      <c r="F213" s="153" t="s">
        <v>395</v>
      </c>
      <c r="H213" s="154">
        <v>61.47</v>
      </c>
      <c r="L213" s="150"/>
      <c r="M213" s="155"/>
      <c r="N213" s="156"/>
      <c r="O213" s="156"/>
      <c r="P213" s="156"/>
      <c r="Q213" s="156"/>
      <c r="R213" s="156"/>
      <c r="S213" s="156"/>
      <c r="T213" s="157"/>
      <c r="AT213" s="152" t="s">
        <v>153</v>
      </c>
      <c r="AU213" s="152" t="s">
        <v>80</v>
      </c>
      <c r="AV213" s="13" t="s">
        <v>80</v>
      </c>
      <c r="AW213" s="13" t="s">
        <v>31</v>
      </c>
      <c r="AX213" s="13" t="s">
        <v>78</v>
      </c>
      <c r="AY213" s="152" t="s">
        <v>140</v>
      </c>
    </row>
    <row r="214" spans="1:65" s="2" customFormat="1" ht="21.75" customHeight="1">
      <c r="A214" s="31"/>
      <c r="B214" s="137"/>
      <c r="C214" s="138" t="s">
        <v>396</v>
      </c>
      <c r="D214" s="138" t="s">
        <v>143</v>
      </c>
      <c r="E214" s="139" t="s">
        <v>397</v>
      </c>
      <c r="F214" s="140" t="s">
        <v>398</v>
      </c>
      <c r="G214" s="141" t="s">
        <v>86</v>
      </c>
      <c r="H214" s="142">
        <v>683</v>
      </c>
      <c r="I214" s="321"/>
      <c r="J214" s="143">
        <f>ROUND(I214*H214,2)</f>
        <v>0</v>
      </c>
      <c r="K214" s="140" t="s">
        <v>151</v>
      </c>
      <c r="L214" s="32"/>
      <c r="M214" s="144" t="s">
        <v>3</v>
      </c>
      <c r="N214" s="145" t="s">
        <v>41</v>
      </c>
      <c r="O214" s="146">
        <v>0.116</v>
      </c>
      <c r="P214" s="146">
        <f>O214*H214</f>
        <v>79.22800000000001</v>
      </c>
      <c r="Q214" s="146">
        <v>0</v>
      </c>
      <c r="R214" s="146">
        <f>Q214*H214</f>
        <v>0</v>
      </c>
      <c r="S214" s="146">
        <v>0.167</v>
      </c>
      <c r="T214" s="147">
        <f>S214*H214</f>
        <v>114.061</v>
      </c>
      <c r="U214" s="31"/>
      <c r="V214" s="31"/>
      <c r="W214" s="31"/>
      <c r="X214" s="31"/>
      <c r="Y214" s="31"/>
      <c r="Z214" s="31"/>
      <c r="AA214" s="31"/>
      <c r="AB214" s="31"/>
      <c r="AC214" s="31"/>
      <c r="AD214" s="31"/>
      <c r="AE214" s="31"/>
      <c r="AR214" s="148" t="s">
        <v>222</v>
      </c>
      <c r="AT214" s="148" t="s">
        <v>143</v>
      </c>
      <c r="AU214" s="148" t="s">
        <v>80</v>
      </c>
      <c r="AY214" s="19" t="s">
        <v>140</v>
      </c>
      <c r="BE214" s="149">
        <f>IF(N214="základní",J214,0)</f>
        <v>0</v>
      </c>
      <c r="BF214" s="149">
        <f>IF(N214="snížená",J214,0)</f>
        <v>0</v>
      </c>
      <c r="BG214" s="149">
        <f>IF(N214="zákl. přenesená",J214,0)</f>
        <v>0</v>
      </c>
      <c r="BH214" s="149">
        <f>IF(N214="sníž. přenesená",J214,0)</f>
        <v>0</v>
      </c>
      <c r="BI214" s="149">
        <f>IF(N214="nulová",J214,0)</f>
        <v>0</v>
      </c>
      <c r="BJ214" s="19" t="s">
        <v>78</v>
      </c>
      <c r="BK214" s="149">
        <f>ROUND(I214*H214,2)</f>
        <v>0</v>
      </c>
      <c r="BL214" s="19" t="s">
        <v>222</v>
      </c>
      <c r="BM214" s="148" t="s">
        <v>399</v>
      </c>
    </row>
    <row r="215" spans="2:51" s="13" customFormat="1" ht="10.2">
      <c r="B215" s="150"/>
      <c r="D215" s="151" t="s">
        <v>153</v>
      </c>
      <c r="E215" s="152" t="s">
        <v>3</v>
      </c>
      <c r="F215" s="153" t="s">
        <v>340</v>
      </c>
      <c r="H215" s="154">
        <v>683</v>
      </c>
      <c r="L215" s="150"/>
      <c r="M215" s="155"/>
      <c r="N215" s="156"/>
      <c r="O215" s="156"/>
      <c r="P215" s="156"/>
      <c r="Q215" s="156"/>
      <c r="R215" s="156"/>
      <c r="S215" s="156"/>
      <c r="T215" s="157"/>
      <c r="AT215" s="152" t="s">
        <v>153</v>
      </c>
      <c r="AU215" s="152" t="s">
        <v>80</v>
      </c>
      <c r="AV215" s="13" t="s">
        <v>80</v>
      </c>
      <c r="AW215" s="13" t="s">
        <v>31</v>
      </c>
      <c r="AX215" s="13" t="s">
        <v>78</v>
      </c>
      <c r="AY215" s="152" t="s">
        <v>140</v>
      </c>
    </row>
    <row r="216" spans="1:65" s="2" customFormat="1" ht="33" customHeight="1">
      <c r="A216" s="31"/>
      <c r="B216" s="137"/>
      <c r="C216" s="138" t="s">
        <v>400</v>
      </c>
      <c r="D216" s="138" t="s">
        <v>143</v>
      </c>
      <c r="E216" s="139" t="s">
        <v>401</v>
      </c>
      <c r="F216" s="140" t="s">
        <v>402</v>
      </c>
      <c r="G216" s="141" t="s">
        <v>86</v>
      </c>
      <c r="H216" s="142">
        <v>1366</v>
      </c>
      <c r="I216" s="321"/>
      <c r="J216" s="143">
        <f>ROUND(I216*H216,2)</f>
        <v>0</v>
      </c>
      <c r="K216" s="140" t="s">
        <v>151</v>
      </c>
      <c r="L216" s="32"/>
      <c r="M216" s="144" t="s">
        <v>3</v>
      </c>
      <c r="N216" s="145" t="s">
        <v>41</v>
      </c>
      <c r="O216" s="146">
        <v>0.04</v>
      </c>
      <c r="P216" s="146">
        <f>O216*H216</f>
        <v>54.64</v>
      </c>
      <c r="Q216" s="146">
        <v>0</v>
      </c>
      <c r="R216" s="146">
        <f>Q216*H216</f>
        <v>0</v>
      </c>
      <c r="S216" s="146">
        <v>0.084</v>
      </c>
      <c r="T216" s="147">
        <f>S216*H216</f>
        <v>114.74400000000001</v>
      </c>
      <c r="U216" s="31"/>
      <c r="V216" s="31"/>
      <c r="W216" s="31"/>
      <c r="X216" s="31"/>
      <c r="Y216" s="31"/>
      <c r="Z216" s="31"/>
      <c r="AA216" s="31"/>
      <c r="AB216" s="31"/>
      <c r="AC216" s="31"/>
      <c r="AD216" s="31"/>
      <c r="AE216" s="31"/>
      <c r="AR216" s="148" t="s">
        <v>222</v>
      </c>
      <c r="AT216" s="148" t="s">
        <v>143</v>
      </c>
      <c r="AU216" s="148" t="s">
        <v>80</v>
      </c>
      <c r="AY216" s="19" t="s">
        <v>140</v>
      </c>
      <c r="BE216" s="149">
        <f>IF(N216="základní",J216,0)</f>
        <v>0</v>
      </c>
      <c r="BF216" s="149">
        <f>IF(N216="snížená",J216,0)</f>
        <v>0</v>
      </c>
      <c r="BG216" s="149">
        <f>IF(N216="zákl. přenesená",J216,0)</f>
        <v>0</v>
      </c>
      <c r="BH216" s="149">
        <f>IF(N216="sníž. přenesená",J216,0)</f>
        <v>0</v>
      </c>
      <c r="BI216" s="149">
        <f>IF(N216="nulová",J216,0)</f>
        <v>0</v>
      </c>
      <c r="BJ216" s="19" t="s">
        <v>78</v>
      </c>
      <c r="BK216" s="149">
        <f>ROUND(I216*H216,2)</f>
        <v>0</v>
      </c>
      <c r="BL216" s="19" t="s">
        <v>222</v>
      </c>
      <c r="BM216" s="148" t="s">
        <v>403</v>
      </c>
    </row>
    <row r="217" spans="2:51" s="13" customFormat="1" ht="10.2">
      <c r="B217" s="150"/>
      <c r="D217" s="151" t="s">
        <v>153</v>
      </c>
      <c r="F217" s="153" t="s">
        <v>404</v>
      </c>
      <c r="H217" s="154">
        <v>1366</v>
      </c>
      <c r="L217" s="150"/>
      <c r="M217" s="155"/>
      <c r="N217" s="156"/>
      <c r="O217" s="156"/>
      <c r="P217" s="156"/>
      <c r="Q217" s="156"/>
      <c r="R217" s="156"/>
      <c r="S217" s="156"/>
      <c r="T217" s="157"/>
      <c r="AT217" s="152" t="s">
        <v>153</v>
      </c>
      <c r="AU217" s="152" t="s">
        <v>80</v>
      </c>
      <c r="AV217" s="13" t="s">
        <v>80</v>
      </c>
      <c r="AW217" s="13" t="s">
        <v>4</v>
      </c>
      <c r="AX217" s="13" t="s">
        <v>78</v>
      </c>
      <c r="AY217" s="152" t="s">
        <v>140</v>
      </c>
    </row>
    <row r="218" spans="1:65" s="2" customFormat="1" ht="33" customHeight="1">
      <c r="A218" s="31"/>
      <c r="B218" s="137"/>
      <c r="C218" s="138" t="s">
        <v>405</v>
      </c>
      <c r="D218" s="138" t="s">
        <v>143</v>
      </c>
      <c r="E218" s="139" t="s">
        <v>406</v>
      </c>
      <c r="F218" s="140" t="s">
        <v>407</v>
      </c>
      <c r="G218" s="141" t="s">
        <v>327</v>
      </c>
      <c r="H218" s="142">
        <v>4542.069</v>
      </c>
      <c r="I218" s="321"/>
      <c r="J218" s="143">
        <f>ROUND(I218*H218,2)</f>
        <v>0</v>
      </c>
      <c r="K218" s="140" t="s">
        <v>151</v>
      </c>
      <c r="L218" s="32"/>
      <c r="M218" s="144" t="s">
        <v>3</v>
      </c>
      <c r="N218" s="145" t="s">
        <v>41</v>
      </c>
      <c r="O218" s="146">
        <v>0</v>
      </c>
      <c r="P218" s="146">
        <f>O218*H218</f>
        <v>0</v>
      </c>
      <c r="Q218" s="146">
        <v>0</v>
      </c>
      <c r="R218" s="146">
        <f>Q218*H218</f>
        <v>0</v>
      </c>
      <c r="S218" s="146">
        <v>0</v>
      </c>
      <c r="T218" s="147">
        <f>S218*H218</f>
        <v>0</v>
      </c>
      <c r="U218" s="31"/>
      <c r="V218" s="31"/>
      <c r="W218" s="31"/>
      <c r="X218" s="31"/>
      <c r="Y218" s="31"/>
      <c r="Z218" s="31"/>
      <c r="AA218" s="31"/>
      <c r="AB218" s="31"/>
      <c r="AC218" s="31"/>
      <c r="AD218" s="31"/>
      <c r="AE218" s="31"/>
      <c r="AR218" s="148" t="s">
        <v>222</v>
      </c>
      <c r="AT218" s="148" t="s">
        <v>143</v>
      </c>
      <c r="AU218" s="148" t="s">
        <v>80</v>
      </c>
      <c r="AY218" s="19" t="s">
        <v>140</v>
      </c>
      <c r="BE218" s="149">
        <f>IF(N218="základní",J218,0)</f>
        <v>0</v>
      </c>
      <c r="BF218" s="149">
        <f>IF(N218="snížená",J218,0)</f>
        <v>0</v>
      </c>
      <c r="BG218" s="149">
        <f>IF(N218="zákl. přenesená",J218,0)</f>
        <v>0</v>
      </c>
      <c r="BH218" s="149">
        <f>IF(N218="sníž. přenesená",J218,0)</f>
        <v>0</v>
      </c>
      <c r="BI218" s="149">
        <f>IF(N218="nulová",J218,0)</f>
        <v>0</v>
      </c>
      <c r="BJ218" s="19" t="s">
        <v>78</v>
      </c>
      <c r="BK218" s="149">
        <f>ROUND(I218*H218,2)</f>
        <v>0</v>
      </c>
      <c r="BL218" s="19" t="s">
        <v>222</v>
      </c>
      <c r="BM218" s="148" t="s">
        <v>408</v>
      </c>
    </row>
    <row r="219" spans="2:63" s="12" customFormat="1" ht="22.8" customHeight="1">
      <c r="B219" s="125"/>
      <c r="D219" s="126" t="s">
        <v>69</v>
      </c>
      <c r="E219" s="135" t="s">
        <v>409</v>
      </c>
      <c r="F219" s="135" t="s">
        <v>410</v>
      </c>
      <c r="J219" s="136">
        <f>BK219</f>
        <v>0</v>
      </c>
      <c r="L219" s="125"/>
      <c r="M219" s="129"/>
      <c r="N219" s="130"/>
      <c r="O219" s="130"/>
      <c r="P219" s="131">
        <f>SUM(P220:P237)</f>
        <v>150.984</v>
      </c>
      <c r="Q219" s="130"/>
      <c r="R219" s="131">
        <f>SUM(R220:R237)</f>
        <v>6.307008</v>
      </c>
      <c r="S219" s="130"/>
      <c r="T219" s="132">
        <f>SUM(T220:T237)</f>
        <v>0.1316</v>
      </c>
      <c r="AR219" s="126" t="s">
        <v>80</v>
      </c>
      <c r="AT219" s="133" t="s">
        <v>69</v>
      </c>
      <c r="AU219" s="133" t="s">
        <v>78</v>
      </c>
      <c r="AY219" s="126" t="s">
        <v>140</v>
      </c>
      <c r="BK219" s="134">
        <f>SUM(BK220:BK237)</f>
        <v>0</v>
      </c>
    </row>
    <row r="220" spans="1:65" s="2" customFormat="1" ht="33" customHeight="1">
      <c r="A220" s="31"/>
      <c r="B220" s="137"/>
      <c r="C220" s="138" t="s">
        <v>411</v>
      </c>
      <c r="D220" s="138" t="s">
        <v>143</v>
      </c>
      <c r="E220" s="139" t="s">
        <v>412</v>
      </c>
      <c r="F220" s="140" t="s">
        <v>413</v>
      </c>
      <c r="G220" s="141" t="s">
        <v>86</v>
      </c>
      <c r="H220" s="142">
        <v>94</v>
      </c>
      <c r="I220" s="321"/>
      <c r="J220" s="143">
        <f>ROUND(I220*H220,2)</f>
        <v>0</v>
      </c>
      <c r="K220" s="140" t="s">
        <v>151</v>
      </c>
      <c r="L220" s="32"/>
      <c r="M220" s="144" t="s">
        <v>3</v>
      </c>
      <c r="N220" s="145" t="s">
        <v>41</v>
      </c>
      <c r="O220" s="146">
        <v>0.058</v>
      </c>
      <c r="P220" s="146">
        <f>O220*H220</f>
        <v>5.452</v>
      </c>
      <c r="Q220" s="146">
        <v>0</v>
      </c>
      <c r="R220" s="146">
        <f>Q220*H220</f>
        <v>0</v>
      </c>
      <c r="S220" s="146">
        <v>0.0014</v>
      </c>
      <c r="T220" s="147">
        <f>S220*H220</f>
        <v>0.1316</v>
      </c>
      <c r="U220" s="31"/>
      <c r="V220" s="31"/>
      <c r="W220" s="31"/>
      <c r="X220" s="31"/>
      <c r="Y220" s="31"/>
      <c r="Z220" s="31"/>
      <c r="AA220" s="31"/>
      <c r="AB220" s="31"/>
      <c r="AC220" s="31"/>
      <c r="AD220" s="31"/>
      <c r="AE220" s="31"/>
      <c r="AR220" s="148" t="s">
        <v>222</v>
      </c>
      <c r="AT220" s="148" t="s">
        <v>143</v>
      </c>
      <c r="AU220" s="148" t="s">
        <v>80</v>
      </c>
      <c r="AY220" s="19" t="s">
        <v>140</v>
      </c>
      <c r="BE220" s="149">
        <f>IF(N220="základní",J220,0)</f>
        <v>0</v>
      </c>
      <c r="BF220" s="149">
        <f>IF(N220="snížená",J220,0)</f>
        <v>0</v>
      </c>
      <c r="BG220" s="149">
        <f>IF(N220="zákl. přenesená",J220,0)</f>
        <v>0</v>
      </c>
      <c r="BH220" s="149">
        <f>IF(N220="sníž. přenesená",J220,0)</f>
        <v>0</v>
      </c>
      <c r="BI220" s="149">
        <f>IF(N220="nulová",J220,0)</f>
        <v>0</v>
      </c>
      <c r="BJ220" s="19" t="s">
        <v>78</v>
      </c>
      <c r="BK220" s="149">
        <f>ROUND(I220*H220,2)</f>
        <v>0</v>
      </c>
      <c r="BL220" s="19" t="s">
        <v>222</v>
      </c>
      <c r="BM220" s="148" t="s">
        <v>414</v>
      </c>
    </row>
    <row r="221" spans="2:51" s="14" customFormat="1" ht="10.2">
      <c r="B221" s="158"/>
      <c r="D221" s="151" t="s">
        <v>153</v>
      </c>
      <c r="E221" s="159" t="s">
        <v>3</v>
      </c>
      <c r="F221" s="160" t="s">
        <v>415</v>
      </c>
      <c r="H221" s="159" t="s">
        <v>3</v>
      </c>
      <c r="L221" s="158"/>
      <c r="M221" s="161"/>
      <c r="N221" s="162"/>
      <c r="O221" s="162"/>
      <c r="P221" s="162"/>
      <c r="Q221" s="162"/>
      <c r="R221" s="162"/>
      <c r="S221" s="162"/>
      <c r="T221" s="163"/>
      <c r="AT221" s="159" t="s">
        <v>153</v>
      </c>
      <c r="AU221" s="159" t="s">
        <v>80</v>
      </c>
      <c r="AV221" s="14" t="s">
        <v>78</v>
      </c>
      <c r="AW221" s="14" t="s">
        <v>31</v>
      </c>
      <c r="AX221" s="14" t="s">
        <v>70</v>
      </c>
      <c r="AY221" s="159" t="s">
        <v>140</v>
      </c>
    </row>
    <row r="222" spans="2:51" s="13" customFormat="1" ht="10.2">
      <c r="B222" s="150"/>
      <c r="D222" s="151" t="s">
        <v>153</v>
      </c>
      <c r="E222" s="152" t="s">
        <v>3</v>
      </c>
      <c r="F222" s="153" t="s">
        <v>154</v>
      </c>
      <c r="H222" s="154">
        <v>94</v>
      </c>
      <c r="L222" s="150"/>
      <c r="M222" s="155"/>
      <c r="N222" s="156"/>
      <c r="O222" s="156"/>
      <c r="P222" s="156"/>
      <c r="Q222" s="156"/>
      <c r="R222" s="156"/>
      <c r="S222" s="156"/>
      <c r="T222" s="157"/>
      <c r="AT222" s="152" t="s">
        <v>153</v>
      </c>
      <c r="AU222" s="152" t="s">
        <v>80</v>
      </c>
      <c r="AV222" s="13" t="s">
        <v>80</v>
      </c>
      <c r="AW222" s="13" t="s">
        <v>31</v>
      </c>
      <c r="AX222" s="13" t="s">
        <v>78</v>
      </c>
      <c r="AY222" s="152" t="s">
        <v>140</v>
      </c>
    </row>
    <row r="223" spans="1:65" s="2" customFormat="1" ht="33" customHeight="1">
      <c r="A223" s="31"/>
      <c r="B223" s="137"/>
      <c r="C223" s="138" t="s">
        <v>416</v>
      </c>
      <c r="D223" s="138" t="s">
        <v>143</v>
      </c>
      <c r="E223" s="139" t="s">
        <v>417</v>
      </c>
      <c r="F223" s="140" t="s">
        <v>418</v>
      </c>
      <c r="G223" s="141" t="s">
        <v>86</v>
      </c>
      <c r="H223" s="142">
        <v>94</v>
      </c>
      <c r="I223" s="321"/>
      <c r="J223" s="143">
        <f>ROUND(I223*H223,2)</f>
        <v>0</v>
      </c>
      <c r="K223" s="140" t="s">
        <v>151</v>
      </c>
      <c r="L223" s="32"/>
      <c r="M223" s="144" t="s">
        <v>3</v>
      </c>
      <c r="N223" s="145" t="s">
        <v>41</v>
      </c>
      <c r="O223" s="146">
        <v>0.211</v>
      </c>
      <c r="P223" s="146">
        <f>O223*H223</f>
        <v>19.834</v>
      </c>
      <c r="Q223" s="146">
        <v>0.006</v>
      </c>
      <c r="R223" s="146">
        <f>Q223*H223</f>
        <v>0.5640000000000001</v>
      </c>
      <c r="S223" s="146">
        <v>0</v>
      </c>
      <c r="T223" s="147">
        <f>S223*H223</f>
        <v>0</v>
      </c>
      <c r="U223" s="31"/>
      <c r="V223" s="31"/>
      <c r="W223" s="31"/>
      <c r="X223" s="31"/>
      <c r="Y223" s="31"/>
      <c r="Z223" s="31"/>
      <c r="AA223" s="31"/>
      <c r="AB223" s="31"/>
      <c r="AC223" s="31"/>
      <c r="AD223" s="31"/>
      <c r="AE223" s="31"/>
      <c r="AR223" s="148" t="s">
        <v>222</v>
      </c>
      <c r="AT223" s="148" t="s">
        <v>143</v>
      </c>
      <c r="AU223" s="148" t="s">
        <v>80</v>
      </c>
      <c r="AY223" s="19" t="s">
        <v>140</v>
      </c>
      <c r="BE223" s="149">
        <f>IF(N223="základní",J223,0)</f>
        <v>0</v>
      </c>
      <c r="BF223" s="149">
        <f>IF(N223="snížená",J223,0)</f>
        <v>0</v>
      </c>
      <c r="BG223" s="149">
        <f>IF(N223="zákl. přenesená",J223,0)</f>
        <v>0</v>
      </c>
      <c r="BH223" s="149">
        <f>IF(N223="sníž. přenesená",J223,0)</f>
        <v>0</v>
      </c>
      <c r="BI223" s="149">
        <f>IF(N223="nulová",J223,0)</f>
        <v>0</v>
      </c>
      <c r="BJ223" s="19" t="s">
        <v>78</v>
      </c>
      <c r="BK223" s="149">
        <f>ROUND(I223*H223,2)</f>
        <v>0</v>
      </c>
      <c r="BL223" s="19" t="s">
        <v>222</v>
      </c>
      <c r="BM223" s="148" t="s">
        <v>419</v>
      </c>
    </row>
    <row r="224" spans="2:51" s="13" customFormat="1" ht="10.2">
      <c r="B224" s="150"/>
      <c r="D224" s="151" t="s">
        <v>153</v>
      </c>
      <c r="E224" s="152" t="s">
        <v>3</v>
      </c>
      <c r="F224" s="153" t="s">
        <v>154</v>
      </c>
      <c r="H224" s="154">
        <v>94</v>
      </c>
      <c r="L224" s="150"/>
      <c r="M224" s="155"/>
      <c r="N224" s="156"/>
      <c r="O224" s="156"/>
      <c r="P224" s="156"/>
      <c r="Q224" s="156"/>
      <c r="R224" s="156"/>
      <c r="S224" s="156"/>
      <c r="T224" s="157"/>
      <c r="AT224" s="152" t="s">
        <v>153</v>
      </c>
      <c r="AU224" s="152" t="s">
        <v>80</v>
      </c>
      <c r="AV224" s="13" t="s">
        <v>80</v>
      </c>
      <c r="AW224" s="13" t="s">
        <v>31</v>
      </c>
      <c r="AX224" s="13" t="s">
        <v>78</v>
      </c>
      <c r="AY224" s="152" t="s">
        <v>140</v>
      </c>
    </row>
    <row r="225" spans="1:65" s="2" customFormat="1" ht="21.75" customHeight="1">
      <c r="A225" s="31"/>
      <c r="B225" s="137"/>
      <c r="C225" s="171" t="s">
        <v>420</v>
      </c>
      <c r="D225" s="171" t="s">
        <v>167</v>
      </c>
      <c r="E225" s="172" t="s">
        <v>421</v>
      </c>
      <c r="F225" s="173" t="s">
        <v>422</v>
      </c>
      <c r="G225" s="174" t="s">
        <v>86</v>
      </c>
      <c r="H225" s="175">
        <v>95.88</v>
      </c>
      <c r="I225" s="322"/>
      <c r="J225" s="176">
        <f>ROUND(I225*H225,2)</f>
        <v>0</v>
      </c>
      <c r="K225" s="173" t="s">
        <v>151</v>
      </c>
      <c r="L225" s="177"/>
      <c r="M225" s="178" t="s">
        <v>3</v>
      </c>
      <c r="N225" s="179" t="s">
        <v>41</v>
      </c>
      <c r="O225" s="146">
        <v>0</v>
      </c>
      <c r="P225" s="146">
        <f>O225*H225</f>
        <v>0</v>
      </c>
      <c r="Q225" s="146">
        <v>0.003</v>
      </c>
      <c r="R225" s="146">
        <f>Q225*H225</f>
        <v>0.28764</v>
      </c>
      <c r="S225" s="146">
        <v>0</v>
      </c>
      <c r="T225" s="147">
        <f>S225*H225</f>
        <v>0</v>
      </c>
      <c r="U225" s="31"/>
      <c r="V225" s="31"/>
      <c r="W225" s="31"/>
      <c r="X225" s="31"/>
      <c r="Y225" s="31"/>
      <c r="Z225" s="31"/>
      <c r="AA225" s="31"/>
      <c r="AB225" s="31"/>
      <c r="AC225" s="31"/>
      <c r="AD225" s="31"/>
      <c r="AE225" s="31"/>
      <c r="AR225" s="148" t="s">
        <v>360</v>
      </c>
      <c r="AT225" s="148" t="s">
        <v>167</v>
      </c>
      <c r="AU225" s="148" t="s">
        <v>80</v>
      </c>
      <c r="AY225" s="19" t="s">
        <v>140</v>
      </c>
      <c r="BE225" s="149">
        <f>IF(N225="základní",J225,0)</f>
        <v>0</v>
      </c>
      <c r="BF225" s="149">
        <f>IF(N225="snížená",J225,0)</f>
        <v>0</v>
      </c>
      <c r="BG225" s="149">
        <f>IF(N225="zákl. přenesená",J225,0)</f>
        <v>0</v>
      </c>
      <c r="BH225" s="149">
        <f>IF(N225="sníž. přenesená",J225,0)</f>
        <v>0</v>
      </c>
      <c r="BI225" s="149">
        <f>IF(N225="nulová",J225,0)</f>
        <v>0</v>
      </c>
      <c r="BJ225" s="19" t="s">
        <v>78</v>
      </c>
      <c r="BK225" s="149">
        <f>ROUND(I225*H225,2)</f>
        <v>0</v>
      </c>
      <c r="BL225" s="19" t="s">
        <v>360</v>
      </c>
      <c r="BM225" s="148" t="s">
        <v>423</v>
      </c>
    </row>
    <row r="226" spans="2:51" s="13" customFormat="1" ht="10.2">
      <c r="B226" s="150"/>
      <c r="D226" s="151" t="s">
        <v>153</v>
      </c>
      <c r="F226" s="153" t="s">
        <v>424</v>
      </c>
      <c r="H226" s="154">
        <v>95.88</v>
      </c>
      <c r="L226" s="150"/>
      <c r="M226" s="155"/>
      <c r="N226" s="156"/>
      <c r="O226" s="156"/>
      <c r="P226" s="156"/>
      <c r="Q226" s="156"/>
      <c r="R226" s="156"/>
      <c r="S226" s="156"/>
      <c r="T226" s="157"/>
      <c r="AT226" s="152" t="s">
        <v>153</v>
      </c>
      <c r="AU226" s="152" t="s">
        <v>80</v>
      </c>
      <c r="AV226" s="13" t="s">
        <v>80</v>
      </c>
      <c r="AW226" s="13" t="s">
        <v>4</v>
      </c>
      <c r="AX226" s="13" t="s">
        <v>78</v>
      </c>
      <c r="AY226" s="152" t="s">
        <v>140</v>
      </c>
    </row>
    <row r="227" spans="1:65" s="2" customFormat="1" ht="33" customHeight="1">
      <c r="A227" s="31"/>
      <c r="B227" s="137"/>
      <c r="C227" s="138" t="s">
        <v>425</v>
      </c>
      <c r="D227" s="138" t="s">
        <v>143</v>
      </c>
      <c r="E227" s="139" t="s">
        <v>426</v>
      </c>
      <c r="F227" s="140" t="s">
        <v>427</v>
      </c>
      <c r="G227" s="141" t="s">
        <v>86</v>
      </c>
      <c r="H227" s="142">
        <v>94</v>
      </c>
      <c r="I227" s="321"/>
      <c r="J227" s="143">
        <f>ROUND(I227*H227,2)</f>
        <v>0</v>
      </c>
      <c r="K227" s="140" t="s">
        <v>151</v>
      </c>
      <c r="L227" s="32"/>
      <c r="M227" s="144" t="s">
        <v>3</v>
      </c>
      <c r="N227" s="145" t="s">
        <v>41</v>
      </c>
      <c r="O227" s="146">
        <v>0.102</v>
      </c>
      <c r="P227" s="146">
        <f>O227*H227</f>
        <v>9.588</v>
      </c>
      <c r="Q227" s="146">
        <v>0</v>
      </c>
      <c r="R227" s="146">
        <f>Q227*H227</f>
        <v>0</v>
      </c>
      <c r="S227" s="146">
        <v>0</v>
      </c>
      <c r="T227" s="147">
        <f>S227*H227</f>
        <v>0</v>
      </c>
      <c r="U227" s="31"/>
      <c r="V227" s="31"/>
      <c r="W227" s="31"/>
      <c r="X227" s="31"/>
      <c r="Y227" s="31"/>
      <c r="Z227" s="31"/>
      <c r="AA227" s="31"/>
      <c r="AB227" s="31"/>
      <c r="AC227" s="31"/>
      <c r="AD227" s="31"/>
      <c r="AE227" s="31"/>
      <c r="AR227" s="148" t="s">
        <v>222</v>
      </c>
      <c r="AT227" s="148" t="s">
        <v>143</v>
      </c>
      <c r="AU227" s="148" t="s">
        <v>80</v>
      </c>
      <c r="AY227" s="19" t="s">
        <v>140</v>
      </c>
      <c r="BE227" s="149">
        <f>IF(N227="základní",J227,0)</f>
        <v>0</v>
      </c>
      <c r="BF227" s="149">
        <f>IF(N227="snížená",J227,0)</f>
        <v>0</v>
      </c>
      <c r="BG227" s="149">
        <f>IF(N227="zákl. přenesená",J227,0)</f>
        <v>0</v>
      </c>
      <c r="BH227" s="149">
        <f>IF(N227="sníž. přenesená",J227,0)</f>
        <v>0</v>
      </c>
      <c r="BI227" s="149">
        <f>IF(N227="nulová",J227,0)</f>
        <v>0</v>
      </c>
      <c r="BJ227" s="19" t="s">
        <v>78</v>
      </c>
      <c r="BK227" s="149">
        <f>ROUND(I227*H227,2)</f>
        <v>0</v>
      </c>
      <c r="BL227" s="19" t="s">
        <v>222</v>
      </c>
      <c r="BM227" s="148" t="s">
        <v>428</v>
      </c>
    </row>
    <row r="228" spans="2:51" s="13" customFormat="1" ht="10.2">
      <c r="B228" s="150"/>
      <c r="D228" s="151" t="s">
        <v>153</v>
      </c>
      <c r="E228" s="152" t="s">
        <v>3</v>
      </c>
      <c r="F228" s="153" t="s">
        <v>154</v>
      </c>
      <c r="H228" s="154">
        <v>94</v>
      </c>
      <c r="L228" s="150"/>
      <c r="M228" s="155"/>
      <c r="N228" s="156"/>
      <c r="O228" s="156"/>
      <c r="P228" s="156"/>
      <c r="Q228" s="156"/>
      <c r="R228" s="156"/>
      <c r="S228" s="156"/>
      <c r="T228" s="157"/>
      <c r="AT228" s="152" t="s">
        <v>153</v>
      </c>
      <c r="AU228" s="152" t="s">
        <v>80</v>
      </c>
      <c r="AV228" s="13" t="s">
        <v>80</v>
      </c>
      <c r="AW228" s="13" t="s">
        <v>31</v>
      </c>
      <c r="AX228" s="13" t="s">
        <v>78</v>
      </c>
      <c r="AY228" s="152" t="s">
        <v>140</v>
      </c>
    </row>
    <row r="229" spans="1:65" s="2" customFormat="1" ht="21.75" customHeight="1">
      <c r="A229" s="31"/>
      <c r="B229" s="137"/>
      <c r="C229" s="171" t="s">
        <v>429</v>
      </c>
      <c r="D229" s="171" t="s">
        <v>167</v>
      </c>
      <c r="E229" s="172" t="s">
        <v>430</v>
      </c>
      <c r="F229" s="173" t="s">
        <v>431</v>
      </c>
      <c r="G229" s="174" t="s">
        <v>86</v>
      </c>
      <c r="H229" s="175">
        <v>95.88</v>
      </c>
      <c r="I229" s="322"/>
      <c r="J229" s="176">
        <f>ROUND(I229*H229,2)</f>
        <v>0</v>
      </c>
      <c r="K229" s="173" t="s">
        <v>151</v>
      </c>
      <c r="L229" s="177"/>
      <c r="M229" s="178" t="s">
        <v>3</v>
      </c>
      <c r="N229" s="179" t="s">
        <v>41</v>
      </c>
      <c r="O229" s="146">
        <v>0</v>
      </c>
      <c r="P229" s="146">
        <f>O229*H229</f>
        <v>0</v>
      </c>
      <c r="Q229" s="146">
        <v>0.00095</v>
      </c>
      <c r="R229" s="146">
        <f>Q229*H229</f>
        <v>0.091086</v>
      </c>
      <c r="S229" s="146">
        <v>0</v>
      </c>
      <c r="T229" s="147">
        <f>S229*H229</f>
        <v>0</v>
      </c>
      <c r="U229" s="31"/>
      <c r="V229" s="31"/>
      <c r="W229" s="31"/>
      <c r="X229" s="31"/>
      <c r="Y229" s="31"/>
      <c r="Z229" s="31"/>
      <c r="AA229" s="31"/>
      <c r="AB229" s="31"/>
      <c r="AC229" s="31"/>
      <c r="AD229" s="31"/>
      <c r="AE229" s="31"/>
      <c r="AR229" s="148" t="s">
        <v>308</v>
      </c>
      <c r="AT229" s="148" t="s">
        <v>167</v>
      </c>
      <c r="AU229" s="148" t="s">
        <v>80</v>
      </c>
      <c r="AY229" s="19" t="s">
        <v>140</v>
      </c>
      <c r="BE229" s="149">
        <f>IF(N229="základní",J229,0)</f>
        <v>0</v>
      </c>
      <c r="BF229" s="149">
        <f>IF(N229="snížená",J229,0)</f>
        <v>0</v>
      </c>
      <c r="BG229" s="149">
        <f>IF(N229="zákl. přenesená",J229,0)</f>
        <v>0</v>
      </c>
      <c r="BH229" s="149">
        <f>IF(N229="sníž. přenesená",J229,0)</f>
        <v>0</v>
      </c>
      <c r="BI229" s="149">
        <f>IF(N229="nulová",J229,0)</f>
        <v>0</v>
      </c>
      <c r="BJ229" s="19" t="s">
        <v>78</v>
      </c>
      <c r="BK229" s="149">
        <f>ROUND(I229*H229,2)</f>
        <v>0</v>
      </c>
      <c r="BL229" s="19" t="s">
        <v>222</v>
      </c>
      <c r="BM229" s="148" t="s">
        <v>432</v>
      </c>
    </row>
    <row r="230" spans="2:51" s="13" customFormat="1" ht="10.2">
      <c r="B230" s="150"/>
      <c r="D230" s="151" t="s">
        <v>153</v>
      </c>
      <c r="F230" s="153" t="s">
        <v>424</v>
      </c>
      <c r="H230" s="154">
        <v>95.88</v>
      </c>
      <c r="L230" s="150"/>
      <c r="M230" s="155"/>
      <c r="N230" s="156"/>
      <c r="O230" s="156"/>
      <c r="P230" s="156"/>
      <c r="Q230" s="156"/>
      <c r="R230" s="156"/>
      <c r="S230" s="156"/>
      <c r="T230" s="157"/>
      <c r="AT230" s="152" t="s">
        <v>153</v>
      </c>
      <c r="AU230" s="152" t="s">
        <v>80</v>
      </c>
      <c r="AV230" s="13" t="s">
        <v>80</v>
      </c>
      <c r="AW230" s="13" t="s">
        <v>4</v>
      </c>
      <c r="AX230" s="13" t="s">
        <v>78</v>
      </c>
      <c r="AY230" s="152" t="s">
        <v>140</v>
      </c>
    </row>
    <row r="231" spans="1:65" s="2" customFormat="1" ht="33" customHeight="1">
      <c r="A231" s="31"/>
      <c r="B231" s="137"/>
      <c r="C231" s="138" t="s">
        <v>433</v>
      </c>
      <c r="D231" s="138" t="s">
        <v>143</v>
      </c>
      <c r="E231" s="139" t="s">
        <v>434</v>
      </c>
      <c r="F231" s="140" t="s">
        <v>435</v>
      </c>
      <c r="G231" s="141" t="s">
        <v>86</v>
      </c>
      <c r="H231" s="142">
        <v>683</v>
      </c>
      <c r="I231" s="321"/>
      <c r="J231" s="143">
        <f>ROUND(I231*H231,2)</f>
        <v>0</v>
      </c>
      <c r="K231" s="140" t="s">
        <v>151</v>
      </c>
      <c r="L231" s="32"/>
      <c r="M231" s="144" t="s">
        <v>3</v>
      </c>
      <c r="N231" s="145" t="s">
        <v>41</v>
      </c>
      <c r="O231" s="146">
        <v>0.17</v>
      </c>
      <c r="P231" s="146">
        <f>O231*H231</f>
        <v>116.11000000000001</v>
      </c>
      <c r="Q231" s="146">
        <v>0</v>
      </c>
      <c r="R231" s="146">
        <f>Q231*H231</f>
        <v>0</v>
      </c>
      <c r="S231" s="146">
        <v>0</v>
      </c>
      <c r="T231" s="147">
        <f>S231*H231</f>
        <v>0</v>
      </c>
      <c r="U231" s="31"/>
      <c r="V231" s="31"/>
      <c r="W231" s="31"/>
      <c r="X231" s="31"/>
      <c r="Y231" s="31"/>
      <c r="Z231" s="31"/>
      <c r="AA231" s="31"/>
      <c r="AB231" s="31"/>
      <c r="AC231" s="31"/>
      <c r="AD231" s="31"/>
      <c r="AE231" s="31"/>
      <c r="AR231" s="148" t="s">
        <v>222</v>
      </c>
      <c r="AT231" s="148" t="s">
        <v>143</v>
      </c>
      <c r="AU231" s="148" t="s">
        <v>80</v>
      </c>
      <c r="AY231" s="19" t="s">
        <v>140</v>
      </c>
      <c r="BE231" s="149">
        <f>IF(N231="základní",J231,0)</f>
        <v>0</v>
      </c>
      <c r="BF231" s="149">
        <f>IF(N231="snížená",J231,0)</f>
        <v>0</v>
      </c>
      <c r="BG231" s="149">
        <f>IF(N231="zákl. přenesená",J231,0)</f>
        <v>0</v>
      </c>
      <c r="BH231" s="149">
        <f>IF(N231="sníž. přenesená",J231,0)</f>
        <v>0</v>
      </c>
      <c r="BI231" s="149">
        <f>IF(N231="nulová",J231,0)</f>
        <v>0</v>
      </c>
      <c r="BJ231" s="19" t="s">
        <v>78</v>
      </c>
      <c r="BK231" s="149">
        <f>ROUND(I231*H231,2)</f>
        <v>0</v>
      </c>
      <c r="BL231" s="19" t="s">
        <v>222</v>
      </c>
      <c r="BM231" s="148" t="s">
        <v>436</v>
      </c>
    </row>
    <row r="232" spans="2:51" s="13" customFormat="1" ht="10.2">
      <c r="B232" s="150"/>
      <c r="D232" s="151" t="s">
        <v>153</v>
      </c>
      <c r="E232" s="152" t="s">
        <v>3</v>
      </c>
      <c r="F232" s="153" t="s">
        <v>340</v>
      </c>
      <c r="H232" s="154">
        <v>683</v>
      </c>
      <c r="L232" s="150"/>
      <c r="M232" s="155"/>
      <c r="N232" s="156"/>
      <c r="O232" s="156"/>
      <c r="P232" s="156"/>
      <c r="Q232" s="156"/>
      <c r="R232" s="156"/>
      <c r="S232" s="156"/>
      <c r="T232" s="157"/>
      <c r="AT232" s="152" t="s">
        <v>153</v>
      </c>
      <c r="AU232" s="152" t="s">
        <v>80</v>
      </c>
      <c r="AV232" s="13" t="s">
        <v>80</v>
      </c>
      <c r="AW232" s="13" t="s">
        <v>31</v>
      </c>
      <c r="AX232" s="13" t="s">
        <v>78</v>
      </c>
      <c r="AY232" s="152" t="s">
        <v>140</v>
      </c>
    </row>
    <row r="233" spans="1:65" s="2" customFormat="1" ht="21.75" customHeight="1">
      <c r="A233" s="31"/>
      <c r="B233" s="137"/>
      <c r="C233" s="171" t="s">
        <v>437</v>
      </c>
      <c r="D233" s="171" t="s">
        <v>167</v>
      </c>
      <c r="E233" s="172" t="s">
        <v>438</v>
      </c>
      <c r="F233" s="173" t="s">
        <v>439</v>
      </c>
      <c r="G233" s="174" t="s">
        <v>86</v>
      </c>
      <c r="H233" s="175">
        <v>696.66</v>
      </c>
      <c r="I233" s="322"/>
      <c r="J233" s="176">
        <f>ROUND(I233*H233,2)</f>
        <v>0</v>
      </c>
      <c r="K233" s="173" t="s">
        <v>151</v>
      </c>
      <c r="L233" s="177"/>
      <c r="M233" s="178" t="s">
        <v>3</v>
      </c>
      <c r="N233" s="179" t="s">
        <v>41</v>
      </c>
      <c r="O233" s="146">
        <v>0</v>
      </c>
      <c r="P233" s="146">
        <f>O233*H233</f>
        <v>0</v>
      </c>
      <c r="Q233" s="146">
        <v>0.0032</v>
      </c>
      <c r="R233" s="146">
        <f>Q233*H233</f>
        <v>2.229312</v>
      </c>
      <c r="S233" s="146">
        <v>0</v>
      </c>
      <c r="T233" s="147">
        <f>S233*H233</f>
        <v>0</v>
      </c>
      <c r="U233" s="31"/>
      <c r="V233" s="31"/>
      <c r="W233" s="31"/>
      <c r="X233" s="31"/>
      <c r="Y233" s="31"/>
      <c r="Z233" s="31"/>
      <c r="AA233" s="31"/>
      <c r="AB233" s="31"/>
      <c r="AC233" s="31"/>
      <c r="AD233" s="31"/>
      <c r="AE233" s="31"/>
      <c r="AR233" s="148" t="s">
        <v>308</v>
      </c>
      <c r="AT233" s="148" t="s">
        <v>167</v>
      </c>
      <c r="AU233" s="148" t="s">
        <v>80</v>
      </c>
      <c r="AY233" s="19" t="s">
        <v>140</v>
      </c>
      <c r="BE233" s="149">
        <f>IF(N233="základní",J233,0)</f>
        <v>0</v>
      </c>
      <c r="BF233" s="149">
        <f>IF(N233="snížená",J233,0)</f>
        <v>0</v>
      </c>
      <c r="BG233" s="149">
        <f>IF(N233="zákl. přenesená",J233,0)</f>
        <v>0</v>
      </c>
      <c r="BH233" s="149">
        <f>IF(N233="sníž. přenesená",J233,0)</f>
        <v>0</v>
      </c>
      <c r="BI233" s="149">
        <f>IF(N233="nulová",J233,0)</f>
        <v>0</v>
      </c>
      <c r="BJ233" s="19" t="s">
        <v>78</v>
      </c>
      <c r="BK233" s="149">
        <f>ROUND(I233*H233,2)</f>
        <v>0</v>
      </c>
      <c r="BL233" s="19" t="s">
        <v>222</v>
      </c>
      <c r="BM233" s="148" t="s">
        <v>440</v>
      </c>
    </row>
    <row r="234" spans="2:51" s="13" customFormat="1" ht="10.2">
      <c r="B234" s="150"/>
      <c r="D234" s="151" t="s">
        <v>153</v>
      </c>
      <c r="F234" s="153" t="s">
        <v>441</v>
      </c>
      <c r="H234" s="154">
        <v>696.66</v>
      </c>
      <c r="L234" s="150"/>
      <c r="M234" s="155"/>
      <c r="N234" s="156"/>
      <c r="O234" s="156"/>
      <c r="P234" s="156"/>
      <c r="Q234" s="156"/>
      <c r="R234" s="156"/>
      <c r="S234" s="156"/>
      <c r="T234" s="157"/>
      <c r="AT234" s="152" t="s">
        <v>153</v>
      </c>
      <c r="AU234" s="152" t="s">
        <v>80</v>
      </c>
      <c r="AV234" s="13" t="s">
        <v>80</v>
      </c>
      <c r="AW234" s="13" t="s">
        <v>4</v>
      </c>
      <c r="AX234" s="13" t="s">
        <v>78</v>
      </c>
      <c r="AY234" s="152" t="s">
        <v>140</v>
      </c>
    </row>
    <row r="235" spans="1:65" s="2" customFormat="1" ht="21.75" customHeight="1">
      <c r="A235" s="31"/>
      <c r="B235" s="137"/>
      <c r="C235" s="171" t="s">
        <v>442</v>
      </c>
      <c r="D235" s="171" t="s">
        <v>167</v>
      </c>
      <c r="E235" s="172" t="s">
        <v>443</v>
      </c>
      <c r="F235" s="173" t="s">
        <v>444</v>
      </c>
      <c r="G235" s="174" t="s">
        <v>86</v>
      </c>
      <c r="H235" s="175">
        <v>696.66</v>
      </c>
      <c r="I235" s="322"/>
      <c r="J235" s="176">
        <f>ROUND(I235*H235,2)</f>
        <v>0</v>
      </c>
      <c r="K235" s="173" t="s">
        <v>151</v>
      </c>
      <c r="L235" s="177"/>
      <c r="M235" s="178" t="s">
        <v>3</v>
      </c>
      <c r="N235" s="179" t="s">
        <v>41</v>
      </c>
      <c r="O235" s="146">
        <v>0</v>
      </c>
      <c r="P235" s="146">
        <f>O235*H235</f>
        <v>0</v>
      </c>
      <c r="Q235" s="146">
        <v>0.0045</v>
      </c>
      <c r="R235" s="146">
        <f>Q235*H235</f>
        <v>3.1349699999999996</v>
      </c>
      <c r="S235" s="146">
        <v>0</v>
      </c>
      <c r="T235" s="147">
        <f>S235*H235</f>
        <v>0</v>
      </c>
      <c r="U235" s="31"/>
      <c r="V235" s="31"/>
      <c r="W235" s="31"/>
      <c r="X235" s="31"/>
      <c r="Y235" s="31"/>
      <c r="Z235" s="31"/>
      <c r="AA235" s="31"/>
      <c r="AB235" s="31"/>
      <c r="AC235" s="31"/>
      <c r="AD235" s="31"/>
      <c r="AE235" s="31"/>
      <c r="AR235" s="148" t="s">
        <v>308</v>
      </c>
      <c r="AT235" s="148" t="s">
        <v>167</v>
      </c>
      <c r="AU235" s="148" t="s">
        <v>80</v>
      </c>
      <c r="AY235" s="19" t="s">
        <v>140</v>
      </c>
      <c r="BE235" s="149">
        <f>IF(N235="základní",J235,0)</f>
        <v>0</v>
      </c>
      <c r="BF235" s="149">
        <f>IF(N235="snížená",J235,0)</f>
        <v>0</v>
      </c>
      <c r="BG235" s="149">
        <f>IF(N235="zákl. přenesená",J235,0)</f>
        <v>0</v>
      </c>
      <c r="BH235" s="149">
        <f>IF(N235="sníž. přenesená",J235,0)</f>
        <v>0</v>
      </c>
      <c r="BI235" s="149">
        <f>IF(N235="nulová",J235,0)</f>
        <v>0</v>
      </c>
      <c r="BJ235" s="19" t="s">
        <v>78</v>
      </c>
      <c r="BK235" s="149">
        <f>ROUND(I235*H235,2)</f>
        <v>0</v>
      </c>
      <c r="BL235" s="19" t="s">
        <v>222</v>
      </c>
      <c r="BM235" s="148" t="s">
        <v>445</v>
      </c>
    </row>
    <row r="236" spans="2:51" s="13" customFormat="1" ht="10.2">
      <c r="B236" s="150"/>
      <c r="D236" s="151" t="s">
        <v>153</v>
      </c>
      <c r="F236" s="153" t="s">
        <v>441</v>
      </c>
      <c r="H236" s="154">
        <v>696.66</v>
      </c>
      <c r="L236" s="150"/>
      <c r="M236" s="155"/>
      <c r="N236" s="156"/>
      <c r="O236" s="156"/>
      <c r="P236" s="156"/>
      <c r="Q236" s="156"/>
      <c r="R236" s="156"/>
      <c r="S236" s="156"/>
      <c r="T236" s="157"/>
      <c r="AT236" s="152" t="s">
        <v>153</v>
      </c>
      <c r="AU236" s="152" t="s">
        <v>80</v>
      </c>
      <c r="AV236" s="13" t="s">
        <v>80</v>
      </c>
      <c r="AW236" s="13" t="s">
        <v>4</v>
      </c>
      <c r="AX236" s="13" t="s">
        <v>78</v>
      </c>
      <c r="AY236" s="152" t="s">
        <v>140</v>
      </c>
    </row>
    <row r="237" spans="1:65" s="2" customFormat="1" ht="33" customHeight="1">
      <c r="A237" s="31"/>
      <c r="B237" s="137"/>
      <c r="C237" s="138" t="s">
        <v>446</v>
      </c>
      <c r="D237" s="138" t="s">
        <v>143</v>
      </c>
      <c r="E237" s="139" t="s">
        <v>447</v>
      </c>
      <c r="F237" s="140" t="s">
        <v>448</v>
      </c>
      <c r="G237" s="141" t="s">
        <v>327</v>
      </c>
      <c r="H237" s="142">
        <v>9353.561</v>
      </c>
      <c r="I237" s="321"/>
      <c r="J237" s="143">
        <f>ROUND(I237*H237,2)</f>
        <v>0</v>
      </c>
      <c r="K237" s="140" t="s">
        <v>151</v>
      </c>
      <c r="L237" s="32"/>
      <c r="M237" s="144" t="s">
        <v>3</v>
      </c>
      <c r="N237" s="145" t="s">
        <v>41</v>
      </c>
      <c r="O237" s="146">
        <v>0</v>
      </c>
      <c r="P237" s="146">
        <f>O237*H237</f>
        <v>0</v>
      </c>
      <c r="Q237" s="146">
        <v>0</v>
      </c>
      <c r="R237" s="146">
        <f>Q237*H237</f>
        <v>0</v>
      </c>
      <c r="S237" s="146">
        <v>0</v>
      </c>
      <c r="T237" s="147">
        <f>S237*H237</f>
        <v>0</v>
      </c>
      <c r="U237" s="31"/>
      <c r="V237" s="31"/>
      <c r="W237" s="31"/>
      <c r="X237" s="31"/>
      <c r="Y237" s="31"/>
      <c r="Z237" s="31"/>
      <c r="AA237" s="31"/>
      <c r="AB237" s="31"/>
      <c r="AC237" s="31"/>
      <c r="AD237" s="31"/>
      <c r="AE237" s="31"/>
      <c r="AR237" s="148" t="s">
        <v>222</v>
      </c>
      <c r="AT237" s="148" t="s">
        <v>143</v>
      </c>
      <c r="AU237" s="148" t="s">
        <v>80</v>
      </c>
      <c r="AY237" s="19" t="s">
        <v>140</v>
      </c>
      <c r="BE237" s="149">
        <f>IF(N237="základní",J237,0)</f>
        <v>0</v>
      </c>
      <c r="BF237" s="149">
        <f>IF(N237="snížená",J237,0)</f>
        <v>0</v>
      </c>
      <c r="BG237" s="149">
        <f>IF(N237="zákl. přenesená",J237,0)</f>
        <v>0</v>
      </c>
      <c r="BH237" s="149">
        <f>IF(N237="sníž. přenesená",J237,0)</f>
        <v>0</v>
      </c>
      <c r="BI237" s="149">
        <f>IF(N237="nulová",J237,0)</f>
        <v>0</v>
      </c>
      <c r="BJ237" s="19" t="s">
        <v>78</v>
      </c>
      <c r="BK237" s="149">
        <f>ROUND(I237*H237,2)</f>
        <v>0</v>
      </c>
      <c r="BL237" s="19" t="s">
        <v>222</v>
      </c>
      <c r="BM237" s="148" t="s">
        <v>449</v>
      </c>
    </row>
    <row r="238" spans="2:63" s="12" customFormat="1" ht="22.8" customHeight="1">
      <c r="B238" s="125"/>
      <c r="D238" s="126" t="s">
        <v>69</v>
      </c>
      <c r="E238" s="135" t="s">
        <v>450</v>
      </c>
      <c r="F238" s="135" t="s">
        <v>451</v>
      </c>
      <c r="J238" s="136">
        <f>BK238</f>
        <v>0</v>
      </c>
      <c r="L238" s="125"/>
      <c r="M238" s="129"/>
      <c r="N238" s="130"/>
      <c r="O238" s="130"/>
      <c r="P238" s="131">
        <f>SUM(P239:P241)</f>
        <v>2.556</v>
      </c>
      <c r="Q238" s="130"/>
      <c r="R238" s="131">
        <f>SUM(R239:R241)</f>
        <v>0.00848</v>
      </c>
      <c r="S238" s="130"/>
      <c r="T238" s="132">
        <f>SUM(T239:T241)</f>
        <v>0.0682</v>
      </c>
      <c r="AR238" s="126" t="s">
        <v>80</v>
      </c>
      <c r="AT238" s="133" t="s">
        <v>69</v>
      </c>
      <c r="AU238" s="133" t="s">
        <v>78</v>
      </c>
      <c r="AY238" s="126" t="s">
        <v>140</v>
      </c>
      <c r="BK238" s="134">
        <f>SUM(BK239:BK241)</f>
        <v>0</v>
      </c>
    </row>
    <row r="239" spans="1:65" s="2" customFormat="1" ht="21.75" customHeight="1">
      <c r="A239" s="31"/>
      <c r="B239" s="137"/>
      <c r="C239" s="138" t="s">
        <v>452</v>
      </c>
      <c r="D239" s="138" t="s">
        <v>143</v>
      </c>
      <c r="E239" s="139" t="s">
        <v>453</v>
      </c>
      <c r="F239" s="140" t="s">
        <v>454</v>
      </c>
      <c r="G239" s="141" t="s">
        <v>146</v>
      </c>
      <c r="H239" s="142">
        <v>4</v>
      </c>
      <c r="I239" s="321"/>
      <c r="J239" s="143">
        <f>ROUND(I239*H239,2)</f>
        <v>0</v>
      </c>
      <c r="K239" s="140" t="s">
        <v>151</v>
      </c>
      <c r="L239" s="32"/>
      <c r="M239" s="144" t="s">
        <v>3</v>
      </c>
      <c r="N239" s="145" t="s">
        <v>41</v>
      </c>
      <c r="O239" s="146">
        <v>0.414</v>
      </c>
      <c r="P239" s="146">
        <f>O239*H239</f>
        <v>1.656</v>
      </c>
      <c r="Q239" s="146">
        <v>0</v>
      </c>
      <c r="R239" s="146">
        <f>Q239*H239</f>
        <v>0</v>
      </c>
      <c r="S239" s="146">
        <v>0.01705</v>
      </c>
      <c r="T239" s="147">
        <f>S239*H239</f>
        <v>0.0682</v>
      </c>
      <c r="U239" s="31"/>
      <c r="V239" s="31"/>
      <c r="W239" s="31"/>
      <c r="X239" s="31"/>
      <c r="Y239" s="31"/>
      <c r="Z239" s="31"/>
      <c r="AA239" s="31"/>
      <c r="AB239" s="31"/>
      <c r="AC239" s="31"/>
      <c r="AD239" s="31"/>
      <c r="AE239" s="31"/>
      <c r="AR239" s="148" t="s">
        <v>222</v>
      </c>
      <c r="AT239" s="148" t="s">
        <v>143</v>
      </c>
      <c r="AU239" s="148" t="s">
        <v>80</v>
      </c>
      <c r="AY239" s="19" t="s">
        <v>140</v>
      </c>
      <c r="BE239" s="149">
        <f>IF(N239="základní",J239,0)</f>
        <v>0</v>
      </c>
      <c r="BF239" s="149">
        <f>IF(N239="snížená",J239,0)</f>
        <v>0</v>
      </c>
      <c r="BG239" s="149">
        <f>IF(N239="zákl. přenesená",J239,0)</f>
        <v>0</v>
      </c>
      <c r="BH239" s="149">
        <f>IF(N239="sníž. přenesená",J239,0)</f>
        <v>0</v>
      </c>
      <c r="BI239" s="149">
        <f>IF(N239="nulová",J239,0)</f>
        <v>0</v>
      </c>
      <c r="BJ239" s="19" t="s">
        <v>78</v>
      </c>
      <c r="BK239" s="149">
        <f>ROUND(I239*H239,2)</f>
        <v>0</v>
      </c>
      <c r="BL239" s="19" t="s">
        <v>222</v>
      </c>
      <c r="BM239" s="148" t="s">
        <v>455</v>
      </c>
    </row>
    <row r="240" spans="1:65" s="2" customFormat="1" ht="21.75" customHeight="1">
      <c r="A240" s="31"/>
      <c r="B240" s="137"/>
      <c r="C240" s="138" t="s">
        <v>456</v>
      </c>
      <c r="D240" s="138" t="s">
        <v>143</v>
      </c>
      <c r="E240" s="139" t="s">
        <v>457</v>
      </c>
      <c r="F240" s="140" t="s">
        <v>458</v>
      </c>
      <c r="G240" s="141" t="s">
        <v>146</v>
      </c>
      <c r="H240" s="142">
        <v>4</v>
      </c>
      <c r="I240" s="321"/>
      <c r="J240" s="143">
        <f>ROUND(I240*H240,2)</f>
        <v>0</v>
      </c>
      <c r="K240" s="140" t="s">
        <v>151</v>
      </c>
      <c r="L240" s="32"/>
      <c r="M240" s="144" t="s">
        <v>3</v>
      </c>
      <c r="N240" s="145" t="s">
        <v>41</v>
      </c>
      <c r="O240" s="146">
        <v>0.225</v>
      </c>
      <c r="P240" s="146">
        <f>O240*H240</f>
        <v>0.9</v>
      </c>
      <c r="Q240" s="146">
        <v>0.00212</v>
      </c>
      <c r="R240" s="146">
        <f>Q240*H240</f>
        <v>0.00848</v>
      </c>
      <c r="S240" s="146">
        <v>0</v>
      </c>
      <c r="T240" s="147">
        <f>S240*H240</f>
        <v>0</v>
      </c>
      <c r="U240" s="31"/>
      <c r="V240" s="31"/>
      <c r="W240" s="31"/>
      <c r="X240" s="31"/>
      <c r="Y240" s="31"/>
      <c r="Z240" s="31"/>
      <c r="AA240" s="31"/>
      <c r="AB240" s="31"/>
      <c r="AC240" s="31"/>
      <c r="AD240" s="31"/>
      <c r="AE240" s="31"/>
      <c r="AR240" s="148" t="s">
        <v>222</v>
      </c>
      <c r="AT240" s="148" t="s">
        <v>143</v>
      </c>
      <c r="AU240" s="148" t="s">
        <v>80</v>
      </c>
      <c r="AY240" s="19" t="s">
        <v>140</v>
      </c>
      <c r="BE240" s="149">
        <f>IF(N240="základní",J240,0)</f>
        <v>0</v>
      </c>
      <c r="BF240" s="149">
        <f>IF(N240="snížená",J240,0)</f>
        <v>0</v>
      </c>
      <c r="BG240" s="149">
        <f>IF(N240="zákl. přenesená",J240,0)</f>
        <v>0</v>
      </c>
      <c r="BH240" s="149">
        <f>IF(N240="sníž. přenesená",J240,0)</f>
        <v>0</v>
      </c>
      <c r="BI240" s="149">
        <f>IF(N240="nulová",J240,0)</f>
        <v>0</v>
      </c>
      <c r="BJ240" s="19" t="s">
        <v>78</v>
      </c>
      <c r="BK240" s="149">
        <f>ROUND(I240*H240,2)</f>
        <v>0</v>
      </c>
      <c r="BL240" s="19" t="s">
        <v>222</v>
      </c>
      <c r="BM240" s="148" t="s">
        <v>459</v>
      </c>
    </row>
    <row r="241" spans="1:65" s="2" customFormat="1" ht="33" customHeight="1">
      <c r="A241" s="31"/>
      <c r="B241" s="137"/>
      <c r="C241" s="138" t="s">
        <v>460</v>
      </c>
      <c r="D241" s="138" t="s">
        <v>143</v>
      </c>
      <c r="E241" s="139" t="s">
        <v>461</v>
      </c>
      <c r="F241" s="140" t="s">
        <v>462</v>
      </c>
      <c r="G241" s="141" t="s">
        <v>327</v>
      </c>
      <c r="H241" s="142">
        <v>94</v>
      </c>
      <c r="I241" s="321"/>
      <c r="J241" s="143">
        <f>ROUND(I241*H241,2)</f>
        <v>0</v>
      </c>
      <c r="K241" s="140" t="s">
        <v>151</v>
      </c>
      <c r="L241" s="32"/>
      <c r="M241" s="144" t="s">
        <v>3</v>
      </c>
      <c r="N241" s="145" t="s">
        <v>41</v>
      </c>
      <c r="O241" s="146">
        <v>0</v>
      </c>
      <c r="P241" s="146">
        <f>O241*H241</f>
        <v>0</v>
      </c>
      <c r="Q241" s="146">
        <v>0</v>
      </c>
      <c r="R241" s="146">
        <f>Q241*H241</f>
        <v>0</v>
      </c>
      <c r="S241" s="146">
        <v>0</v>
      </c>
      <c r="T241" s="147">
        <f>S241*H241</f>
        <v>0</v>
      </c>
      <c r="U241" s="31"/>
      <c r="V241" s="31"/>
      <c r="W241" s="31"/>
      <c r="X241" s="31"/>
      <c r="Y241" s="31"/>
      <c r="Z241" s="31"/>
      <c r="AA241" s="31"/>
      <c r="AB241" s="31"/>
      <c r="AC241" s="31"/>
      <c r="AD241" s="31"/>
      <c r="AE241" s="31"/>
      <c r="AR241" s="148" t="s">
        <v>222</v>
      </c>
      <c r="AT241" s="148" t="s">
        <v>143</v>
      </c>
      <c r="AU241" s="148" t="s">
        <v>80</v>
      </c>
      <c r="AY241" s="19" t="s">
        <v>140</v>
      </c>
      <c r="BE241" s="149">
        <f>IF(N241="základní",J241,0)</f>
        <v>0</v>
      </c>
      <c r="BF241" s="149">
        <f>IF(N241="snížená",J241,0)</f>
        <v>0</v>
      </c>
      <c r="BG241" s="149">
        <f>IF(N241="zákl. přenesená",J241,0)</f>
        <v>0</v>
      </c>
      <c r="BH241" s="149">
        <f>IF(N241="sníž. přenesená",J241,0)</f>
        <v>0</v>
      </c>
      <c r="BI241" s="149">
        <f>IF(N241="nulová",J241,0)</f>
        <v>0</v>
      </c>
      <c r="BJ241" s="19" t="s">
        <v>78</v>
      </c>
      <c r="BK241" s="149">
        <f>ROUND(I241*H241,2)</f>
        <v>0</v>
      </c>
      <c r="BL241" s="19" t="s">
        <v>222</v>
      </c>
      <c r="BM241" s="148" t="s">
        <v>463</v>
      </c>
    </row>
    <row r="242" spans="2:63" s="12" customFormat="1" ht="22.8" customHeight="1">
      <c r="B242" s="125"/>
      <c r="D242" s="126" t="s">
        <v>69</v>
      </c>
      <c r="E242" s="135" t="s">
        <v>464</v>
      </c>
      <c r="F242" s="135" t="s">
        <v>465</v>
      </c>
      <c r="J242" s="136">
        <f>BK242</f>
        <v>0</v>
      </c>
      <c r="L242" s="125"/>
      <c r="M242" s="129"/>
      <c r="N242" s="130"/>
      <c r="O242" s="130"/>
      <c r="P242" s="131">
        <f>P243</f>
        <v>0.348</v>
      </c>
      <c r="Q242" s="130"/>
      <c r="R242" s="131">
        <f>R243</f>
        <v>0</v>
      </c>
      <c r="S242" s="130"/>
      <c r="T242" s="132">
        <f>T243</f>
        <v>0</v>
      </c>
      <c r="AR242" s="126" t="s">
        <v>80</v>
      </c>
      <c r="AT242" s="133" t="s">
        <v>69</v>
      </c>
      <c r="AU242" s="133" t="s">
        <v>78</v>
      </c>
      <c r="AY242" s="126" t="s">
        <v>140</v>
      </c>
      <c r="BK242" s="134">
        <f>BK243</f>
        <v>0</v>
      </c>
    </row>
    <row r="243" spans="1:65" s="2" customFormat="1" ht="16.5" customHeight="1">
      <c r="A243" s="31"/>
      <c r="B243" s="137"/>
      <c r="C243" s="138" t="s">
        <v>466</v>
      </c>
      <c r="D243" s="138" t="s">
        <v>143</v>
      </c>
      <c r="E243" s="139" t="s">
        <v>467</v>
      </c>
      <c r="F243" s="140" t="s">
        <v>468</v>
      </c>
      <c r="G243" s="141" t="s">
        <v>469</v>
      </c>
      <c r="H243" s="142">
        <v>1</v>
      </c>
      <c r="I243" s="321"/>
      <c r="J243" s="143">
        <f>ROUND(I243*H243,2)</f>
        <v>0</v>
      </c>
      <c r="K243" s="140" t="s">
        <v>3</v>
      </c>
      <c r="L243" s="32"/>
      <c r="M243" s="144" t="s">
        <v>3</v>
      </c>
      <c r="N243" s="145" t="s">
        <v>41</v>
      </c>
      <c r="O243" s="146">
        <v>0.348</v>
      </c>
      <c r="P243" s="146">
        <f>O243*H243</f>
        <v>0.348</v>
      </c>
      <c r="Q243" s="146">
        <v>0</v>
      </c>
      <c r="R243" s="146">
        <f>Q243*H243</f>
        <v>0</v>
      </c>
      <c r="S243" s="146">
        <v>0</v>
      </c>
      <c r="T243" s="147">
        <f>S243*H243</f>
        <v>0</v>
      </c>
      <c r="U243" s="31"/>
      <c r="V243" s="31"/>
      <c r="W243" s="31"/>
      <c r="X243" s="31"/>
      <c r="Y243" s="31"/>
      <c r="Z243" s="31"/>
      <c r="AA243" s="31"/>
      <c r="AB243" s="31"/>
      <c r="AC243" s="31"/>
      <c r="AD243" s="31"/>
      <c r="AE243" s="31"/>
      <c r="AR243" s="148" t="s">
        <v>222</v>
      </c>
      <c r="AT243" s="148" t="s">
        <v>143</v>
      </c>
      <c r="AU243" s="148" t="s">
        <v>80</v>
      </c>
      <c r="AY243" s="19" t="s">
        <v>140</v>
      </c>
      <c r="BE243" s="149">
        <f>IF(N243="základní",J243,0)</f>
        <v>0</v>
      </c>
      <c r="BF243" s="149">
        <f>IF(N243="snížená",J243,0)</f>
        <v>0</v>
      </c>
      <c r="BG243" s="149">
        <f>IF(N243="zákl. přenesená",J243,0)</f>
        <v>0</v>
      </c>
      <c r="BH243" s="149">
        <f>IF(N243="sníž. přenesená",J243,0)</f>
        <v>0</v>
      </c>
      <c r="BI243" s="149">
        <f>IF(N243="nulová",J243,0)</f>
        <v>0</v>
      </c>
      <c r="BJ243" s="19" t="s">
        <v>78</v>
      </c>
      <c r="BK243" s="149">
        <f>ROUND(I243*H243,2)</f>
        <v>0</v>
      </c>
      <c r="BL243" s="19" t="s">
        <v>222</v>
      </c>
      <c r="BM243" s="148" t="s">
        <v>470</v>
      </c>
    </row>
    <row r="244" spans="2:63" s="12" customFormat="1" ht="22.8" customHeight="1">
      <c r="B244" s="125"/>
      <c r="D244" s="126" t="s">
        <v>69</v>
      </c>
      <c r="E244" s="135" t="s">
        <v>471</v>
      </c>
      <c r="F244" s="135" t="s">
        <v>472</v>
      </c>
      <c r="J244" s="136">
        <f>BK244</f>
        <v>0</v>
      </c>
      <c r="L244" s="125"/>
      <c r="M244" s="129"/>
      <c r="N244" s="130"/>
      <c r="O244" s="130"/>
      <c r="P244" s="131">
        <f>P245</f>
        <v>0.483</v>
      </c>
      <c r="Q244" s="130"/>
      <c r="R244" s="131">
        <f>R245</f>
        <v>0</v>
      </c>
      <c r="S244" s="130"/>
      <c r="T244" s="132">
        <f>T245</f>
        <v>0</v>
      </c>
      <c r="AR244" s="126" t="s">
        <v>80</v>
      </c>
      <c r="AT244" s="133" t="s">
        <v>69</v>
      </c>
      <c r="AU244" s="133" t="s">
        <v>78</v>
      </c>
      <c r="AY244" s="126" t="s">
        <v>140</v>
      </c>
      <c r="BK244" s="134">
        <f>BK245</f>
        <v>0</v>
      </c>
    </row>
    <row r="245" spans="1:65" s="2" customFormat="1" ht="16.5" customHeight="1">
      <c r="A245" s="31"/>
      <c r="B245" s="137"/>
      <c r="C245" s="138" t="s">
        <v>473</v>
      </c>
      <c r="D245" s="138" t="s">
        <v>143</v>
      </c>
      <c r="E245" s="139" t="s">
        <v>474</v>
      </c>
      <c r="F245" s="140" t="s">
        <v>475</v>
      </c>
      <c r="G245" s="141" t="s">
        <v>469</v>
      </c>
      <c r="H245" s="142">
        <v>1</v>
      </c>
      <c r="I245" s="321"/>
      <c r="J245" s="143">
        <f>ROUND(I245*H245,2)</f>
        <v>0</v>
      </c>
      <c r="K245" s="140" t="s">
        <v>3</v>
      </c>
      <c r="L245" s="32"/>
      <c r="M245" s="144" t="s">
        <v>3</v>
      </c>
      <c r="N245" s="145" t="s">
        <v>41</v>
      </c>
      <c r="O245" s="146">
        <v>0.483</v>
      </c>
      <c r="P245" s="146">
        <f>O245*H245</f>
        <v>0.483</v>
      </c>
      <c r="Q245" s="146">
        <v>0</v>
      </c>
      <c r="R245" s="146">
        <f>Q245*H245</f>
        <v>0</v>
      </c>
      <c r="S245" s="146">
        <v>0</v>
      </c>
      <c r="T245" s="147">
        <f>S245*H245</f>
        <v>0</v>
      </c>
      <c r="U245" s="31"/>
      <c r="V245" s="31"/>
      <c r="W245" s="31"/>
      <c r="X245" s="31"/>
      <c r="Y245" s="31"/>
      <c r="Z245" s="31"/>
      <c r="AA245" s="31"/>
      <c r="AB245" s="31"/>
      <c r="AC245" s="31"/>
      <c r="AD245" s="31"/>
      <c r="AE245" s="31"/>
      <c r="AR245" s="148" t="s">
        <v>222</v>
      </c>
      <c r="AT245" s="148" t="s">
        <v>143</v>
      </c>
      <c r="AU245" s="148" t="s">
        <v>80</v>
      </c>
      <c r="AY245" s="19" t="s">
        <v>140</v>
      </c>
      <c r="BE245" s="149">
        <f>IF(N245="základní",J245,0)</f>
        <v>0</v>
      </c>
      <c r="BF245" s="149">
        <f>IF(N245="snížená",J245,0)</f>
        <v>0</v>
      </c>
      <c r="BG245" s="149">
        <f>IF(N245="zákl. přenesená",J245,0)</f>
        <v>0</v>
      </c>
      <c r="BH245" s="149">
        <f>IF(N245="sníž. přenesená",J245,0)</f>
        <v>0</v>
      </c>
      <c r="BI245" s="149">
        <f>IF(N245="nulová",J245,0)</f>
        <v>0</v>
      </c>
      <c r="BJ245" s="19" t="s">
        <v>78</v>
      </c>
      <c r="BK245" s="149">
        <f>ROUND(I245*H245,2)</f>
        <v>0</v>
      </c>
      <c r="BL245" s="19" t="s">
        <v>222</v>
      </c>
      <c r="BM245" s="148" t="s">
        <v>476</v>
      </c>
    </row>
    <row r="246" spans="2:63" s="12" customFormat="1" ht="22.8" customHeight="1">
      <c r="B246" s="125"/>
      <c r="D246" s="126" t="s">
        <v>69</v>
      </c>
      <c r="E246" s="135" t="s">
        <v>477</v>
      </c>
      <c r="F246" s="135" t="s">
        <v>478</v>
      </c>
      <c r="J246" s="136">
        <f>BK246</f>
        <v>0</v>
      </c>
      <c r="L246" s="125"/>
      <c r="M246" s="129"/>
      <c r="N246" s="130"/>
      <c r="O246" s="130"/>
      <c r="P246" s="131">
        <f>SUM(P247:P249)</f>
        <v>11.656</v>
      </c>
      <c r="Q246" s="130"/>
      <c r="R246" s="131">
        <f>SUM(R247:R249)</f>
        <v>0</v>
      </c>
      <c r="S246" s="130"/>
      <c r="T246" s="132">
        <f>SUM(T247:T249)</f>
        <v>0.89112</v>
      </c>
      <c r="AR246" s="126" t="s">
        <v>80</v>
      </c>
      <c r="AT246" s="133" t="s">
        <v>69</v>
      </c>
      <c r="AU246" s="133" t="s">
        <v>78</v>
      </c>
      <c r="AY246" s="126" t="s">
        <v>140</v>
      </c>
      <c r="BK246" s="134">
        <f>SUM(BK247:BK249)</f>
        <v>0</v>
      </c>
    </row>
    <row r="247" spans="1:65" s="2" customFormat="1" ht="21.75" customHeight="1">
      <c r="A247" s="31"/>
      <c r="B247" s="137"/>
      <c r="C247" s="138" t="s">
        <v>479</v>
      </c>
      <c r="D247" s="138" t="s">
        <v>143</v>
      </c>
      <c r="E247" s="139" t="s">
        <v>480</v>
      </c>
      <c r="F247" s="140" t="s">
        <v>481</v>
      </c>
      <c r="G247" s="141" t="s">
        <v>86</v>
      </c>
      <c r="H247" s="142">
        <v>94</v>
      </c>
      <c r="I247" s="321"/>
      <c r="J247" s="143">
        <f>ROUND(I247*H247,2)</f>
        <v>0</v>
      </c>
      <c r="K247" s="140" t="s">
        <v>151</v>
      </c>
      <c r="L247" s="32"/>
      <c r="M247" s="144" t="s">
        <v>3</v>
      </c>
      <c r="N247" s="145" t="s">
        <v>41</v>
      </c>
      <c r="O247" s="146">
        <v>0.124</v>
      </c>
      <c r="P247" s="146">
        <f>O247*H247</f>
        <v>11.656</v>
      </c>
      <c r="Q247" s="146">
        <v>0</v>
      </c>
      <c r="R247" s="146">
        <f>Q247*H247</f>
        <v>0</v>
      </c>
      <c r="S247" s="146">
        <v>0.00948</v>
      </c>
      <c r="T247" s="147">
        <f>S247*H247</f>
        <v>0.89112</v>
      </c>
      <c r="U247" s="31"/>
      <c r="V247" s="31"/>
      <c r="W247" s="31"/>
      <c r="X247" s="31"/>
      <c r="Y247" s="31"/>
      <c r="Z247" s="31"/>
      <c r="AA247" s="31"/>
      <c r="AB247" s="31"/>
      <c r="AC247" s="31"/>
      <c r="AD247" s="31"/>
      <c r="AE247" s="31"/>
      <c r="AR247" s="148" t="s">
        <v>222</v>
      </c>
      <c r="AT247" s="148" t="s">
        <v>143</v>
      </c>
      <c r="AU247" s="148" t="s">
        <v>80</v>
      </c>
      <c r="AY247" s="19" t="s">
        <v>140</v>
      </c>
      <c r="BE247" s="149">
        <f>IF(N247="základní",J247,0)</f>
        <v>0</v>
      </c>
      <c r="BF247" s="149">
        <f>IF(N247="snížená",J247,0)</f>
        <v>0</v>
      </c>
      <c r="BG247" s="149">
        <f>IF(N247="zákl. přenesená",J247,0)</f>
        <v>0</v>
      </c>
      <c r="BH247" s="149">
        <f>IF(N247="sníž. přenesená",J247,0)</f>
        <v>0</v>
      </c>
      <c r="BI247" s="149">
        <f>IF(N247="nulová",J247,0)</f>
        <v>0</v>
      </c>
      <c r="BJ247" s="19" t="s">
        <v>78</v>
      </c>
      <c r="BK247" s="149">
        <f>ROUND(I247*H247,2)</f>
        <v>0</v>
      </c>
      <c r="BL247" s="19" t="s">
        <v>222</v>
      </c>
      <c r="BM247" s="148" t="s">
        <v>482</v>
      </c>
    </row>
    <row r="248" spans="2:51" s="14" customFormat="1" ht="10.2">
      <c r="B248" s="158"/>
      <c r="D248" s="151" t="s">
        <v>153</v>
      </c>
      <c r="E248" s="159" t="s">
        <v>3</v>
      </c>
      <c r="F248" s="160" t="s">
        <v>483</v>
      </c>
      <c r="H248" s="159" t="s">
        <v>3</v>
      </c>
      <c r="L248" s="158"/>
      <c r="M248" s="161"/>
      <c r="N248" s="162"/>
      <c r="O248" s="162"/>
      <c r="P248" s="162"/>
      <c r="Q248" s="162"/>
      <c r="R248" s="162"/>
      <c r="S248" s="162"/>
      <c r="T248" s="163"/>
      <c r="AT248" s="159" t="s">
        <v>153</v>
      </c>
      <c r="AU248" s="159" t="s">
        <v>80</v>
      </c>
      <c r="AV248" s="14" t="s">
        <v>78</v>
      </c>
      <c r="AW248" s="14" t="s">
        <v>31</v>
      </c>
      <c r="AX248" s="14" t="s">
        <v>70</v>
      </c>
      <c r="AY248" s="159" t="s">
        <v>140</v>
      </c>
    </row>
    <row r="249" spans="2:51" s="13" customFormat="1" ht="10.2">
      <c r="B249" s="150"/>
      <c r="D249" s="151" t="s">
        <v>153</v>
      </c>
      <c r="E249" s="152" t="s">
        <v>3</v>
      </c>
      <c r="F249" s="153" t="s">
        <v>154</v>
      </c>
      <c r="H249" s="154">
        <v>94</v>
      </c>
      <c r="L249" s="150"/>
      <c r="M249" s="155"/>
      <c r="N249" s="156"/>
      <c r="O249" s="156"/>
      <c r="P249" s="156"/>
      <c r="Q249" s="156"/>
      <c r="R249" s="156"/>
      <c r="S249" s="156"/>
      <c r="T249" s="157"/>
      <c r="AT249" s="152" t="s">
        <v>153</v>
      </c>
      <c r="AU249" s="152" t="s">
        <v>80</v>
      </c>
      <c r="AV249" s="13" t="s">
        <v>80</v>
      </c>
      <c r="AW249" s="13" t="s">
        <v>31</v>
      </c>
      <c r="AX249" s="13" t="s">
        <v>78</v>
      </c>
      <c r="AY249" s="152" t="s">
        <v>140</v>
      </c>
    </row>
    <row r="250" spans="2:63" s="12" customFormat="1" ht="22.8" customHeight="1">
      <c r="B250" s="125"/>
      <c r="D250" s="126" t="s">
        <v>69</v>
      </c>
      <c r="E250" s="135" t="s">
        <v>484</v>
      </c>
      <c r="F250" s="135" t="s">
        <v>485</v>
      </c>
      <c r="J250" s="136">
        <f>BK250</f>
        <v>0</v>
      </c>
      <c r="L250" s="125"/>
      <c r="M250" s="129"/>
      <c r="N250" s="130"/>
      <c r="O250" s="130"/>
      <c r="P250" s="131">
        <f>SUM(P251:P260)</f>
        <v>271.85</v>
      </c>
      <c r="Q250" s="130"/>
      <c r="R250" s="131">
        <f>SUM(R251:R260)</f>
        <v>1.23365</v>
      </c>
      <c r="S250" s="130"/>
      <c r="T250" s="132">
        <f>SUM(T251:T260)</f>
        <v>0.46425</v>
      </c>
      <c r="AR250" s="126" t="s">
        <v>80</v>
      </c>
      <c r="AT250" s="133" t="s">
        <v>69</v>
      </c>
      <c r="AU250" s="133" t="s">
        <v>78</v>
      </c>
      <c r="AY250" s="126" t="s">
        <v>140</v>
      </c>
      <c r="BK250" s="134">
        <f>SUM(BK251:BK260)</f>
        <v>0</v>
      </c>
    </row>
    <row r="251" spans="1:65" s="2" customFormat="1" ht="21.75" customHeight="1">
      <c r="A251" s="31"/>
      <c r="B251" s="137"/>
      <c r="C251" s="138" t="s">
        <v>486</v>
      </c>
      <c r="D251" s="138" t="s">
        <v>143</v>
      </c>
      <c r="E251" s="139" t="s">
        <v>487</v>
      </c>
      <c r="F251" s="140" t="s">
        <v>488</v>
      </c>
      <c r="G251" s="141" t="s">
        <v>185</v>
      </c>
      <c r="H251" s="142">
        <v>160</v>
      </c>
      <c r="I251" s="321"/>
      <c r="J251" s="143">
        <f>ROUND(I251*H251,2)</f>
        <v>0</v>
      </c>
      <c r="K251" s="140" t="s">
        <v>151</v>
      </c>
      <c r="L251" s="32"/>
      <c r="M251" s="144" t="s">
        <v>3</v>
      </c>
      <c r="N251" s="145" t="s">
        <v>41</v>
      </c>
      <c r="O251" s="146">
        <v>0.43</v>
      </c>
      <c r="P251" s="146">
        <f>O251*H251</f>
        <v>68.8</v>
      </c>
      <c r="Q251" s="146">
        <v>0</v>
      </c>
      <c r="R251" s="146">
        <f>Q251*H251</f>
        <v>0</v>
      </c>
      <c r="S251" s="146">
        <v>0.00191</v>
      </c>
      <c r="T251" s="147">
        <f>S251*H251</f>
        <v>0.3056</v>
      </c>
      <c r="U251" s="31"/>
      <c r="V251" s="31"/>
      <c r="W251" s="31"/>
      <c r="X251" s="31"/>
      <c r="Y251" s="31"/>
      <c r="Z251" s="31"/>
      <c r="AA251" s="31"/>
      <c r="AB251" s="31"/>
      <c r="AC251" s="31"/>
      <c r="AD251" s="31"/>
      <c r="AE251" s="31"/>
      <c r="AR251" s="148" t="s">
        <v>222</v>
      </c>
      <c r="AT251" s="148" t="s">
        <v>143</v>
      </c>
      <c r="AU251" s="148" t="s">
        <v>80</v>
      </c>
      <c r="AY251" s="19" t="s">
        <v>140</v>
      </c>
      <c r="BE251" s="149">
        <f>IF(N251="základní",J251,0)</f>
        <v>0</v>
      </c>
      <c r="BF251" s="149">
        <f>IF(N251="snížená",J251,0)</f>
        <v>0</v>
      </c>
      <c r="BG251" s="149">
        <f>IF(N251="zákl. přenesená",J251,0)</f>
        <v>0</v>
      </c>
      <c r="BH251" s="149">
        <f>IF(N251="sníž. přenesená",J251,0)</f>
        <v>0</v>
      </c>
      <c r="BI251" s="149">
        <f>IF(N251="nulová",J251,0)</f>
        <v>0</v>
      </c>
      <c r="BJ251" s="19" t="s">
        <v>78</v>
      </c>
      <c r="BK251" s="149">
        <f>ROUND(I251*H251,2)</f>
        <v>0</v>
      </c>
      <c r="BL251" s="19" t="s">
        <v>222</v>
      </c>
      <c r="BM251" s="148" t="s">
        <v>489</v>
      </c>
    </row>
    <row r="252" spans="1:65" s="2" customFormat="1" ht="21.75" customHeight="1">
      <c r="A252" s="31"/>
      <c r="B252" s="137"/>
      <c r="C252" s="138" t="s">
        <v>490</v>
      </c>
      <c r="D252" s="138" t="s">
        <v>143</v>
      </c>
      <c r="E252" s="139" t="s">
        <v>491</v>
      </c>
      <c r="F252" s="140" t="s">
        <v>492</v>
      </c>
      <c r="G252" s="141" t="s">
        <v>185</v>
      </c>
      <c r="H252" s="142">
        <v>95</v>
      </c>
      <c r="I252" s="321"/>
      <c r="J252" s="143">
        <f>ROUND(I252*H252,2)</f>
        <v>0</v>
      </c>
      <c r="K252" s="140" t="s">
        <v>151</v>
      </c>
      <c r="L252" s="32"/>
      <c r="M252" s="144" t="s">
        <v>3</v>
      </c>
      <c r="N252" s="145" t="s">
        <v>41</v>
      </c>
      <c r="O252" s="146">
        <v>0.195</v>
      </c>
      <c r="P252" s="146">
        <f>O252*H252</f>
        <v>18.525000000000002</v>
      </c>
      <c r="Q252" s="146">
        <v>0</v>
      </c>
      <c r="R252" s="146">
        <f>Q252*H252</f>
        <v>0</v>
      </c>
      <c r="S252" s="146">
        <v>0.00167</v>
      </c>
      <c r="T252" s="147">
        <f>S252*H252</f>
        <v>0.15865</v>
      </c>
      <c r="U252" s="31"/>
      <c r="V252" s="31"/>
      <c r="W252" s="31"/>
      <c r="X252" s="31"/>
      <c r="Y252" s="31"/>
      <c r="Z252" s="31"/>
      <c r="AA252" s="31"/>
      <c r="AB252" s="31"/>
      <c r="AC252" s="31"/>
      <c r="AD252" s="31"/>
      <c r="AE252" s="31"/>
      <c r="AR252" s="148" t="s">
        <v>222</v>
      </c>
      <c r="AT252" s="148" t="s">
        <v>143</v>
      </c>
      <c r="AU252" s="148" t="s">
        <v>80</v>
      </c>
      <c r="AY252" s="19" t="s">
        <v>140</v>
      </c>
      <c r="BE252" s="149">
        <f>IF(N252="základní",J252,0)</f>
        <v>0</v>
      </c>
      <c r="BF252" s="149">
        <f>IF(N252="snížená",J252,0)</f>
        <v>0</v>
      </c>
      <c r="BG252" s="149">
        <f>IF(N252="zákl. přenesená",J252,0)</f>
        <v>0</v>
      </c>
      <c r="BH252" s="149">
        <f>IF(N252="sníž. přenesená",J252,0)</f>
        <v>0</v>
      </c>
      <c r="BI252" s="149">
        <f>IF(N252="nulová",J252,0)</f>
        <v>0</v>
      </c>
      <c r="BJ252" s="19" t="s">
        <v>78</v>
      </c>
      <c r="BK252" s="149">
        <f>ROUND(I252*H252,2)</f>
        <v>0</v>
      </c>
      <c r="BL252" s="19" t="s">
        <v>222</v>
      </c>
      <c r="BM252" s="148" t="s">
        <v>493</v>
      </c>
    </row>
    <row r="253" spans="1:65" s="2" customFormat="1" ht="33" customHeight="1">
      <c r="A253" s="31"/>
      <c r="B253" s="137"/>
      <c r="C253" s="138" t="s">
        <v>494</v>
      </c>
      <c r="D253" s="138" t="s">
        <v>143</v>
      </c>
      <c r="E253" s="139" t="s">
        <v>495</v>
      </c>
      <c r="F253" s="140" t="s">
        <v>496</v>
      </c>
      <c r="G253" s="141" t="s">
        <v>185</v>
      </c>
      <c r="H253" s="142">
        <v>160</v>
      </c>
      <c r="I253" s="321"/>
      <c r="J253" s="143">
        <f>ROUND(I253*H253,2)</f>
        <v>0</v>
      </c>
      <c r="K253" s="140" t="s">
        <v>151</v>
      </c>
      <c r="L253" s="32"/>
      <c r="M253" s="144" t="s">
        <v>3</v>
      </c>
      <c r="N253" s="145" t="s">
        <v>41</v>
      </c>
      <c r="O253" s="146">
        <v>0.915</v>
      </c>
      <c r="P253" s="146">
        <f>O253*H253</f>
        <v>146.4</v>
      </c>
      <c r="Q253" s="146">
        <v>0.00584</v>
      </c>
      <c r="R253" s="146">
        <f>Q253*H253</f>
        <v>0.9343999999999999</v>
      </c>
      <c r="S253" s="146">
        <v>0</v>
      </c>
      <c r="T253" s="147">
        <f>S253*H253</f>
        <v>0</v>
      </c>
      <c r="U253" s="31"/>
      <c r="V253" s="31"/>
      <c r="W253" s="31"/>
      <c r="X253" s="31"/>
      <c r="Y253" s="31"/>
      <c r="Z253" s="31"/>
      <c r="AA253" s="31"/>
      <c r="AB253" s="31"/>
      <c r="AC253" s="31"/>
      <c r="AD253" s="31"/>
      <c r="AE253" s="31"/>
      <c r="AR253" s="148" t="s">
        <v>222</v>
      </c>
      <c r="AT253" s="148" t="s">
        <v>143</v>
      </c>
      <c r="AU253" s="148" t="s">
        <v>80</v>
      </c>
      <c r="AY253" s="19" t="s">
        <v>140</v>
      </c>
      <c r="BE253" s="149">
        <f>IF(N253="základní",J253,0)</f>
        <v>0</v>
      </c>
      <c r="BF253" s="149">
        <f>IF(N253="snížená",J253,0)</f>
        <v>0</v>
      </c>
      <c r="BG253" s="149">
        <f>IF(N253="zákl. přenesená",J253,0)</f>
        <v>0</v>
      </c>
      <c r="BH253" s="149">
        <f>IF(N253="sníž. přenesená",J253,0)</f>
        <v>0</v>
      </c>
      <c r="BI253" s="149">
        <f>IF(N253="nulová",J253,0)</f>
        <v>0</v>
      </c>
      <c r="BJ253" s="19" t="s">
        <v>78</v>
      </c>
      <c r="BK253" s="149">
        <f>ROUND(I253*H253,2)</f>
        <v>0</v>
      </c>
      <c r="BL253" s="19" t="s">
        <v>222</v>
      </c>
      <c r="BM253" s="148" t="s">
        <v>497</v>
      </c>
    </row>
    <row r="254" spans="2:51" s="14" customFormat="1" ht="10.2">
      <c r="B254" s="158"/>
      <c r="D254" s="151" t="s">
        <v>153</v>
      </c>
      <c r="E254" s="159" t="s">
        <v>3</v>
      </c>
      <c r="F254" s="160" t="s">
        <v>498</v>
      </c>
      <c r="H254" s="159" t="s">
        <v>3</v>
      </c>
      <c r="L254" s="158"/>
      <c r="M254" s="161"/>
      <c r="N254" s="162"/>
      <c r="O254" s="162"/>
      <c r="P254" s="162"/>
      <c r="Q254" s="162"/>
      <c r="R254" s="162"/>
      <c r="S254" s="162"/>
      <c r="T254" s="163"/>
      <c r="AT254" s="159" t="s">
        <v>153</v>
      </c>
      <c r="AU254" s="159" t="s">
        <v>80</v>
      </c>
      <c r="AV254" s="14" t="s">
        <v>78</v>
      </c>
      <c r="AW254" s="14" t="s">
        <v>31</v>
      </c>
      <c r="AX254" s="14" t="s">
        <v>70</v>
      </c>
      <c r="AY254" s="159" t="s">
        <v>140</v>
      </c>
    </row>
    <row r="255" spans="2:51" s="13" customFormat="1" ht="10.2">
      <c r="B255" s="150"/>
      <c r="D255" s="151" t="s">
        <v>153</v>
      </c>
      <c r="E255" s="152" t="s">
        <v>3</v>
      </c>
      <c r="F255" s="153" t="s">
        <v>499</v>
      </c>
      <c r="H255" s="154">
        <v>160</v>
      </c>
      <c r="L255" s="150"/>
      <c r="M255" s="155"/>
      <c r="N255" s="156"/>
      <c r="O255" s="156"/>
      <c r="P255" s="156"/>
      <c r="Q255" s="156"/>
      <c r="R255" s="156"/>
      <c r="S255" s="156"/>
      <c r="T255" s="157"/>
      <c r="AT255" s="152" t="s">
        <v>153</v>
      </c>
      <c r="AU255" s="152" t="s">
        <v>80</v>
      </c>
      <c r="AV255" s="13" t="s">
        <v>80</v>
      </c>
      <c r="AW255" s="13" t="s">
        <v>31</v>
      </c>
      <c r="AX255" s="13" t="s">
        <v>78</v>
      </c>
      <c r="AY255" s="152" t="s">
        <v>140</v>
      </c>
    </row>
    <row r="256" spans="1:65" s="2" customFormat="1" ht="33" customHeight="1">
      <c r="A256" s="31"/>
      <c r="B256" s="137"/>
      <c r="C256" s="138" t="s">
        <v>500</v>
      </c>
      <c r="D256" s="138" t="s">
        <v>143</v>
      </c>
      <c r="E256" s="139" t="s">
        <v>501</v>
      </c>
      <c r="F256" s="140" t="s">
        <v>502</v>
      </c>
      <c r="G256" s="141" t="s">
        <v>185</v>
      </c>
      <c r="H256" s="142">
        <v>95</v>
      </c>
      <c r="I256" s="321"/>
      <c r="J256" s="143">
        <f>ROUND(I256*H256,2)</f>
        <v>0</v>
      </c>
      <c r="K256" s="140" t="s">
        <v>151</v>
      </c>
      <c r="L256" s="32"/>
      <c r="M256" s="144" t="s">
        <v>3</v>
      </c>
      <c r="N256" s="145" t="s">
        <v>41</v>
      </c>
      <c r="O256" s="146">
        <v>0.363</v>
      </c>
      <c r="P256" s="146">
        <f>O256*H256</f>
        <v>34.485</v>
      </c>
      <c r="Q256" s="146">
        <v>0.00315</v>
      </c>
      <c r="R256" s="146">
        <f>Q256*H256</f>
        <v>0.29925</v>
      </c>
      <c r="S256" s="146">
        <v>0</v>
      </c>
      <c r="T256" s="147">
        <f>S256*H256</f>
        <v>0</v>
      </c>
      <c r="U256" s="31"/>
      <c r="V256" s="31"/>
      <c r="W256" s="31"/>
      <c r="X256" s="31"/>
      <c r="Y256" s="31"/>
      <c r="Z256" s="31"/>
      <c r="AA256" s="31"/>
      <c r="AB256" s="31"/>
      <c r="AC256" s="31"/>
      <c r="AD256" s="31"/>
      <c r="AE256" s="31"/>
      <c r="AR256" s="148" t="s">
        <v>222</v>
      </c>
      <c r="AT256" s="148" t="s">
        <v>143</v>
      </c>
      <c r="AU256" s="148" t="s">
        <v>80</v>
      </c>
      <c r="AY256" s="19" t="s">
        <v>140</v>
      </c>
      <c r="BE256" s="149">
        <f>IF(N256="základní",J256,0)</f>
        <v>0</v>
      </c>
      <c r="BF256" s="149">
        <f>IF(N256="snížená",J256,0)</f>
        <v>0</v>
      </c>
      <c r="BG256" s="149">
        <f>IF(N256="zákl. přenesená",J256,0)</f>
        <v>0</v>
      </c>
      <c r="BH256" s="149">
        <f>IF(N256="sníž. přenesená",J256,0)</f>
        <v>0</v>
      </c>
      <c r="BI256" s="149">
        <f>IF(N256="nulová",J256,0)</f>
        <v>0</v>
      </c>
      <c r="BJ256" s="19" t="s">
        <v>78</v>
      </c>
      <c r="BK256" s="149">
        <f>ROUND(I256*H256,2)</f>
        <v>0</v>
      </c>
      <c r="BL256" s="19" t="s">
        <v>222</v>
      </c>
      <c r="BM256" s="148" t="s">
        <v>503</v>
      </c>
    </row>
    <row r="257" spans="2:51" s="14" customFormat="1" ht="10.2">
      <c r="B257" s="158"/>
      <c r="D257" s="151" t="s">
        <v>153</v>
      </c>
      <c r="E257" s="159" t="s">
        <v>3</v>
      </c>
      <c r="F257" s="160" t="s">
        <v>504</v>
      </c>
      <c r="H257" s="159" t="s">
        <v>3</v>
      </c>
      <c r="L257" s="158"/>
      <c r="M257" s="161"/>
      <c r="N257" s="162"/>
      <c r="O257" s="162"/>
      <c r="P257" s="162"/>
      <c r="Q257" s="162"/>
      <c r="R257" s="162"/>
      <c r="S257" s="162"/>
      <c r="T257" s="163"/>
      <c r="AT257" s="159" t="s">
        <v>153</v>
      </c>
      <c r="AU257" s="159" t="s">
        <v>80</v>
      </c>
      <c r="AV257" s="14" t="s">
        <v>78</v>
      </c>
      <c r="AW257" s="14" t="s">
        <v>31</v>
      </c>
      <c r="AX257" s="14" t="s">
        <v>70</v>
      </c>
      <c r="AY257" s="159" t="s">
        <v>140</v>
      </c>
    </row>
    <row r="258" spans="2:51" s="13" customFormat="1" ht="10.2">
      <c r="B258" s="150"/>
      <c r="D258" s="151" t="s">
        <v>153</v>
      </c>
      <c r="E258" s="152" t="s">
        <v>3</v>
      </c>
      <c r="F258" s="153" t="s">
        <v>505</v>
      </c>
      <c r="H258" s="154">
        <v>95</v>
      </c>
      <c r="L258" s="150"/>
      <c r="M258" s="155"/>
      <c r="N258" s="156"/>
      <c r="O258" s="156"/>
      <c r="P258" s="156"/>
      <c r="Q258" s="156"/>
      <c r="R258" s="156"/>
      <c r="S258" s="156"/>
      <c r="T258" s="157"/>
      <c r="AT258" s="152" t="s">
        <v>153</v>
      </c>
      <c r="AU258" s="152" t="s">
        <v>80</v>
      </c>
      <c r="AV258" s="13" t="s">
        <v>80</v>
      </c>
      <c r="AW258" s="13" t="s">
        <v>31</v>
      </c>
      <c r="AX258" s="13" t="s">
        <v>78</v>
      </c>
      <c r="AY258" s="152" t="s">
        <v>140</v>
      </c>
    </row>
    <row r="259" spans="1:65" s="2" customFormat="1" ht="44.25" customHeight="1">
      <c r="A259" s="31"/>
      <c r="B259" s="137"/>
      <c r="C259" s="138" t="s">
        <v>506</v>
      </c>
      <c r="D259" s="138" t="s">
        <v>143</v>
      </c>
      <c r="E259" s="139" t="s">
        <v>507</v>
      </c>
      <c r="F259" s="140" t="s">
        <v>508</v>
      </c>
      <c r="G259" s="141" t="s">
        <v>146</v>
      </c>
      <c r="H259" s="142">
        <v>26</v>
      </c>
      <c r="I259" s="321"/>
      <c r="J259" s="143">
        <f>ROUND(I259*H259,2)</f>
        <v>0</v>
      </c>
      <c r="K259" s="140" t="s">
        <v>151</v>
      </c>
      <c r="L259" s="32"/>
      <c r="M259" s="144" t="s">
        <v>3</v>
      </c>
      <c r="N259" s="145" t="s">
        <v>41</v>
      </c>
      <c r="O259" s="146">
        <v>0.14</v>
      </c>
      <c r="P259" s="146">
        <f>O259*H259</f>
        <v>3.6400000000000006</v>
      </c>
      <c r="Q259" s="146">
        <v>0</v>
      </c>
      <c r="R259" s="146">
        <f>Q259*H259</f>
        <v>0</v>
      </c>
      <c r="S259" s="146">
        <v>0</v>
      </c>
      <c r="T259" s="147">
        <f>S259*H259</f>
        <v>0</v>
      </c>
      <c r="U259" s="31"/>
      <c r="V259" s="31"/>
      <c r="W259" s="31"/>
      <c r="X259" s="31"/>
      <c r="Y259" s="31"/>
      <c r="Z259" s="31"/>
      <c r="AA259" s="31"/>
      <c r="AB259" s="31"/>
      <c r="AC259" s="31"/>
      <c r="AD259" s="31"/>
      <c r="AE259" s="31"/>
      <c r="AR259" s="148" t="s">
        <v>222</v>
      </c>
      <c r="AT259" s="148" t="s">
        <v>143</v>
      </c>
      <c r="AU259" s="148" t="s">
        <v>80</v>
      </c>
      <c r="AY259" s="19" t="s">
        <v>140</v>
      </c>
      <c r="BE259" s="149">
        <f>IF(N259="základní",J259,0)</f>
        <v>0</v>
      </c>
      <c r="BF259" s="149">
        <f>IF(N259="snížená",J259,0)</f>
        <v>0</v>
      </c>
      <c r="BG259" s="149">
        <f>IF(N259="zákl. přenesená",J259,0)</f>
        <v>0</v>
      </c>
      <c r="BH259" s="149">
        <f>IF(N259="sníž. přenesená",J259,0)</f>
        <v>0</v>
      </c>
      <c r="BI259" s="149">
        <f>IF(N259="nulová",J259,0)</f>
        <v>0</v>
      </c>
      <c r="BJ259" s="19" t="s">
        <v>78</v>
      </c>
      <c r="BK259" s="149">
        <f>ROUND(I259*H259,2)</f>
        <v>0</v>
      </c>
      <c r="BL259" s="19" t="s">
        <v>222</v>
      </c>
      <c r="BM259" s="148" t="s">
        <v>509</v>
      </c>
    </row>
    <row r="260" spans="1:65" s="2" customFormat="1" ht="33" customHeight="1">
      <c r="A260" s="31"/>
      <c r="B260" s="137"/>
      <c r="C260" s="138" t="s">
        <v>510</v>
      </c>
      <c r="D260" s="138" t="s">
        <v>143</v>
      </c>
      <c r="E260" s="139" t="s">
        <v>511</v>
      </c>
      <c r="F260" s="140" t="s">
        <v>512</v>
      </c>
      <c r="G260" s="141" t="s">
        <v>327</v>
      </c>
      <c r="H260" s="142">
        <v>3392.296</v>
      </c>
      <c r="I260" s="321"/>
      <c r="J260" s="143">
        <f>ROUND(I260*H260,2)</f>
        <v>0</v>
      </c>
      <c r="K260" s="140" t="s">
        <v>151</v>
      </c>
      <c r="L260" s="32"/>
      <c r="M260" s="144" t="s">
        <v>3</v>
      </c>
      <c r="N260" s="145" t="s">
        <v>41</v>
      </c>
      <c r="O260" s="146">
        <v>0</v>
      </c>
      <c r="P260" s="146">
        <f>O260*H260</f>
        <v>0</v>
      </c>
      <c r="Q260" s="146">
        <v>0</v>
      </c>
      <c r="R260" s="146">
        <f>Q260*H260</f>
        <v>0</v>
      </c>
      <c r="S260" s="146">
        <v>0</v>
      </c>
      <c r="T260" s="147">
        <f>S260*H260</f>
        <v>0</v>
      </c>
      <c r="U260" s="31"/>
      <c r="V260" s="31"/>
      <c r="W260" s="31"/>
      <c r="X260" s="31"/>
      <c r="Y260" s="31"/>
      <c r="Z260" s="31"/>
      <c r="AA260" s="31"/>
      <c r="AB260" s="31"/>
      <c r="AC260" s="31"/>
      <c r="AD260" s="31"/>
      <c r="AE260" s="31"/>
      <c r="AR260" s="148" t="s">
        <v>222</v>
      </c>
      <c r="AT260" s="148" t="s">
        <v>143</v>
      </c>
      <c r="AU260" s="148" t="s">
        <v>80</v>
      </c>
      <c r="AY260" s="19" t="s">
        <v>140</v>
      </c>
      <c r="BE260" s="149">
        <f>IF(N260="základní",J260,0)</f>
        <v>0</v>
      </c>
      <c r="BF260" s="149">
        <f>IF(N260="snížená",J260,0)</f>
        <v>0</v>
      </c>
      <c r="BG260" s="149">
        <f>IF(N260="zákl. přenesená",J260,0)</f>
        <v>0</v>
      </c>
      <c r="BH260" s="149">
        <f>IF(N260="sníž. přenesená",J260,0)</f>
        <v>0</v>
      </c>
      <c r="BI260" s="149">
        <f>IF(N260="nulová",J260,0)</f>
        <v>0</v>
      </c>
      <c r="BJ260" s="19" t="s">
        <v>78</v>
      </c>
      <c r="BK260" s="149">
        <f>ROUND(I260*H260,2)</f>
        <v>0</v>
      </c>
      <c r="BL260" s="19" t="s">
        <v>222</v>
      </c>
      <c r="BM260" s="148" t="s">
        <v>513</v>
      </c>
    </row>
    <row r="261" spans="2:63" s="12" customFormat="1" ht="22.8" customHeight="1">
      <c r="B261" s="125"/>
      <c r="D261" s="126" t="s">
        <v>69</v>
      </c>
      <c r="E261" s="135" t="s">
        <v>514</v>
      </c>
      <c r="F261" s="135" t="s">
        <v>515</v>
      </c>
      <c r="J261" s="136">
        <f>BK261</f>
        <v>0</v>
      </c>
      <c r="L261" s="125"/>
      <c r="M261" s="129"/>
      <c r="N261" s="130"/>
      <c r="O261" s="130"/>
      <c r="P261" s="131">
        <f>SUM(P262:P265)</f>
        <v>10.260250000000001</v>
      </c>
      <c r="Q261" s="130"/>
      <c r="R261" s="131">
        <f>SUM(R262:R265)</f>
        <v>0.3378375</v>
      </c>
      <c r="S261" s="130"/>
      <c r="T261" s="132">
        <f>SUM(T262:T265)</f>
        <v>0</v>
      </c>
      <c r="AR261" s="126" t="s">
        <v>80</v>
      </c>
      <c r="AT261" s="133" t="s">
        <v>69</v>
      </c>
      <c r="AU261" s="133" t="s">
        <v>78</v>
      </c>
      <c r="AY261" s="126" t="s">
        <v>140</v>
      </c>
      <c r="BK261" s="134">
        <f>SUM(BK262:BK265)</f>
        <v>0</v>
      </c>
    </row>
    <row r="262" spans="1:65" s="2" customFormat="1" ht="33" customHeight="1">
      <c r="A262" s="31"/>
      <c r="B262" s="137"/>
      <c r="C262" s="138" t="s">
        <v>516</v>
      </c>
      <c r="D262" s="138" t="s">
        <v>143</v>
      </c>
      <c r="E262" s="139" t="s">
        <v>517</v>
      </c>
      <c r="F262" s="140" t="s">
        <v>518</v>
      </c>
      <c r="G262" s="141" t="s">
        <v>86</v>
      </c>
      <c r="H262" s="142">
        <v>19.25</v>
      </c>
      <c r="I262" s="321"/>
      <c r="J262" s="143">
        <f>ROUND(I262*H262,2)</f>
        <v>0</v>
      </c>
      <c r="K262" s="140" t="s">
        <v>151</v>
      </c>
      <c r="L262" s="32"/>
      <c r="M262" s="144" t="s">
        <v>3</v>
      </c>
      <c r="N262" s="145" t="s">
        <v>41</v>
      </c>
      <c r="O262" s="146">
        <v>0.533</v>
      </c>
      <c r="P262" s="146">
        <f>O262*H262</f>
        <v>10.260250000000001</v>
      </c>
      <c r="Q262" s="146">
        <v>0</v>
      </c>
      <c r="R262" s="146">
        <f>Q262*H262</f>
        <v>0</v>
      </c>
      <c r="S262" s="146">
        <v>0</v>
      </c>
      <c r="T262" s="147">
        <f>S262*H262</f>
        <v>0</v>
      </c>
      <c r="U262" s="31"/>
      <c r="V262" s="31"/>
      <c r="W262" s="31"/>
      <c r="X262" s="31"/>
      <c r="Y262" s="31"/>
      <c r="Z262" s="31"/>
      <c r="AA262" s="31"/>
      <c r="AB262" s="31"/>
      <c r="AC262" s="31"/>
      <c r="AD262" s="31"/>
      <c r="AE262" s="31"/>
      <c r="AR262" s="148" t="s">
        <v>222</v>
      </c>
      <c r="AT262" s="148" t="s">
        <v>143</v>
      </c>
      <c r="AU262" s="148" t="s">
        <v>80</v>
      </c>
      <c r="AY262" s="19" t="s">
        <v>140</v>
      </c>
      <c r="BE262" s="149">
        <f>IF(N262="základní",J262,0)</f>
        <v>0</v>
      </c>
      <c r="BF262" s="149">
        <f>IF(N262="snížená",J262,0)</f>
        <v>0</v>
      </c>
      <c r="BG262" s="149">
        <f>IF(N262="zákl. přenesená",J262,0)</f>
        <v>0</v>
      </c>
      <c r="BH262" s="149">
        <f>IF(N262="sníž. přenesená",J262,0)</f>
        <v>0</v>
      </c>
      <c r="BI262" s="149">
        <f>IF(N262="nulová",J262,0)</f>
        <v>0</v>
      </c>
      <c r="BJ262" s="19" t="s">
        <v>78</v>
      </c>
      <c r="BK262" s="149">
        <f>ROUND(I262*H262,2)</f>
        <v>0</v>
      </c>
      <c r="BL262" s="19" t="s">
        <v>222</v>
      </c>
      <c r="BM262" s="148" t="s">
        <v>519</v>
      </c>
    </row>
    <row r="263" spans="2:51" s="13" customFormat="1" ht="10.2">
      <c r="B263" s="150"/>
      <c r="D263" s="151" t="s">
        <v>153</v>
      </c>
      <c r="E263" s="152" t="s">
        <v>3</v>
      </c>
      <c r="F263" s="153" t="s">
        <v>520</v>
      </c>
      <c r="H263" s="154">
        <v>19.25</v>
      </c>
      <c r="L263" s="150"/>
      <c r="M263" s="155"/>
      <c r="N263" s="156"/>
      <c r="O263" s="156"/>
      <c r="P263" s="156"/>
      <c r="Q263" s="156"/>
      <c r="R263" s="156"/>
      <c r="S263" s="156"/>
      <c r="T263" s="157"/>
      <c r="AT263" s="152" t="s">
        <v>153</v>
      </c>
      <c r="AU263" s="152" t="s">
        <v>80</v>
      </c>
      <c r="AV263" s="13" t="s">
        <v>80</v>
      </c>
      <c r="AW263" s="13" t="s">
        <v>31</v>
      </c>
      <c r="AX263" s="13" t="s">
        <v>78</v>
      </c>
      <c r="AY263" s="152" t="s">
        <v>140</v>
      </c>
    </row>
    <row r="264" spans="1:65" s="2" customFormat="1" ht="16.5" customHeight="1">
      <c r="A264" s="31"/>
      <c r="B264" s="137"/>
      <c r="C264" s="171" t="s">
        <v>521</v>
      </c>
      <c r="D264" s="171" t="s">
        <v>167</v>
      </c>
      <c r="E264" s="172" t="s">
        <v>522</v>
      </c>
      <c r="F264" s="173" t="s">
        <v>523</v>
      </c>
      <c r="G264" s="174" t="s">
        <v>86</v>
      </c>
      <c r="H264" s="175">
        <v>19.25</v>
      </c>
      <c r="I264" s="322"/>
      <c r="J264" s="176">
        <f>ROUND(I264*H264,2)</f>
        <v>0</v>
      </c>
      <c r="K264" s="173" t="s">
        <v>3</v>
      </c>
      <c r="L264" s="177"/>
      <c r="M264" s="178" t="s">
        <v>3</v>
      </c>
      <c r="N264" s="179" t="s">
        <v>41</v>
      </c>
      <c r="O264" s="146">
        <v>0</v>
      </c>
      <c r="P264" s="146">
        <f>O264*H264</f>
        <v>0</v>
      </c>
      <c r="Q264" s="146">
        <v>0.01755</v>
      </c>
      <c r="R264" s="146">
        <f>Q264*H264</f>
        <v>0.3378375</v>
      </c>
      <c r="S264" s="146">
        <v>0</v>
      </c>
      <c r="T264" s="147">
        <f>S264*H264</f>
        <v>0</v>
      </c>
      <c r="U264" s="31"/>
      <c r="V264" s="31"/>
      <c r="W264" s="31"/>
      <c r="X264" s="31"/>
      <c r="Y264" s="31"/>
      <c r="Z264" s="31"/>
      <c r="AA264" s="31"/>
      <c r="AB264" s="31"/>
      <c r="AC264" s="31"/>
      <c r="AD264" s="31"/>
      <c r="AE264" s="31"/>
      <c r="AR264" s="148" t="s">
        <v>308</v>
      </c>
      <c r="AT264" s="148" t="s">
        <v>167</v>
      </c>
      <c r="AU264" s="148" t="s">
        <v>80</v>
      </c>
      <c r="AY264" s="19" t="s">
        <v>140</v>
      </c>
      <c r="BE264" s="149">
        <f>IF(N264="základní",J264,0)</f>
        <v>0</v>
      </c>
      <c r="BF264" s="149">
        <f>IF(N264="snížená",J264,0)</f>
        <v>0</v>
      </c>
      <c r="BG264" s="149">
        <f>IF(N264="zákl. přenesená",J264,0)</f>
        <v>0</v>
      </c>
      <c r="BH264" s="149">
        <f>IF(N264="sníž. přenesená",J264,0)</f>
        <v>0</v>
      </c>
      <c r="BI264" s="149">
        <f>IF(N264="nulová",J264,0)</f>
        <v>0</v>
      </c>
      <c r="BJ264" s="19" t="s">
        <v>78</v>
      </c>
      <c r="BK264" s="149">
        <f>ROUND(I264*H264,2)</f>
        <v>0</v>
      </c>
      <c r="BL264" s="19" t="s">
        <v>222</v>
      </c>
      <c r="BM264" s="148" t="s">
        <v>524</v>
      </c>
    </row>
    <row r="265" spans="1:65" s="2" customFormat="1" ht="33" customHeight="1">
      <c r="A265" s="31"/>
      <c r="B265" s="137"/>
      <c r="C265" s="138" t="s">
        <v>525</v>
      </c>
      <c r="D265" s="138" t="s">
        <v>143</v>
      </c>
      <c r="E265" s="139" t="s">
        <v>526</v>
      </c>
      <c r="F265" s="140" t="s">
        <v>527</v>
      </c>
      <c r="G265" s="141" t="s">
        <v>327</v>
      </c>
      <c r="H265" s="142">
        <v>830.253</v>
      </c>
      <c r="I265" s="321"/>
      <c r="J265" s="143">
        <f>ROUND(I265*H265,2)</f>
        <v>0</v>
      </c>
      <c r="K265" s="140" t="s">
        <v>151</v>
      </c>
      <c r="L265" s="32"/>
      <c r="M265" s="144" t="s">
        <v>3</v>
      </c>
      <c r="N265" s="145" t="s">
        <v>41</v>
      </c>
      <c r="O265" s="146">
        <v>0</v>
      </c>
      <c r="P265" s="146">
        <f>O265*H265</f>
        <v>0</v>
      </c>
      <c r="Q265" s="146">
        <v>0</v>
      </c>
      <c r="R265" s="146">
        <f>Q265*H265</f>
        <v>0</v>
      </c>
      <c r="S265" s="146">
        <v>0</v>
      </c>
      <c r="T265" s="147">
        <f>S265*H265</f>
        <v>0</v>
      </c>
      <c r="U265" s="31"/>
      <c r="V265" s="31"/>
      <c r="W265" s="31"/>
      <c r="X265" s="31"/>
      <c r="Y265" s="31"/>
      <c r="Z265" s="31"/>
      <c r="AA265" s="31"/>
      <c r="AB265" s="31"/>
      <c r="AC265" s="31"/>
      <c r="AD265" s="31"/>
      <c r="AE265" s="31"/>
      <c r="AR265" s="148" t="s">
        <v>222</v>
      </c>
      <c r="AT265" s="148" t="s">
        <v>143</v>
      </c>
      <c r="AU265" s="148" t="s">
        <v>80</v>
      </c>
      <c r="AY265" s="19" t="s">
        <v>140</v>
      </c>
      <c r="BE265" s="149">
        <f>IF(N265="základní",J265,0)</f>
        <v>0</v>
      </c>
      <c r="BF265" s="149">
        <f>IF(N265="snížená",J265,0)</f>
        <v>0</v>
      </c>
      <c r="BG265" s="149">
        <f>IF(N265="zákl. přenesená",J265,0)</f>
        <v>0</v>
      </c>
      <c r="BH265" s="149">
        <f>IF(N265="sníž. přenesená",J265,0)</f>
        <v>0</v>
      </c>
      <c r="BI265" s="149">
        <f>IF(N265="nulová",J265,0)</f>
        <v>0</v>
      </c>
      <c r="BJ265" s="19" t="s">
        <v>78</v>
      </c>
      <c r="BK265" s="149">
        <f>ROUND(I265*H265,2)</f>
        <v>0</v>
      </c>
      <c r="BL265" s="19" t="s">
        <v>222</v>
      </c>
      <c r="BM265" s="148" t="s">
        <v>528</v>
      </c>
    </row>
    <row r="266" spans="2:63" s="12" customFormat="1" ht="22.8" customHeight="1">
      <c r="B266" s="125"/>
      <c r="D266" s="126" t="s">
        <v>69</v>
      </c>
      <c r="E266" s="135" t="s">
        <v>529</v>
      </c>
      <c r="F266" s="135" t="s">
        <v>530</v>
      </c>
      <c r="J266" s="136">
        <f>BK266</f>
        <v>0</v>
      </c>
      <c r="L266" s="125"/>
      <c r="M266" s="129"/>
      <c r="N266" s="130"/>
      <c r="O266" s="130"/>
      <c r="P266" s="131">
        <f>SUM(P267:P269)</f>
        <v>14.346</v>
      </c>
      <c r="Q266" s="130"/>
      <c r="R266" s="131">
        <f>SUM(R267:R269)</f>
        <v>4E-05</v>
      </c>
      <c r="S266" s="130"/>
      <c r="T266" s="132">
        <f>SUM(T267:T269)</f>
        <v>0.041999999999999996</v>
      </c>
      <c r="AR266" s="126" t="s">
        <v>80</v>
      </c>
      <c r="AT266" s="133" t="s">
        <v>69</v>
      </c>
      <c r="AU266" s="133" t="s">
        <v>78</v>
      </c>
      <c r="AY266" s="126" t="s">
        <v>140</v>
      </c>
      <c r="BK266" s="134">
        <f>SUM(BK267:BK269)</f>
        <v>0</v>
      </c>
    </row>
    <row r="267" spans="1:65" s="2" customFormat="1" ht="16.5" customHeight="1">
      <c r="A267" s="31"/>
      <c r="B267" s="137"/>
      <c r="C267" s="138" t="s">
        <v>531</v>
      </c>
      <c r="D267" s="138" t="s">
        <v>143</v>
      </c>
      <c r="E267" s="139" t="s">
        <v>532</v>
      </c>
      <c r="F267" s="140" t="s">
        <v>533</v>
      </c>
      <c r="G267" s="141" t="s">
        <v>146</v>
      </c>
      <c r="H267" s="142">
        <v>1</v>
      </c>
      <c r="I267" s="321"/>
      <c r="J267" s="143">
        <f>ROUND(I267*H267,2)</f>
        <v>0</v>
      </c>
      <c r="K267" s="140" t="s">
        <v>151</v>
      </c>
      <c r="L267" s="32"/>
      <c r="M267" s="144" t="s">
        <v>3</v>
      </c>
      <c r="N267" s="145" t="s">
        <v>41</v>
      </c>
      <c r="O267" s="146">
        <v>9.041</v>
      </c>
      <c r="P267" s="146">
        <f>O267*H267</f>
        <v>9.041</v>
      </c>
      <c r="Q267" s="146">
        <v>4E-05</v>
      </c>
      <c r="R267" s="146">
        <f>Q267*H267</f>
        <v>4E-05</v>
      </c>
      <c r="S267" s="146">
        <v>0</v>
      </c>
      <c r="T267" s="147">
        <f>S267*H267</f>
        <v>0</v>
      </c>
      <c r="U267" s="31"/>
      <c r="V267" s="31"/>
      <c r="W267" s="31"/>
      <c r="X267" s="31"/>
      <c r="Y267" s="31"/>
      <c r="Z267" s="31"/>
      <c r="AA267" s="31"/>
      <c r="AB267" s="31"/>
      <c r="AC267" s="31"/>
      <c r="AD267" s="31"/>
      <c r="AE267" s="31"/>
      <c r="AR267" s="148" t="s">
        <v>222</v>
      </c>
      <c r="AT267" s="148" t="s">
        <v>143</v>
      </c>
      <c r="AU267" s="148" t="s">
        <v>80</v>
      </c>
      <c r="AY267" s="19" t="s">
        <v>140</v>
      </c>
      <c r="BE267" s="149">
        <f>IF(N267="základní",J267,0)</f>
        <v>0</v>
      </c>
      <c r="BF267" s="149">
        <f>IF(N267="snížená",J267,0)</f>
        <v>0</v>
      </c>
      <c r="BG267" s="149">
        <f>IF(N267="zákl. přenesená",J267,0)</f>
        <v>0</v>
      </c>
      <c r="BH267" s="149">
        <f>IF(N267="sníž. přenesená",J267,0)</f>
        <v>0</v>
      </c>
      <c r="BI267" s="149">
        <f>IF(N267="nulová",J267,0)</f>
        <v>0</v>
      </c>
      <c r="BJ267" s="19" t="s">
        <v>78</v>
      </c>
      <c r="BK267" s="149">
        <f>ROUND(I267*H267,2)</f>
        <v>0</v>
      </c>
      <c r="BL267" s="19" t="s">
        <v>222</v>
      </c>
      <c r="BM267" s="148" t="s">
        <v>534</v>
      </c>
    </row>
    <row r="268" spans="1:65" s="2" customFormat="1" ht="21.75" customHeight="1">
      <c r="A268" s="31"/>
      <c r="B268" s="137"/>
      <c r="C268" s="138" t="s">
        <v>535</v>
      </c>
      <c r="D268" s="138" t="s">
        <v>143</v>
      </c>
      <c r="E268" s="139" t="s">
        <v>536</v>
      </c>
      <c r="F268" s="140" t="s">
        <v>537</v>
      </c>
      <c r="G268" s="141" t="s">
        <v>146</v>
      </c>
      <c r="H268" s="142">
        <v>1</v>
      </c>
      <c r="I268" s="321"/>
      <c r="J268" s="143">
        <f>ROUND(I268*H268,2)</f>
        <v>0</v>
      </c>
      <c r="K268" s="140" t="s">
        <v>151</v>
      </c>
      <c r="L268" s="32"/>
      <c r="M268" s="144" t="s">
        <v>3</v>
      </c>
      <c r="N268" s="145" t="s">
        <v>41</v>
      </c>
      <c r="O268" s="146">
        <v>4.225</v>
      </c>
      <c r="P268" s="146">
        <f>O268*H268</f>
        <v>4.225</v>
      </c>
      <c r="Q268" s="146">
        <v>0</v>
      </c>
      <c r="R268" s="146">
        <f>Q268*H268</f>
        <v>0</v>
      </c>
      <c r="S268" s="146">
        <v>0.012</v>
      </c>
      <c r="T268" s="147">
        <f>S268*H268</f>
        <v>0.012</v>
      </c>
      <c r="U268" s="31"/>
      <c r="V268" s="31"/>
      <c r="W268" s="31"/>
      <c r="X268" s="31"/>
      <c r="Y268" s="31"/>
      <c r="Z268" s="31"/>
      <c r="AA268" s="31"/>
      <c r="AB268" s="31"/>
      <c r="AC268" s="31"/>
      <c r="AD268" s="31"/>
      <c r="AE268" s="31"/>
      <c r="AR268" s="148" t="s">
        <v>222</v>
      </c>
      <c r="AT268" s="148" t="s">
        <v>143</v>
      </c>
      <c r="AU268" s="148" t="s">
        <v>80</v>
      </c>
      <c r="AY268" s="19" t="s">
        <v>140</v>
      </c>
      <c r="BE268" s="149">
        <f>IF(N268="základní",J268,0)</f>
        <v>0</v>
      </c>
      <c r="BF268" s="149">
        <f>IF(N268="snížená",J268,0)</f>
        <v>0</v>
      </c>
      <c r="BG268" s="149">
        <f>IF(N268="zákl. přenesená",J268,0)</f>
        <v>0</v>
      </c>
      <c r="BH268" s="149">
        <f>IF(N268="sníž. přenesená",J268,0)</f>
        <v>0</v>
      </c>
      <c r="BI268" s="149">
        <f>IF(N268="nulová",J268,0)</f>
        <v>0</v>
      </c>
      <c r="BJ268" s="19" t="s">
        <v>78</v>
      </c>
      <c r="BK268" s="149">
        <f>ROUND(I268*H268,2)</f>
        <v>0</v>
      </c>
      <c r="BL268" s="19" t="s">
        <v>222</v>
      </c>
      <c r="BM268" s="148" t="s">
        <v>538</v>
      </c>
    </row>
    <row r="269" spans="1:65" s="2" customFormat="1" ht="21.75" customHeight="1">
      <c r="A269" s="31"/>
      <c r="B269" s="137"/>
      <c r="C269" s="138" t="s">
        <v>539</v>
      </c>
      <c r="D269" s="138" t="s">
        <v>143</v>
      </c>
      <c r="E269" s="139" t="s">
        <v>540</v>
      </c>
      <c r="F269" s="140" t="s">
        <v>541</v>
      </c>
      <c r="G269" s="141" t="s">
        <v>469</v>
      </c>
      <c r="H269" s="142">
        <v>1</v>
      </c>
      <c r="I269" s="321"/>
      <c r="J269" s="143">
        <f>ROUND(I269*H269,2)</f>
        <v>0</v>
      </c>
      <c r="K269" s="140" t="s">
        <v>3</v>
      </c>
      <c r="L269" s="32"/>
      <c r="M269" s="144" t="s">
        <v>3</v>
      </c>
      <c r="N269" s="145" t="s">
        <v>41</v>
      </c>
      <c r="O269" s="146">
        <v>1.08</v>
      </c>
      <c r="P269" s="146">
        <f>O269*H269</f>
        <v>1.08</v>
      </c>
      <c r="Q269" s="146">
        <v>0</v>
      </c>
      <c r="R269" s="146">
        <f>Q269*H269</f>
        <v>0</v>
      </c>
      <c r="S269" s="146">
        <v>0.03</v>
      </c>
      <c r="T269" s="147">
        <f>S269*H269</f>
        <v>0.03</v>
      </c>
      <c r="U269" s="31"/>
      <c r="V269" s="31"/>
      <c r="W269" s="31"/>
      <c r="X269" s="31"/>
      <c r="Y269" s="31"/>
      <c r="Z269" s="31"/>
      <c r="AA269" s="31"/>
      <c r="AB269" s="31"/>
      <c r="AC269" s="31"/>
      <c r="AD269" s="31"/>
      <c r="AE269" s="31"/>
      <c r="AR269" s="148" t="s">
        <v>222</v>
      </c>
      <c r="AT269" s="148" t="s">
        <v>143</v>
      </c>
      <c r="AU269" s="148" t="s">
        <v>80</v>
      </c>
      <c r="AY269" s="19" t="s">
        <v>140</v>
      </c>
      <c r="BE269" s="149">
        <f>IF(N269="základní",J269,0)</f>
        <v>0</v>
      </c>
      <c r="BF269" s="149">
        <f>IF(N269="snížená",J269,0)</f>
        <v>0</v>
      </c>
      <c r="BG269" s="149">
        <f>IF(N269="zákl. přenesená",J269,0)</f>
        <v>0</v>
      </c>
      <c r="BH269" s="149">
        <f>IF(N269="sníž. přenesená",J269,0)</f>
        <v>0</v>
      </c>
      <c r="BI269" s="149">
        <f>IF(N269="nulová",J269,0)</f>
        <v>0</v>
      </c>
      <c r="BJ269" s="19" t="s">
        <v>78</v>
      </c>
      <c r="BK269" s="149">
        <f>ROUND(I269*H269,2)</f>
        <v>0</v>
      </c>
      <c r="BL269" s="19" t="s">
        <v>222</v>
      </c>
      <c r="BM269" s="148" t="s">
        <v>542</v>
      </c>
    </row>
    <row r="270" spans="2:63" s="12" customFormat="1" ht="22.8" customHeight="1">
      <c r="B270" s="125"/>
      <c r="D270" s="126" t="s">
        <v>69</v>
      </c>
      <c r="E270" s="135" t="s">
        <v>543</v>
      </c>
      <c r="F270" s="135" t="s">
        <v>544</v>
      </c>
      <c r="J270" s="136">
        <f>BK270</f>
        <v>0</v>
      </c>
      <c r="L270" s="125"/>
      <c r="M270" s="129"/>
      <c r="N270" s="130"/>
      <c r="O270" s="130"/>
      <c r="P270" s="131">
        <f>SUM(P271:P274)</f>
        <v>228.49</v>
      </c>
      <c r="Q270" s="130"/>
      <c r="R270" s="131">
        <f>SUM(R271:R274)</f>
        <v>0.21534999999999999</v>
      </c>
      <c r="S270" s="130"/>
      <c r="T270" s="132">
        <f>SUM(T271:T274)</f>
        <v>0</v>
      </c>
      <c r="AR270" s="126" t="s">
        <v>80</v>
      </c>
      <c r="AT270" s="133" t="s">
        <v>69</v>
      </c>
      <c r="AU270" s="133" t="s">
        <v>78</v>
      </c>
      <c r="AY270" s="126" t="s">
        <v>140</v>
      </c>
      <c r="BK270" s="134">
        <f>SUM(BK271:BK274)</f>
        <v>0</v>
      </c>
    </row>
    <row r="271" spans="1:65" s="2" customFormat="1" ht="21.75" customHeight="1">
      <c r="A271" s="31"/>
      <c r="B271" s="137"/>
      <c r="C271" s="138" t="s">
        <v>545</v>
      </c>
      <c r="D271" s="138" t="s">
        <v>143</v>
      </c>
      <c r="E271" s="139" t="s">
        <v>546</v>
      </c>
      <c r="F271" s="140" t="s">
        <v>547</v>
      </c>
      <c r="G271" s="141" t="s">
        <v>86</v>
      </c>
      <c r="H271" s="142">
        <v>365</v>
      </c>
      <c r="I271" s="321"/>
      <c r="J271" s="143">
        <f>ROUND(I271*H271,2)</f>
        <v>0</v>
      </c>
      <c r="K271" s="140" t="s">
        <v>151</v>
      </c>
      <c r="L271" s="32"/>
      <c r="M271" s="144" t="s">
        <v>3</v>
      </c>
      <c r="N271" s="145" t="s">
        <v>41</v>
      </c>
      <c r="O271" s="146">
        <v>0.335</v>
      </c>
      <c r="P271" s="146">
        <f>O271*H271</f>
        <v>122.275</v>
      </c>
      <c r="Q271" s="146">
        <v>0.00037</v>
      </c>
      <c r="R271" s="146">
        <f>Q271*H271</f>
        <v>0.13505</v>
      </c>
      <c r="S271" s="146">
        <v>0</v>
      </c>
      <c r="T271" s="147">
        <f>S271*H271</f>
        <v>0</v>
      </c>
      <c r="U271" s="31"/>
      <c r="V271" s="31"/>
      <c r="W271" s="31"/>
      <c r="X271" s="31"/>
      <c r="Y271" s="31"/>
      <c r="Z271" s="31"/>
      <c r="AA271" s="31"/>
      <c r="AB271" s="31"/>
      <c r="AC271" s="31"/>
      <c r="AD271" s="31"/>
      <c r="AE271" s="31"/>
      <c r="AR271" s="148" t="s">
        <v>222</v>
      </c>
      <c r="AT271" s="148" t="s">
        <v>143</v>
      </c>
      <c r="AU271" s="148" t="s">
        <v>80</v>
      </c>
      <c r="AY271" s="19" t="s">
        <v>140</v>
      </c>
      <c r="BE271" s="149">
        <f>IF(N271="základní",J271,0)</f>
        <v>0</v>
      </c>
      <c r="BF271" s="149">
        <f>IF(N271="snížená",J271,0)</f>
        <v>0</v>
      </c>
      <c r="BG271" s="149">
        <f>IF(N271="zákl. přenesená",J271,0)</f>
        <v>0</v>
      </c>
      <c r="BH271" s="149">
        <f>IF(N271="sníž. přenesená",J271,0)</f>
        <v>0</v>
      </c>
      <c r="BI271" s="149">
        <f>IF(N271="nulová",J271,0)</f>
        <v>0</v>
      </c>
      <c r="BJ271" s="19" t="s">
        <v>78</v>
      </c>
      <c r="BK271" s="149">
        <f>ROUND(I271*H271,2)</f>
        <v>0</v>
      </c>
      <c r="BL271" s="19" t="s">
        <v>222</v>
      </c>
      <c r="BM271" s="148" t="s">
        <v>548</v>
      </c>
    </row>
    <row r="272" spans="2:51" s="13" customFormat="1" ht="10.2">
      <c r="B272" s="150"/>
      <c r="D272" s="151" t="s">
        <v>153</v>
      </c>
      <c r="E272" s="152" t="s">
        <v>3</v>
      </c>
      <c r="F272" s="153" t="s">
        <v>549</v>
      </c>
      <c r="H272" s="154">
        <v>365</v>
      </c>
      <c r="L272" s="150"/>
      <c r="M272" s="155"/>
      <c r="N272" s="156"/>
      <c r="O272" s="156"/>
      <c r="P272" s="156"/>
      <c r="Q272" s="156"/>
      <c r="R272" s="156"/>
      <c r="S272" s="156"/>
      <c r="T272" s="157"/>
      <c r="AT272" s="152" t="s">
        <v>153</v>
      </c>
      <c r="AU272" s="152" t="s">
        <v>80</v>
      </c>
      <c r="AV272" s="13" t="s">
        <v>80</v>
      </c>
      <c r="AW272" s="13" t="s">
        <v>31</v>
      </c>
      <c r="AX272" s="13" t="s">
        <v>78</v>
      </c>
      <c r="AY272" s="152" t="s">
        <v>140</v>
      </c>
    </row>
    <row r="273" spans="1:65" s="2" customFormat="1" ht="33" customHeight="1">
      <c r="A273" s="31"/>
      <c r="B273" s="137"/>
      <c r="C273" s="138" t="s">
        <v>550</v>
      </c>
      <c r="D273" s="138" t="s">
        <v>143</v>
      </c>
      <c r="E273" s="139" t="s">
        <v>551</v>
      </c>
      <c r="F273" s="140" t="s">
        <v>552</v>
      </c>
      <c r="G273" s="141" t="s">
        <v>86</v>
      </c>
      <c r="H273" s="142">
        <v>365</v>
      </c>
      <c r="I273" s="321"/>
      <c r="J273" s="143">
        <f>ROUND(I273*H273,2)</f>
        <v>0</v>
      </c>
      <c r="K273" s="140" t="s">
        <v>151</v>
      </c>
      <c r="L273" s="32"/>
      <c r="M273" s="144" t="s">
        <v>3</v>
      </c>
      <c r="N273" s="145" t="s">
        <v>41</v>
      </c>
      <c r="O273" s="146">
        <v>0.291</v>
      </c>
      <c r="P273" s="146">
        <f>O273*H273</f>
        <v>106.21499999999999</v>
      </c>
      <c r="Q273" s="146">
        <v>0.00022</v>
      </c>
      <c r="R273" s="146">
        <f>Q273*H273</f>
        <v>0.0803</v>
      </c>
      <c r="S273" s="146">
        <v>0</v>
      </c>
      <c r="T273" s="147">
        <f>S273*H273</f>
        <v>0</v>
      </c>
      <c r="U273" s="31"/>
      <c r="V273" s="31"/>
      <c r="W273" s="31"/>
      <c r="X273" s="31"/>
      <c r="Y273" s="31"/>
      <c r="Z273" s="31"/>
      <c r="AA273" s="31"/>
      <c r="AB273" s="31"/>
      <c r="AC273" s="31"/>
      <c r="AD273" s="31"/>
      <c r="AE273" s="31"/>
      <c r="AR273" s="148" t="s">
        <v>222</v>
      </c>
      <c r="AT273" s="148" t="s">
        <v>143</v>
      </c>
      <c r="AU273" s="148" t="s">
        <v>80</v>
      </c>
      <c r="AY273" s="19" t="s">
        <v>140</v>
      </c>
      <c r="BE273" s="149">
        <f>IF(N273="základní",J273,0)</f>
        <v>0</v>
      </c>
      <c r="BF273" s="149">
        <f>IF(N273="snížená",J273,0)</f>
        <v>0</v>
      </c>
      <c r="BG273" s="149">
        <f>IF(N273="zákl. přenesená",J273,0)</f>
        <v>0</v>
      </c>
      <c r="BH273" s="149">
        <f>IF(N273="sníž. přenesená",J273,0)</f>
        <v>0</v>
      </c>
      <c r="BI273" s="149">
        <f>IF(N273="nulová",J273,0)</f>
        <v>0</v>
      </c>
      <c r="BJ273" s="19" t="s">
        <v>78</v>
      </c>
      <c r="BK273" s="149">
        <f>ROUND(I273*H273,2)</f>
        <v>0</v>
      </c>
      <c r="BL273" s="19" t="s">
        <v>222</v>
      </c>
      <c r="BM273" s="148" t="s">
        <v>553</v>
      </c>
    </row>
    <row r="274" spans="2:51" s="13" customFormat="1" ht="10.2">
      <c r="B274" s="150"/>
      <c r="D274" s="151" t="s">
        <v>153</v>
      </c>
      <c r="E274" s="152" t="s">
        <v>3</v>
      </c>
      <c r="F274" s="153" t="s">
        <v>549</v>
      </c>
      <c r="H274" s="154">
        <v>365</v>
      </c>
      <c r="L274" s="150"/>
      <c r="M274" s="155"/>
      <c r="N274" s="156"/>
      <c r="O274" s="156"/>
      <c r="P274" s="156"/>
      <c r="Q274" s="156"/>
      <c r="R274" s="156"/>
      <c r="S274" s="156"/>
      <c r="T274" s="157"/>
      <c r="AT274" s="152" t="s">
        <v>153</v>
      </c>
      <c r="AU274" s="152" t="s">
        <v>80</v>
      </c>
      <c r="AV274" s="13" t="s">
        <v>80</v>
      </c>
      <c r="AW274" s="13" t="s">
        <v>31</v>
      </c>
      <c r="AX274" s="13" t="s">
        <v>78</v>
      </c>
      <c r="AY274" s="152" t="s">
        <v>140</v>
      </c>
    </row>
    <row r="275" spans="2:63" s="12" customFormat="1" ht="22.8" customHeight="1">
      <c r="B275" s="125"/>
      <c r="D275" s="126" t="s">
        <v>69</v>
      </c>
      <c r="E275" s="135" t="s">
        <v>554</v>
      </c>
      <c r="F275" s="135" t="s">
        <v>555</v>
      </c>
      <c r="J275" s="136">
        <f>BK275</f>
        <v>0</v>
      </c>
      <c r="L275" s="125"/>
      <c r="M275" s="129"/>
      <c r="N275" s="130"/>
      <c r="O275" s="130"/>
      <c r="P275" s="131">
        <f>SUM(P276:P277)</f>
        <v>18.8</v>
      </c>
      <c r="Q275" s="130"/>
      <c r="R275" s="131">
        <f>SUM(R276:R277)</f>
        <v>0</v>
      </c>
      <c r="S275" s="130"/>
      <c r="T275" s="132">
        <f>SUM(T276:T277)</f>
        <v>1.316</v>
      </c>
      <c r="AR275" s="126" t="s">
        <v>80</v>
      </c>
      <c r="AT275" s="133" t="s">
        <v>69</v>
      </c>
      <c r="AU275" s="133" t="s">
        <v>78</v>
      </c>
      <c r="AY275" s="126" t="s">
        <v>140</v>
      </c>
      <c r="BK275" s="134">
        <f>SUM(BK276:BK277)</f>
        <v>0</v>
      </c>
    </row>
    <row r="276" spans="1:65" s="2" customFormat="1" ht="33" customHeight="1">
      <c r="A276" s="31"/>
      <c r="B276" s="137"/>
      <c r="C276" s="138" t="s">
        <v>556</v>
      </c>
      <c r="D276" s="138" t="s">
        <v>143</v>
      </c>
      <c r="E276" s="139" t="s">
        <v>557</v>
      </c>
      <c r="F276" s="140" t="s">
        <v>558</v>
      </c>
      <c r="G276" s="141" t="s">
        <v>86</v>
      </c>
      <c r="H276" s="142">
        <v>94</v>
      </c>
      <c r="I276" s="321"/>
      <c r="J276" s="143">
        <f>ROUND(I276*H276,2)</f>
        <v>0</v>
      </c>
      <c r="K276" s="140" t="s">
        <v>151</v>
      </c>
      <c r="L276" s="32"/>
      <c r="M276" s="144" t="s">
        <v>3</v>
      </c>
      <c r="N276" s="145" t="s">
        <v>41</v>
      </c>
      <c r="O276" s="146">
        <v>0.2</v>
      </c>
      <c r="P276" s="146">
        <f>O276*H276</f>
        <v>18.8</v>
      </c>
      <c r="Q276" s="146">
        <v>0</v>
      </c>
      <c r="R276" s="146">
        <f>Q276*H276</f>
        <v>0</v>
      </c>
      <c r="S276" s="146">
        <v>0.014</v>
      </c>
      <c r="T276" s="147">
        <f>S276*H276</f>
        <v>1.316</v>
      </c>
      <c r="U276" s="31"/>
      <c r="V276" s="31"/>
      <c r="W276" s="31"/>
      <c r="X276" s="31"/>
      <c r="Y276" s="31"/>
      <c r="Z276" s="31"/>
      <c r="AA276" s="31"/>
      <c r="AB276" s="31"/>
      <c r="AC276" s="31"/>
      <c r="AD276" s="31"/>
      <c r="AE276" s="31"/>
      <c r="AR276" s="148" t="s">
        <v>222</v>
      </c>
      <c r="AT276" s="148" t="s">
        <v>143</v>
      </c>
      <c r="AU276" s="148" t="s">
        <v>80</v>
      </c>
      <c r="AY276" s="19" t="s">
        <v>140</v>
      </c>
      <c r="BE276" s="149">
        <f>IF(N276="základní",J276,0)</f>
        <v>0</v>
      </c>
      <c r="BF276" s="149">
        <f>IF(N276="snížená",J276,0)</f>
        <v>0</v>
      </c>
      <c r="BG276" s="149">
        <f>IF(N276="zákl. přenesená",J276,0)</f>
        <v>0</v>
      </c>
      <c r="BH276" s="149">
        <f>IF(N276="sníž. přenesená",J276,0)</f>
        <v>0</v>
      </c>
      <c r="BI276" s="149">
        <f>IF(N276="nulová",J276,0)</f>
        <v>0</v>
      </c>
      <c r="BJ276" s="19" t="s">
        <v>78</v>
      </c>
      <c r="BK276" s="149">
        <f>ROUND(I276*H276,2)</f>
        <v>0</v>
      </c>
      <c r="BL276" s="19" t="s">
        <v>222</v>
      </c>
      <c r="BM276" s="148" t="s">
        <v>559</v>
      </c>
    </row>
    <row r="277" spans="2:51" s="13" customFormat="1" ht="10.2">
      <c r="B277" s="150"/>
      <c r="D277" s="151" t="s">
        <v>153</v>
      </c>
      <c r="E277" s="152" t="s">
        <v>3</v>
      </c>
      <c r="F277" s="153" t="s">
        <v>560</v>
      </c>
      <c r="H277" s="154">
        <v>94</v>
      </c>
      <c r="L277" s="150"/>
      <c r="M277" s="155"/>
      <c r="N277" s="156"/>
      <c r="O277" s="156"/>
      <c r="P277" s="156"/>
      <c r="Q277" s="156"/>
      <c r="R277" s="156"/>
      <c r="S277" s="156"/>
      <c r="T277" s="157"/>
      <c r="AT277" s="152" t="s">
        <v>153</v>
      </c>
      <c r="AU277" s="152" t="s">
        <v>80</v>
      </c>
      <c r="AV277" s="13" t="s">
        <v>80</v>
      </c>
      <c r="AW277" s="13" t="s">
        <v>31</v>
      </c>
      <c r="AX277" s="13" t="s">
        <v>78</v>
      </c>
      <c r="AY277" s="152" t="s">
        <v>140</v>
      </c>
    </row>
    <row r="278" spans="2:63" s="12" customFormat="1" ht="25.95" customHeight="1">
      <c r="B278" s="125"/>
      <c r="D278" s="126" t="s">
        <v>69</v>
      </c>
      <c r="E278" s="127" t="s">
        <v>167</v>
      </c>
      <c r="F278" s="127" t="s">
        <v>561</v>
      </c>
      <c r="J278" s="128">
        <f>BK278</f>
        <v>0</v>
      </c>
      <c r="L278" s="125"/>
      <c r="M278" s="129"/>
      <c r="N278" s="130"/>
      <c r="O278" s="130"/>
      <c r="P278" s="131">
        <f>P279</f>
        <v>3.708</v>
      </c>
      <c r="Q278" s="130"/>
      <c r="R278" s="131">
        <f>R279</f>
        <v>0</v>
      </c>
      <c r="S278" s="130"/>
      <c r="T278" s="132">
        <f>T279</f>
        <v>0</v>
      </c>
      <c r="AR278" s="126" t="s">
        <v>141</v>
      </c>
      <c r="AT278" s="133" t="s">
        <v>69</v>
      </c>
      <c r="AU278" s="133" t="s">
        <v>70</v>
      </c>
      <c r="AY278" s="126" t="s">
        <v>140</v>
      </c>
      <c r="BK278" s="134">
        <f>BK279</f>
        <v>0</v>
      </c>
    </row>
    <row r="279" spans="2:63" s="12" customFormat="1" ht="22.8" customHeight="1">
      <c r="B279" s="125"/>
      <c r="D279" s="126" t="s">
        <v>69</v>
      </c>
      <c r="E279" s="135" t="s">
        <v>562</v>
      </c>
      <c r="F279" s="135" t="s">
        <v>563</v>
      </c>
      <c r="J279" s="136">
        <f>BK279</f>
        <v>0</v>
      </c>
      <c r="L279" s="125"/>
      <c r="M279" s="129"/>
      <c r="N279" s="130"/>
      <c r="O279" s="130"/>
      <c r="P279" s="131">
        <f>P280</f>
        <v>3.708</v>
      </c>
      <c r="Q279" s="130"/>
      <c r="R279" s="131">
        <f>R280</f>
        <v>0</v>
      </c>
      <c r="S279" s="130"/>
      <c r="T279" s="132">
        <f>T280</f>
        <v>0</v>
      </c>
      <c r="AR279" s="126" t="s">
        <v>141</v>
      </c>
      <c r="AT279" s="133" t="s">
        <v>69</v>
      </c>
      <c r="AU279" s="133" t="s">
        <v>78</v>
      </c>
      <c r="AY279" s="126" t="s">
        <v>140</v>
      </c>
      <c r="BK279" s="134">
        <f>BK280</f>
        <v>0</v>
      </c>
    </row>
    <row r="280" spans="1:65" s="2" customFormat="1" ht="21.75" customHeight="1">
      <c r="A280" s="31"/>
      <c r="B280" s="137"/>
      <c r="C280" s="138" t="s">
        <v>564</v>
      </c>
      <c r="D280" s="138" t="s">
        <v>143</v>
      </c>
      <c r="E280" s="139" t="s">
        <v>565</v>
      </c>
      <c r="F280" s="140" t="s">
        <v>566</v>
      </c>
      <c r="G280" s="141" t="s">
        <v>469</v>
      </c>
      <c r="H280" s="142">
        <v>1</v>
      </c>
      <c r="I280" s="321"/>
      <c r="J280" s="143">
        <f>ROUND(I280*H280,2)</f>
        <v>0</v>
      </c>
      <c r="K280" s="140" t="s">
        <v>3</v>
      </c>
      <c r="L280" s="32"/>
      <c r="M280" s="187" t="s">
        <v>3</v>
      </c>
      <c r="N280" s="188" t="s">
        <v>41</v>
      </c>
      <c r="O280" s="189">
        <v>3.708</v>
      </c>
      <c r="P280" s="189">
        <f>O280*H280</f>
        <v>3.708</v>
      </c>
      <c r="Q280" s="189">
        <v>0</v>
      </c>
      <c r="R280" s="189">
        <f>Q280*H280</f>
        <v>0</v>
      </c>
      <c r="S280" s="189">
        <v>0</v>
      </c>
      <c r="T280" s="190">
        <f>S280*H280</f>
        <v>0</v>
      </c>
      <c r="U280" s="31"/>
      <c r="V280" s="31"/>
      <c r="W280" s="31"/>
      <c r="X280" s="31"/>
      <c r="Y280" s="31"/>
      <c r="Z280" s="31"/>
      <c r="AA280" s="31"/>
      <c r="AB280" s="31"/>
      <c r="AC280" s="31"/>
      <c r="AD280" s="31"/>
      <c r="AE280" s="31"/>
      <c r="AR280" s="148" t="s">
        <v>456</v>
      </c>
      <c r="AT280" s="148" t="s">
        <v>143</v>
      </c>
      <c r="AU280" s="148" t="s">
        <v>80</v>
      </c>
      <c r="AY280" s="19" t="s">
        <v>140</v>
      </c>
      <c r="BE280" s="149">
        <f>IF(N280="základní",J280,0)</f>
        <v>0</v>
      </c>
      <c r="BF280" s="149">
        <f>IF(N280="snížená",J280,0)</f>
        <v>0</v>
      </c>
      <c r="BG280" s="149">
        <f>IF(N280="zákl. přenesená",J280,0)</f>
        <v>0</v>
      </c>
      <c r="BH280" s="149">
        <f>IF(N280="sníž. přenesená",J280,0)</f>
        <v>0</v>
      </c>
      <c r="BI280" s="149">
        <f>IF(N280="nulová",J280,0)</f>
        <v>0</v>
      </c>
      <c r="BJ280" s="19" t="s">
        <v>78</v>
      </c>
      <c r="BK280" s="149">
        <f>ROUND(I280*H280,2)</f>
        <v>0</v>
      </c>
      <c r="BL280" s="19" t="s">
        <v>456</v>
      </c>
      <c r="BM280" s="148" t="s">
        <v>567</v>
      </c>
    </row>
    <row r="281" spans="1:31" s="2" customFormat="1" ht="6.9" customHeight="1">
      <c r="A281" s="31"/>
      <c r="B281" s="41"/>
      <c r="C281" s="42"/>
      <c r="D281" s="42"/>
      <c r="E281" s="42"/>
      <c r="F281" s="42"/>
      <c r="G281" s="42"/>
      <c r="H281" s="42"/>
      <c r="I281" s="42"/>
      <c r="J281" s="42"/>
      <c r="K281" s="42"/>
      <c r="L281" s="32"/>
      <c r="M281" s="31"/>
      <c r="O281" s="31"/>
      <c r="P281" s="31"/>
      <c r="Q281" s="31"/>
      <c r="R281" s="31"/>
      <c r="S281" s="31"/>
      <c r="T281" s="31"/>
      <c r="U281" s="31"/>
      <c r="V281" s="31"/>
      <c r="W281" s="31"/>
      <c r="X281" s="31"/>
      <c r="Y281" s="31"/>
      <c r="Z281" s="31"/>
      <c r="AA281" s="31"/>
      <c r="AB281" s="31"/>
      <c r="AC281" s="31"/>
      <c r="AD281" s="31"/>
      <c r="AE281" s="31"/>
    </row>
  </sheetData>
  <autoFilter ref="C99:K280"/>
  <mergeCells count="9">
    <mergeCell ref="E50:H50"/>
    <mergeCell ref="E90:H90"/>
    <mergeCell ref="E92:H92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92"/>
  <sheetViews>
    <sheetView showGridLines="0" workbookViewId="0" topLeftCell="A66">
      <selection activeCell="I86" sqref="I86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>
      <c r="A1" s="87"/>
    </row>
    <row r="2" spans="12:46" s="1" customFormat="1" ht="36.9" customHeight="1">
      <c r="L2" s="309" t="s">
        <v>6</v>
      </c>
      <c r="M2" s="278"/>
      <c r="N2" s="278"/>
      <c r="O2" s="278"/>
      <c r="P2" s="278"/>
      <c r="Q2" s="278"/>
      <c r="R2" s="278"/>
      <c r="S2" s="278"/>
      <c r="T2" s="278"/>
      <c r="U2" s="278"/>
      <c r="V2" s="278"/>
      <c r="AT2" s="19" t="s">
        <v>83</v>
      </c>
    </row>
    <row r="3" spans="2:46" s="1" customFormat="1" ht="6.9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2"/>
      <c r="AT3" s="19" t="s">
        <v>80</v>
      </c>
    </row>
    <row r="4" spans="2:46" s="1" customFormat="1" ht="24.9" customHeight="1">
      <c r="B4" s="22"/>
      <c r="D4" s="23" t="s">
        <v>91</v>
      </c>
      <c r="L4" s="22"/>
      <c r="M4" s="89" t="s">
        <v>11</v>
      </c>
      <c r="AT4" s="19" t="s">
        <v>4</v>
      </c>
    </row>
    <row r="5" spans="2:12" s="1" customFormat="1" ht="6.9" customHeight="1">
      <c r="B5" s="22"/>
      <c r="L5" s="22"/>
    </row>
    <row r="6" spans="2:12" s="1" customFormat="1" ht="12" customHeight="1">
      <c r="B6" s="22"/>
      <c r="D6" s="28" t="s">
        <v>15</v>
      </c>
      <c r="L6" s="22"/>
    </row>
    <row r="7" spans="2:12" s="1" customFormat="1" ht="16.5" customHeight="1">
      <c r="B7" s="22"/>
      <c r="E7" s="310" t="str">
        <f>'Rekapitulace stavby'!K6</f>
        <v>Zateplení budov včetně nové střechy, MŠ Tovární 44, Beroun</v>
      </c>
      <c r="F7" s="311"/>
      <c r="G7" s="311"/>
      <c r="H7" s="311"/>
      <c r="L7" s="22"/>
    </row>
    <row r="8" spans="1:31" s="2" customFormat="1" ht="12" customHeight="1">
      <c r="A8" s="31"/>
      <c r="B8" s="32"/>
      <c r="C8" s="31"/>
      <c r="D8" s="28" t="s">
        <v>98</v>
      </c>
      <c r="E8" s="31"/>
      <c r="F8" s="31"/>
      <c r="G8" s="31"/>
      <c r="H8" s="31"/>
      <c r="I8" s="31"/>
      <c r="J8" s="31"/>
      <c r="K8" s="31"/>
      <c r="L8" s="90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1:31" s="2" customFormat="1" ht="16.5" customHeight="1">
      <c r="A9" s="31"/>
      <c r="B9" s="32"/>
      <c r="C9" s="31"/>
      <c r="D9" s="31"/>
      <c r="E9" s="291" t="s">
        <v>568</v>
      </c>
      <c r="F9" s="312"/>
      <c r="G9" s="312"/>
      <c r="H9" s="312"/>
      <c r="I9" s="31"/>
      <c r="J9" s="31"/>
      <c r="K9" s="31"/>
      <c r="L9" s="90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31" s="2" customFormat="1" ht="10.2">
      <c r="A10" s="31"/>
      <c r="B10" s="32"/>
      <c r="C10" s="31"/>
      <c r="D10" s="31"/>
      <c r="E10" s="31"/>
      <c r="F10" s="31"/>
      <c r="G10" s="31"/>
      <c r="H10" s="31"/>
      <c r="I10" s="31"/>
      <c r="J10" s="31"/>
      <c r="K10" s="31"/>
      <c r="L10" s="90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31" s="2" customFormat="1" ht="12" customHeight="1">
      <c r="A11" s="31"/>
      <c r="B11" s="32"/>
      <c r="C11" s="31"/>
      <c r="D11" s="28" t="s">
        <v>17</v>
      </c>
      <c r="E11" s="31"/>
      <c r="F11" s="26" t="s">
        <v>3</v>
      </c>
      <c r="G11" s="31"/>
      <c r="H11" s="31"/>
      <c r="I11" s="28" t="s">
        <v>18</v>
      </c>
      <c r="J11" s="26" t="s">
        <v>3</v>
      </c>
      <c r="K11" s="31"/>
      <c r="L11" s="90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31" s="2" customFormat="1" ht="12" customHeight="1">
      <c r="A12" s="31"/>
      <c r="B12" s="32"/>
      <c r="C12" s="31"/>
      <c r="D12" s="28" t="s">
        <v>19</v>
      </c>
      <c r="E12" s="31"/>
      <c r="F12" s="26" t="s">
        <v>20</v>
      </c>
      <c r="G12" s="31"/>
      <c r="H12" s="31"/>
      <c r="I12" s="28" t="s">
        <v>21</v>
      </c>
      <c r="J12" s="49" t="str">
        <f>'Rekapitulace stavby'!AN8</f>
        <v>16. 1. 2020</v>
      </c>
      <c r="K12" s="31"/>
      <c r="L12" s="90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31" s="2" customFormat="1" ht="10.8" customHeight="1">
      <c r="A13" s="31"/>
      <c r="B13" s="32"/>
      <c r="C13" s="31"/>
      <c r="D13" s="31"/>
      <c r="E13" s="31"/>
      <c r="F13" s="31"/>
      <c r="G13" s="31"/>
      <c r="H13" s="31"/>
      <c r="I13" s="31"/>
      <c r="J13" s="31"/>
      <c r="K13" s="31"/>
      <c r="L13" s="90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31" s="2" customFormat="1" ht="12" customHeight="1">
      <c r="A14" s="31"/>
      <c r="B14" s="32"/>
      <c r="C14" s="31"/>
      <c r="D14" s="28" t="s">
        <v>23</v>
      </c>
      <c r="E14" s="31"/>
      <c r="F14" s="31"/>
      <c r="G14" s="31"/>
      <c r="H14" s="31"/>
      <c r="I14" s="28" t="s">
        <v>24</v>
      </c>
      <c r="J14" s="26" t="s">
        <v>3</v>
      </c>
      <c r="K14" s="31"/>
      <c r="L14" s="90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31" s="2" customFormat="1" ht="18" customHeight="1">
      <c r="A15" s="31"/>
      <c r="B15" s="32"/>
      <c r="C15" s="31"/>
      <c r="D15" s="31"/>
      <c r="E15" s="26" t="s">
        <v>25</v>
      </c>
      <c r="F15" s="31"/>
      <c r="G15" s="31"/>
      <c r="H15" s="31"/>
      <c r="I15" s="28" t="s">
        <v>26</v>
      </c>
      <c r="J15" s="26" t="s">
        <v>3</v>
      </c>
      <c r="K15" s="31"/>
      <c r="L15" s="90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31" s="2" customFormat="1" ht="6.9" customHeight="1">
      <c r="A16" s="31"/>
      <c r="B16" s="32"/>
      <c r="C16" s="31"/>
      <c r="D16" s="31"/>
      <c r="E16" s="31"/>
      <c r="F16" s="31"/>
      <c r="G16" s="31"/>
      <c r="H16" s="31"/>
      <c r="I16" s="31"/>
      <c r="J16" s="31"/>
      <c r="K16" s="31"/>
      <c r="L16" s="90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2" customHeight="1">
      <c r="A17" s="31"/>
      <c r="B17" s="32"/>
      <c r="C17" s="31"/>
      <c r="D17" s="28" t="s">
        <v>27</v>
      </c>
      <c r="E17" s="31"/>
      <c r="F17" s="31"/>
      <c r="G17" s="31"/>
      <c r="H17" s="31"/>
      <c r="I17" s="28" t="s">
        <v>24</v>
      </c>
      <c r="J17" s="26" t="str">
        <f>'Rekapitulace stavby'!AN13</f>
        <v/>
      </c>
      <c r="K17" s="31"/>
      <c r="L17" s="90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18" customHeight="1">
      <c r="A18" s="31"/>
      <c r="B18" s="32"/>
      <c r="C18" s="31"/>
      <c r="D18" s="31"/>
      <c r="E18" s="277" t="str">
        <f>'Rekapitulace stavby'!E14</f>
        <v xml:space="preserve"> </v>
      </c>
      <c r="F18" s="277"/>
      <c r="G18" s="277"/>
      <c r="H18" s="277"/>
      <c r="I18" s="28" t="s">
        <v>26</v>
      </c>
      <c r="J18" s="26" t="str">
        <f>'Rekapitulace stavby'!AN14</f>
        <v/>
      </c>
      <c r="K18" s="31"/>
      <c r="L18" s="90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6.9" customHeight="1">
      <c r="A19" s="31"/>
      <c r="B19" s="32"/>
      <c r="C19" s="31"/>
      <c r="D19" s="31"/>
      <c r="E19" s="31"/>
      <c r="F19" s="31"/>
      <c r="G19" s="31"/>
      <c r="H19" s="31"/>
      <c r="I19" s="31"/>
      <c r="J19" s="31"/>
      <c r="K19" s="31"/>
      <c r="L19" s="90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12" customHeight="1">
      <c r="A20" s="31"/>
      <c r="B20" s="32"/>
      <c r="C20" s="31"/>
      <c r="D20" s="28" t="s">
        <v>29</v>
      </c>
      <c r="E20" s="31"/>
      <c r="F20" s="31"/>
      <c r="G20" s="31"/>
      <c r="H20" s="31"/>
      <c r="I20" s="28" t="s">
        <v>24</v>
      </c>
      <c r="J20" s="26" t="s">
        <v>3</v>
      </c>
      <c r="K20" s="31"/>
      <c r="L20" s="90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18" customHeight="1">
      <c r="A21" s="31"/>
      <c r="B21" s="32"/>
      <c r="C21" s="31"/>
      <c r="D21" s="31"/>
      <c r="E21" s="26" t="s">
        <v>30</v>
      </c>
      <c r="F21" s="31"/>
      <c r="G21" s="31"/>
      <c r="H21" s="31"/>
      <c r="I21" s="28" t="s">
        <v>26</v>
      </c>
      <c r="J21" s="26" t="s">
        <v>3</v>
      </c>
      <c r="K21" s="31"/>
      <c r="L21" s="90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6.9" customHeight="1">
      <c r="A22" s="31"/>
      <c r="B22" s="32"/>
      <c r="C22" s="31"/>
      <c r="D22" s="31"/>
      <c r="E22" s="31"/>
      <c r="F22" s="31"/>
      <c r="G22" s="31"/>
      <c r="H22" s="31"/>
      <c r="I22" s="31"/>
      <c r="J22" s="31"/>
      <c r="K22" s="31"/>
      <c r="L22" s="90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12" customHeight="1">
      <c r="A23" s="31"/>
      <c r="B23" s="32"/>
      <c r="C23" s="31"/>
      <c r="D23" s="28" t="s">
        <v>32</v>
      </c>
      <c r="E23" s="31"/>
      <c r="F23" s="31"/>
      <c r="G23" s="31"/>
      <c r="H23" s="31"/>
      <c r="I23" s="28" t="s">
        <v>24</v>
      </c>
      <c r="J23" s="26" t="s">
        <v>3</v>
      </c>
      <c r="K23" s="31"/>
      <c r="L23" s="90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18" customHeight="1">
      <c r="A24" s="31"/>
      <c r="B24" s="32"/>
      <c r="C24" s="31"/>
      <c r="D24" s="31"/>
      <c r="E24" s="26" t="s">
        <v>33</v>
      </c>
      <c r="F24" s="31"/>
      <c r="G24" s="31"/>
      <c r="H24" s="31"/>
      <c r="I24" s="28" t="s">
        <v>26</v>
      </c>
      <c r="J24" s="26" t="s">
        <v>3</v>
      </c>
      <c r="K24" s="31"/>
      <c r="L24" s="90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6.9" customHeight="1">
      <c r="A25" s="31"/>
      <c r="B25" s="32"/>
      <c r="C25" s="31"/>
      <c r="D25" s="31"/>
      <c r="E25" s="31"/>
      <c r="F25" s="31"/>
      <c r="G25" s="31"/>
      <c r="H25" s="31"/>
      <c r="I25" s="31"/>
      <c r="J25" s="31"/>
      <c r="K25" s="31"/>
      <c r="L25" s="90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12" customHeight="1">
      <c r="A26" s="31"/>
      <c r="B26" s="32"/>
      <c r="C26" s="31"/>
      <c r="D26" s="28" t="s">
        <v>34</v>
      </c>
      <c r="E26" s="31"/>
      <c r="F26" s="31"/>
      <c r="G26" s="31"/>
      <c r="H26" s="31"/>
      <c r="I26" s="31"/>
      <c r="J26" s="31"/>
      <c r="K26" s="31"/>
      <c r="L26" s="90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8" customFormat="1" ht="16.5" customHeight="1">
      <c r="A27" s="91"/>
      <c r="B27" s="92"/>
      <c r="C27" s="91"/>
      <c r="D27" s="91"/>
      <c r="E27" s="280" t="s">
        <v>3</v>
      </c>
      <c r="F27" s="280"/>
      <c r="G27" s="280"/>
      <c r="H27" s="280"/>
      <c r="I27" s="91"/>
      <c r="J27" s="91"/>
      <c r="K27" s="91"/>
      <c r="L27" s="93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</row>
    <row r="28" spans="1:31" s="2" customFormat="1" ht="6.9" customHeight="1">
      <c r="A28" s="31"/>
      <c r="B28" s="32"/>
      <c r="C28" s="31"/>
      <c r="D28" s="31"/>
      <c r="E28" s="31"/>
      <c r="F28" s="31"/>
      <c r="G28" s="31"/>
      <c r="H28" s="31"/>
      <c r="I28" s="31"/>
      <c r="J28" s="31"/>
      <c r="K28" s="31"/>
      <c r="L28" s="90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2" customFormat="1" ht="6.9" customHeight="1">
      <c r="A29" s="31"/>
      <c r="B29" s="32"/>
      <c r="C29" s="31"/>
      <c r="D29" s="60"/>
      <c r="E29" s="60"/>
      <c r="F29" s="60"/>
      <c r="G29" s="60"/>
      <c r="H29" s="60"/>
      <c r="I29" s="60"/>
      <c r="J29" s="60"/>
      <c r="K29" s="60"/>
      <c r="L29" s="90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s="2" customFormat="1" ht="25.35" customHeight="1">
      <c r="A30" s="31"/>
      <c r="B30" s="32"/>
      <c r="C30" s="31"/>
      <c r="D30" s="94" t="s">
        <v>36</v>
      </c>
      <c r="E30" s="31"/>
      <c r="F30" s="31"/>
      <c r="G30" s="31"/>
      <c r="H30" s="31"/>
      <c r="I30" s="31"/>
      <c r="J30" s="65">
        <f>ROUND(J83,2)</f>
        <v>0</v>
      </c>
      <c r="K30" s="31"/>
      <c r="L30" s="90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6.9" customHeight="1">
      <c r="A31" s="31"/>
      <c r="B31" s="32"/>
      <c r="C31" s="31"/>
      <c r="D31" s="60"/>
      <c r="E31" s="60"/>
      <c r="F31" s="60"/>
      <c r="G31" s="60"/>
      <c r="H31" s="60"/>
      <c r="I31" s="60"/>
      <c r="J31" s="60"/>
      <c r="K31" s="60"/>
      <c r="L31" s="90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14.4" customHeight="1">
      <c r="A32" s="31"/>
      <c r="B32" s="32"/>
      <c r="C32" s="31"/>
      <c r="D32" s="31"/>
      <c r="E32" s="31"/>
      <c r="F32" s="35" t="s">
        <v>38</v>
      </c>
      <c r="G32" s="31"/>
      <c r="H32" s="31"/>
      <c r="I32" s="35" t="s">
        <v>37</v>
      </c>
      <c r="J32" s="35" t="s">
        <v>39</v>
      </c>
      <c r="K32" s="31"/>
      <c r="L32" s="90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14.4" customHeight="1">
      <c r="A33" s="31"/>
      <c r="B33" s="32"/>
      <c r="C33" s="31"/>
      <c r="D33" s="95" t="s">
        <v>40</v>
      </c>
      <c r="E33" s="28" t="s">
        <v>41</v>
      </c>
      <c r="F33" s="96">
        <f>ROUND((SUM(BE83:BE91)),2)</f>
        <v>0</v>
      </c>
      <c r="G33" s="31"/>
      <c r="H33" s="31"/>
      <c r="I33" s="97">
        <v>0.21</v>
      </c>
      <c r="J33" s="96">
        <f>ROUND(((SUM(BE83:BE91))*I33),2)</f>
        <v>0</v>
      </c>
      <c r="K33" s="31"/>
      <c r="L33" s="90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" customHeight="1">
      <c r="A34" s="31"/>
      <c r="B34" s="32"/>
      <c r="C34" s="31"/>
      <c r="D34" s="31"/>
      <c r="E34" s="28" t="s">
        <v>42</v>
      </c>
      <c r="F34" s="96">
        <f>ROUND((SUM(BF83:BF91)),2)</f>
        <v>0</v>
      </c>
      <c r="G34" s="31"/>
      <c r="H34" s="31"/>
      <c r="I34" s="97">
        <v>0.15</v>
      </c>
      <c r="J34" s="96">
        <f>ROUND(((SUM(BF83:BF91))*I34),2)</f>
        <v>0</v>
      </c>
      <c r="K34" s="31"/>
      <c r="L34" s="90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" customHeight="1" hidden="1">
      <c r="A35" s="31"/>
      <c r="B35" s="32"/>
      <c r="C35" s="31"/>
      <c r="D35" s="31"/>
      <c r="E35" s="28" t="s">
        <v>43</v>
      </c>
      <c r="F35" s="96">
        <f>ROUND((SUM(BG83:BG91)),2)</f>
        <v>0</v>
      </c>
      <c r="G35" s="31"/>
      <c r="H35" s="31"/>
      <c r="I35" s="97">
        <v>0.21</v>
      </c>
      <c r="J35" s="96">
        <f>0</f>
        <v>0</v>
      </c>
      <c r="K35" s="31"/>
      <c r="L35" s="90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" customHeight="1" hidden="1">
      <c r="A36" s="31"/>
      <c r="B36" s="32"/>
      <c r="C36" s="31"/>
      <c r="D36" s="31"/>
      <c r="E36" s="28" t="s">
        <v>44</v>
      </c>
      <c r="F36" s="96">
        <f>ROUND((SUM(BH83:BH91)),2)</f>
        <v>0</v>
      </c>
      <c r="G36" s="31"/>
      <c r="H36" s="31"/>
      <c r="I36" s="97">
        <v>0.15</v>
      </c>
      <c r="J36" s="96">
        <f>0</f>
        <v>0</v>
      </c>
      <c r="K36" s="31"/>
      <c r="L36" s="90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" customHeight="1" hidden="1">
      <c r="A37" s="31"/>
      <c r="B37" s="32"/>
      <c r="C37" s="31"/>
      <c r="D37" s="31"/>
      <c r="E37" s="28" t="s">
        <v>45</v>
      </c>
      <c r="F37" s="96">
        <f>ROUND((SUM(BI83:BI91)),2)</f>
        <v>0</v>
      </c>
      <c r="G37" s="31"/>
      <c r="H37" s="31"/>
      <c r="I37" s="97">
        <v>0</v>
      </c>
      <c r="J37" s="96">
        <f>0</f>
        <v>0</v>
      </c>
      <c r="K37" s="31"/>
      <c r="L37" s="90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6.9" customHeight="1">
      <c r="A38" s="31"/>
      <c r="B38" s="32"/>
      <c r="C38" s="31"/>
      <c r="D38" s="31"/>
      <c r="E38" s="31"/>
      <c r="F38" s="31"/>
      <c r="G38" s="31"/>
      <c r="H38" s="31"/>
      <c r="I38" s="31"/>
      <c r="J38" s="31"/>
      <c r="K38" s="31"/>
      <c r="L38" s="90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25.35" customHeight="1">
      <c r="A39" s="31"/>
      <c r="B39" s="32"/>
      <c r="C39" s="98"/>
      <c r="D39" s="99" t="s">
        <v>46</v>
      </c>
      <c r="E39" s="54"/>
      <c r="F39" s="54"/>
      <c r="G39" s="100" t="s">
        <v>47</v>
      </c>
      <c r="H39" s="101" t="s">
        <v>48</v>
      </c>
      <c r="I39" s="54"/>
      <c r="J39" s="102">
        <f>SUM(J30:J37)</f>
        <v>0</v>
      </c>
      <c r="K39" s="103"/>
      <c r="L39" s="90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14.4" customHeight="1">
      <c r="A40" s="31"/>
      <c r="B40" s="41"/>
      <c r="C40" s="42"/>
      <c r="D40" s="42"/>
      <c r="E40" s="42"/>
      <c r="F40" s="42"/>
      <c r="G40" s="42"/>
      <c r="H40" s="42"/>
      <c r="I40" s="42"/>
      <c r="J40" s="42"/>
      <c r="K40" s="42"/>
      <c r="L40" s="90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4" spans="1:31" s="2" customFormat="1" ht="6.9" customHeight="1">
      <c r="A44" s="31"/>
      <c r="B44" s="43"/>
      <c r="C44" s="44"/>
      <c r="D44" s="44"/>
      <c r="E44" s="44"/>
      <c r="F44" s="44"/>
      <c r="G44" s="44"/>
      <c r="H44" s="44"/>
      <c r="I44" s="44"/>
      <c r="J44" s="44"/>
      <c r="K44" s="44"/>
      <c r="L44" s="90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</row>
    <row r="45" spans="1:31" s="2" customFormat="1" ht="24.9" customHeight="1">
      <c r="A45" s="31"/>
      <c r="B45" s="32"/>
      <c r="C45" s="23" t="s">
        <v>100</v>
      </c>
      <c r="D45" s="31"/>
      <c r="E45" s="31"/>
      <c r="F45" s="31"/>
      <c r="G45" s="31"/>
      <c r="H45" s="31"/>
      <c r="I45" s="31"/>
      <c r="J45" s="31"/>
      <c r="K45" s="31"/>
      <c r="L45" s="90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</row>
    <row r="46" spans="1:31" s="2" customFormat="1" ht="6.9" customHeight="1">
      <c r="A46" s="31"/>
      <c r="B46" s="32"/>
      <c r="C46" s="31"/>
      <c r="D46" s="31"/>
      <c r="E46" s="31"/>
      <c r="F46" s="31"/>
      <c r="G46" s="31"/>
      <c r="H46" s="31"/>
      <c r="I46" s="31"/>
      <c r="J46" s="31"/>
      <c r="K46" s="31"/>
      <c r="L46" s="90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</row>
    <row r="47" spans="1:31" s="2" customFormat="1" ht="12" customHeight="1">
      <c r="A47" s="31"/>
      <c r="B47" s="32"/>
      <c r="C47" s="28" t="s">
        <v>15</v>
      </c>
      <c r="D47" s="31"/>
      <c r="E47" s="31"/>
      <c r="F47" s="31"/>
      <c r="G47" s="31"/>
      <c r="H47" s="31"/>
      <c r="I47" s="31"/>
      <c r="J47" s="31"/>
      <c r="K47" s="31"/>
      <c r="L47" s="90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</row>
    <row r="48" spans="1:31" s="2" customFormat="1" ht="16.5" customHeight="1">
      <c r="A48" s="31"/>
      <c r="B48" s="32"/>
      <c r="C48" s="31"/>
      <c r="D48" s="31"/>
      <c r="E48" s="310" t="str">
        <f>E7</f>
        <v>Zateplení budov včetně nové střechy, MŠ Tovární 44, Beroun</v>
      </c>
      <c r="F48" s="311"/>
      <c r="G48" s="311"/>
      <c r="H48" s="311"/>
      <c r="I48" s="31"/>
      <c r="J48" s="31"/>
      <c r="K48" s="31"/>
      <c r="L48" s="90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</row>
    <row r="49" spans="1:31" s="2" customFormat="1" ht="12" customHeight="1">
      <c r="A49" s="31"/>
      <c r="B49" s="32"/>
      <c r="C49" s="28" t="s">
        <v>98</v>
      </c>
      <c r="D49" s="31"/>
      <c r="E49" s="31"/>
      <c r="F49" s="31"/>
      <c r="G49" s="31"/>
      <c r="H49" s="31"/>
      <c r="I49" s="31"/>
      <c r="J49" s="31"/>
      <c r="K49" s="31"/>
      <c r="L49" s="90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</row>
    <row r="50" spans="1:31" s="2" customFormat="1" ht="16.5" customHeight="1">
      <c r="A50" s="31"/>
      <c r="B50" s="32"/>
      <c r="C50" s="31"/>
      <c r="D50" s="31"/>
      <c r="E50" s="291" t="str">
        <f>E9</f>
        <v>02 - VON</v>
      </c>
      <c r="F50" s="312"/>
      <c r="G50" s="312"/>
      <c r="H50" s="312"/>
      <c r="I50" s="31"/>
      <c r="J50" s="31"/>
      <c r="K50" s="31"/>
      <c r="L50" s="90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</row>
    <row r="51" spans="1:31" s="2" customFormat="1" ht="6.9" customHeight="1">
      <c r="A51" s="31"/>
      <c r="B51" s="32"/>
      <c r="C51" s="31"/>
      <c r="D51" s="31"/>
      <c r="E51" s="31"/>
      <c r="F51" s="31"/>
      <c r="G51" s="31"/>
      <c r="H51" s="31"/>
      <c r="I51" s="31"/>
      <c r="J51" s="31"/>
      <c r="K51" s="31"/>
      <c r="L51" s="90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</row>
    <row r="52" spans="1:31" s="2" customFormat="1" ht="12" customHeight="1">
      <c r="A52" s="31"/>
      <c r="B52" s="32"/>
      <c r="C52" s="28" t="s">
        <v>19</v>
      </c>
      <c r="D52" s="31"/>
      <c r="E52" s="31"/>
      <c r="F52" s="26" t="str">
        <f>F12</f>
        <v>Beroun</v>
      </c>
      <c r="G52" s="31"/>
      <c r="H52" s="31"/>
      <c r="I52" s="28" t="s">
        <v>21</v>
      </c>
      <c r="J52" s="49" t="str">
        <f>IF(J12="","",J12)</f>
        <v>16. 1. 2020</v>
      </c>
      <c r="K52" s="31"/>
      <c r="L52" s="90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</row>
    <row r="53" spans="1:31" s="2" customFormat="1" ht="6.9" customHeight="1">
      <c r="A53" s="31"/>
      <c r="B53" s="32"/>
      <c r="C53" s="31"/>
      <c r="D53" s="31"/>
      <c r="E53" s="31"/>
      <c r="F53" s="31"/>
      <c r="G53" s="31"/>
      <c r="H53" s="31"/>
      <c r="I53" s="31"/>
      <c r="J53" s="31"/>
      <c r="K53" s="31"/>
      <c r="L53" s="90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</row>
    <row r="54" spans="1:31" s="2" customFormat="1" ht="15.15" customHeight="1">
      <c r="A54" s="31"/>
      <c r="B54" s="32"/>
      <c r="C54" s="28" t="s">
        <v>23</v>
      </c>
      <c r="D54" s="31"/>
      <c r="E54" s="31"/>
      <c r="F54" s="26" t="str">
        <f>E15</f>
        <v>Město Beroun</v>
      </c>
      <c r="G54" s="31"/>
      <c r="H54" s="31"/>
      <c r="I54" s="28" t="s">
        <v>29</v>
      </c>
      <c r="J54" s="29" t="str">
        <f>E21</f>
        <v>RAM projekt</v>
      </c>
      <c r="K54" s="31"/>
      <c r="L54" s="90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</row>
    <row r="55" spans="1:31" s="2" customFormat="1" ht="15.15" customHeight="1">
      <c r="A55" s="31"/>
      <c r="B55" s="32"/>
      <c r="C55" s="28" t="s">
        <v>27</v>
      </c>
      <c r="D55" s="31"/>
      <c r="E55" s="31"/>
      <c r="F55" s="26" t="str">
        <f>IF(E18="","",E18)</f>
        <v xml:space="preserve"> </v>
      </c>
      <c r="G55" s="31"/>
      <c r="H55" s="31"/>
      <c r="I55" s="28" t="s">
        <v>32</v>
      </c>
      <c r="J55" s="29" t="str">
        <f>E24</f>
        <v>Ing. Eva Mrvová</v>
      </c>
      <c r="K55" s="31"/>
      <c r="L55" s="90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</row>
    <row r="56" spans="1:31" s="2" customFormat="1" ht="10.35" customHeight="1">
      <c r="A56" s="31"/>
      <c r="B56" s="32"/>
      <c r="C56" s="31"/>
      <c r="D56" s="31"/>
      <c r="E56" s="31"/>
      <c r="F56" s="31"/>
      <c r="G56" s="31"/>
      <c r="H56" s="31"/>
      <c r="I56" s="31"/>
      <c r="J56" s="31"/>
      <c r="K56" s="31"/>
      <c r="L56" s="90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</row>
    <row r="57" spans="1:31" s="2" customFormat="1" ht="29.25" customHeight="1">
      <c r="A57" s="31"/>
      <c r="B57" s="32"/>
      <c r="C57" s="104" t="s">
        <v>101</v>
      </c>
      <c r="D57" s="98"/>
      <c r="E57" s="98"/>
      <c r="F57" s="98"/>
      <c r="G57" s="98"/>
      <c r="H57" s="98"/>
      <c r="I57" s="98"/>
      <c r="J57" s="105" t="s">
        <v>102</v>
      </c>
      <c r="K57" s="98"/>
      <c r="L57" s="90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</row>
    <row r="58" spans="1:31" s="2" customFormat="1" ht="10.35" customHeight="1">
      <c r="A58" s="31"/>
      <c r="B58" s="32"/>
      <c r="C58" s="31"/>
      <c r="D58" s="31"/>
      <c r="E58" s="31"/>
      <c r="F58" s="31"/>
      <c r="G58" s="31"/>
      <c r="H58" s="31"/>
      <c r="I58" s="31"/>
      <c r="J58" s="31"/>
      <c r="K58" s="31"/>
      <c r="L58" s="90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</row>
    <row r="59" spans="1:47" s="2" customFormat="1" ht="22.8" customHeight="1">
      <c r="A59" s="31"/>
      <c r="B59" s="32"/>
      <c r="C59" s="106" t="s">
        <v>68</v>
      </c>
      <c r="D59" s="31"/>
      <c r="E59" s="31"/>
      <c r="F59" s="31"/>
      <c r="G59" s="31"/>
      <c r="H59" s="31"/>
      <c r="I59" s="31"/>
      <c r="J59" s="65">
        <f>J83</f>
        <v>0</v>
      </c>
      <c r="K59" s="31"/>
      <c r="L59" s="90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U59" s="19" t="s">
        <v>103</v>
      </c>
    </row>
    <row r="60" spans="2:12" s="9" customFormat="1" ht="24.9" customHeight="1">
      <c r="B60" s="107"/>
      <c r="D60" s="108" t="s">
        <v>569</v>
      </c>
      <c r="E60" s="109"/>
      <c r="F60" s="109"/>
      <c r="G60" s="109"/>
      <c r="H60" s="109"/>
      <c r="I60" s="109"/>
      <c r="J60" s="110">
        <f>J84</f>
        <v>0</v>
      </c>
      <c r="L60" s="107"/>
    </row>
    <row r="61" spans="2:12" s="10" customFormat="1" ht="19.95" customHeight="1">
      <c r="B61" s="111"/>
      <c r="D61" s="112" t="s">
        <v>570</v>
      </c>
      <c r="E61" s="113"/>
      <c r="F61" s="113"/>
      <c r="G61" s="113"/>
      <c r="H61" s="113"/>
      <c r="I61" s="113"/>
      <c r="J61" s="114">
        <f>J85</f>
        <v>0</v>
      </c>
      <c r="L61" s="111"/>
    </row>
    <row r="62" spans="2:12" s="10" customFormat="1" ht="19.95" customHeight="1">
      <c r="B62" s="111"/>
      <c r="D62" s="112" t="s">
        <v>571</v>
      </c>
      <c r="E62" s="113"/>
      <c r="F62" s="113"/>
      <c r="G62" s="113"/>
      <c r="H62" s="113"/>
      <c r="I62" s="113"/>
      <c r="J62" s="114">
        <f>J87</f>
        <v>0</v>
      </c>
      <c r="L62" s="111"/>
    </row>
    <row r="63" spans="2:12" s="10" customFormat="1" ht="19.95" customHeight="1">
      <c r="B63" s="111"/>
      <c r="D63" s="112" t="s">
        <v>572</v>
      </c>
      <c r="E63" s="113"/>
      <c r="F63" s="113"/>
      <c r="G63" s="113"/>
      <c r="H63" s="113"/>
      <c r="I63" s="113"/>
      <c r="J63" s="114">
        <f>J89</f>
        <v>0</v>
      </c>
      <c r="L63" s="111"/>
    </row>
    <row r="64" spans="1:31" s="2" customFormat="1" ht="21.75" customHeight="1">
      <c r="A64" s="31"/>
      <c r="B64" s="32"/>
      <c r="C64" s="31"/>
      <c r="D64" s="31"/>
      <c r="E64" s="31"/>
      <c r="F64" s="31"/>
      <c r="G64" s="31"/>
      <c r="H64" s="31"/>
      <c r="I64" s="31"/>
      <c r="J64" s="31"/>
      <c r="K64" s="31"/>
      <c r="L64" s="90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</row>
    <row r="65" spans="1:31" s="2" customFormat="1" ht="6.9" customHeight="1">
      <c r="A65" s="31"/>
      <c r="B65" s="41"/>
      <c r="C65" s="42"/>
      <c r="D65" s="42"/>
      <c r="E65" s="42"/>
      <c r="F65" s="42"/>
      <c r="G65" s="42"/>
      <c r="H65" s="42"/>
      <c r="I65" s="42"/>
      <c r="J65" s="42"/>
      <c r="K65" s="42"/>
      <c r="L65" s="90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9" spans="1:31" s="2" customFormat="1" ht="6.9" customHeight="1">
      <c r="A69" s="31"/>
      <c r="B69" s="43"/>
      <c r="C69" s="44"/>
      <c r="D69" s="44"/>
      <c r="E69" s="44"/>
      <c r="F69" s="44"/>
      <c r="G69" s="44"/>
      <c r="H69" s="44"/>
      <c r="I69" s="44"/>
      <c r="J69" s="44"/>
      <c r="K69" s="44"/>
      <c r="L69" s="90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</row>
    <row r="70" spans="1:31" s="2" customFormat="1" ht="24.9" customHeight="1">
      <c r="A70" s="31"/>
      <c r="B70" s="32"/>
      <c r="C70" s="23" t="s">
        <v>125</v>
      </c>
      <c r="D70" s="31"/>
      <c r="E70" s="31"/>
      <c r="F70" s="31"/>
      <c r="G70" s="31"/>
      <c r="H70" s="31"/>
      <c r="I70" s="31"/>
      <c r="J70" s="31"/>
      <c r="K70" s="31"/>
      <c r="L70" s="90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</row>
    <row r="71" spans="1:31" s="2" customFormat="1" ht="6.9" customHeight="1">
      <c r="A71" s="31"/>
      <c r="B71" s="32"/>
      <c r="C71" s="31"/>
      <c r="D71" s="31"/>
      <c r="E71" s="31"/>
      <c r="F71" s="31"/>
      <c r="G71" s="31"/>
      <c r="H71" s="31"/>
      <c r="I71" s="31"/>
      <c r="J71" s="31"/>
      <c r="K71" s="31"/>
      <c r="L71" s="90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</row>
    <row r="72" spans="1:31" s="2" customFormat="1" ht="12" customHeight="1">
      <c r="A72" s="31"/>
      <c r="B72" s="32"/>
      <c r="C72" s="28" t="s">
        <v>15</v>
      </c>
      <c r="D72" s="31"/>
      <c r="E72" s="31"/>
      <c r="F72" s="31"/>
      <c r="G72" s="31"/>
      <c r="H72" s="31"/>
      <c r="I72" s="31"/>
      <c r="J72" s="31"/>
      <c r="K72" s="31"/>
      <c r="L72" s="90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</row>
    <row r="73" spans="1:31" s="2" customFormat="1" ht="16.5" customHeight="1">
      <c r="A73" s="31"/>
      <c r="B73" s="32"/>
      <c r="C73" s="31"/>
      <c r="D73" s="31"/>
      <c r="E73" s="310" t="str">
        <f>E7</f>
        <v>Zateplení budov včetně nové střechy, MŠ Tovární 44, Beroun</v>
      </c>
      <c r="F73" s="311"/>
      <c r="G73" s="311"/>
      <c r="H73" s="311"/>
      <c r="I73" s="31"/>
      <c r="J73" s="31"/>
      <c r="K73" s="31"/>
      <c r="L73" s="90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</row>
    <row r="74" spans="1:31" s="2" customFormat="1" ht="12" customHeight="1">
      <c r="A74" s="31"/>
      <c r="B74" s="32"/>
      <c r="C74" s="28" t="s">
        <v>98</v>
      </c>
      <c r="D74" s="31"/>
      <c r="E74" s="31"/>
      <c r="F74" s="31"/>
      <c r="G74" s="31"/>
      <c r="H74" s="31"/>
      <c r="I74" s="31"/>
      <c r="J74" s="31"/>
      <c r="K74" s="31"/>
      <c r="L74" s="90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</row>
    <row r="75" spans="1:31" s="2" customFormat="1" ht="16.5" customHeight="1">
      <c r="A75" s="31"/>
      <c r="B75" s="32"/>
      <c r="C75" s="31"/>
      <c r="D75" s="31"/>
      <c r="E75" s="291" t="str">
        <f>E9</f>
        <v>02 - VON</v>
      </c>
      <c r="F75" s="312"/>
      <c r="G75" s="312"/>
      <c r="H75" s="312"/>
      <c r="I75" s="31"/>
      <c r="J75" s="31"/>
      <c r="K75" s="31"/>
      <c r="L75" s="90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</row>
    <row r="76" spans="1:31" s="2" customFormat="1" ht="6.9" customHeight="1">
      <c r="A76" s="31"/>
      <c r="B76" s="32"/>
      <c r="C76" s="31"/>
      <c r="D76" s="31"/>
      <c r="E76" s="31"/>
      <c r="F76" s="31"/>
      <c r="G76" s="31"/>
      <c r="H76" s="31"/>
      <c r="I76" s="31"/>
      <c r="J76" s="31"/>
      <c r="K76" s="31"/>
      <c r="L76" s="90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2" customHeight="1">
      <c r="A77" s="31"/>
      <c r="B77" s="32"/>
      <c r="C77" s="28" t="s">
        <v>19</v>
      </c>
      <c r="D77" s="31"/>
      <c r="E77" s="31"/>
      <c r="F77" s="26" t="str">
        <f>F12</f>
        <v>Beroun</v>
      </c>
      <c r="G77" s="31"/>
      <c r="H77" s="31"/>
      <c r="I77" s="28" t="s">
        <v>21</v>
      </c>
      <c r="J77" s="49" t="str">
        <f>IF(J12="","",J12)</f>
        <v>16. 1. 2020</v>
      </c>
      <c r="K77" s="31"/>
      <c r="L77" s="90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78" spans="1:31" s="2" customFormat="1" ht="6.9" customHeight="1">
      <c r="A78" s="31"/>
      <c r="B78" s="32"/>
      <c r="C78" s="31"/>
      <c r="D78" s="31"/>
      <c r="E78" s="31"/>
      <c r="F78" s="31"/>
      <c r="G78" s="31"/>
      <c r="H78" s="31"/>
      <c r="I78" s="31"/>
      <c r="J78" s="31"/>
      <c r="K78" s="31"/>
      <c r="L78" s="90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</row>
    <row r="79" spans="1:31" s="2" customFormat="1" ht="15.15" customHeight="1">
      <c r="A79" s="31"/>
      <c r="B79" s="32"/>
      <c r="C79" s="28" t="s">
        <v>23</v>
      </c>
      <c r="D79" s="31"/>
      <c r="E79" s="31"/>
      <c r="F79" s="26" t="str">
        <f>E15</f>
        <v>Město Beroun</v>
      </c>
      <c r="G79" s="31"/>
      <c r="H79" s="31"/>
      <c r="I79" s="28" t="s">
        <v>29</v>
      </c>
      <c r="J79" s="29" t="str">
        <f>E21</f>
        <v>RAM projekt</v>
      </c>
      <c r="K79" s="31"/>
      <c r="L79" s="90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</row>
    <row r="80" spans="1:31" s="2" customFormat="1" ht="15.15" customHeight="1">
      <c r="A80" s="31"/>
      <c r="B80" s="32"/>
      <c r="C80" s="28" t="s">
        <v>27</v>
      </c>
      <c r="D80" s="31"/>
      <c r="E80" s="31"/>
      <c r="F80" s="26" t="str">
        <f>IF(E18="","",E18)</f>
        <v xml:space="preserve"> </v>
      </c>
      <c r="G80" s="31"/>
      <c r="H80" s="31"/>
      <c r="I80" s="28" t="s">
        <v>32</v>
      </c>
      <c r="J80" s="29" t="str">
        <f>E24</f>
        <v>Ing. Eva Mrvová</v>
      </c>
      <c r="K80" s="31"/>
      <c r="L80" s="90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</row>
    <row r="81" spans="1:31" s="2" customFormat="1" ht="10.35" customHeight="1">
      <c r="A81" s="31"/>
      <c r="B81" s="32"/>
      <c r="C81" s="31"/>
      <c r="D81" s="31"/>
      <c r="E81" s="31"/>
      <c r="F81" s="31"/>
      <c r="G81" s="31"/>
      <c r="H81" s="31"/>
      <c r="I81" s="31"/>
      <c r="J81" s="31"/>
      <c r="K81" s="31"/>
      <c r="L81" s="90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31" s="11" customFormat="1" ht="29.25" customHeight="1">
      <c r="A82" s="115"/>
      <c r="B82" s="116"/>
      <c r="C82" s="117" t="s">
        <v>126</v>
      </c>
      <c r="D82" s="118" t="s">
        <v>55</v>
      </c>
      <c r="E82" s="118" t="s">
        <v>51</v>
      </c>
      <c r="F82" s="118" t="s">
        <v>52</v>
      </c>
      <c r="G82" s="118" t="s">
        <v>127</v>
      </c>
      <c r="H82" s="118" t="s">
        <v>128</v>
      </c>
      <c r="I82" s="118" t="s">
        <v>129</v>
      </c>
      <c r="J82" s="118" t="s">
        <v>102</v>
      </c>
      <c r="K82" s="119" t="s">
        <v>130</v>
      </c>
      <c r="L82" s="120"/>
      <c r="M82" s="56" t="s">
        <v>3</v>
      </c>
      <c r="N82" s="57" t="s">
        <v>40</v>
      </c>
      <c r="O82" s="57" t="s">
        <v>131</v>
      </c>
      <c r="P82" s="57" t="s">
        <v>132</v>
      </c>
      <c r="Q82" s="57" t="s">
        <v>133</v>
      </c>
      <c r="R82" s="57" t="s">
        <v>134</v>
      </c>
      <c r="S82" s="57" t="s">
        <v>135</v>
      </c>
      <c r="T82" s="58" t="s">
        <v>136</v>
      </c>
      <c r="U82" s="115"/>
      <c r="V82" s="115"/>
      <c r="W82" s="115"/>
      <c r="X82" s="115"/>
      <c r="Y82" s="115"/>
      <c r="Z82" s="115"/>
      <c r="AA82" s="115"/>
      <c r="AB82" s="115"/>
      <c r="AC82" s="115"/>
      <c r="AD82" s="115"/>
      <c r="AE82" s="115"/>
    </row>
    <row r="83" spans="1:63" s="2" customFormat="1" ht="22.8" customHeight="1">
      <c r="A83" s="31"/>
      <c r="B83" s="32"/>
      <c r="C83" s="63" t="s">
        <v>137</v>
      </c>
      <c r="D83" s="31"/>
      <c r="E83" s="31"/>
      <c r="F83" s="31"/>
      <c r="G83" s="31"/>
      <c r="H83" s="31"/>
      <c r="I83" s="31"/>
      <c r="J83" s="121">
        <f>BK83</f>
        <v>0</v>
      </c>
      <c r="K83" s="31"/>
      <c r="L83" s="32"/>
      <c r="M83" s="59"/>
      <c r="N83" s="50"/>
      <c r="O83" s="60"/>
      <c r="P83" s="122">
        <f>P84</f>
        <v>0</v>
      </c>
      <c r="Q83" s="60"/>
      <c r="R83" s="122">
        <f>R84</f>
        <v>0</v>
      </c>
      <c r="S83" s="60"/>
      <c r="T83" s="123">
        <f>T84</f>
        <v>0</v>
      </c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T83" s="19" t="s">
        <v>69</v>
      </c>
      <c r="AU83" s="19" t="s">
        <v>103</v>
      </c>
      <c r="BK83" s="124">
        <f>BK84</f>
        <v>0</v>
      </c>
    </row>
    <row r="84" spans="2:63" s="12" customFormat="1" ht="25.95" customHeight="1">
      <c r="B84" s="125"/>
      <c r="D84" s="126" t="s">
        <v>69</v>
      </c>
      <c r="E84" s="127" t="s">
        <v>573</v>
      </c>
      <c r="F84" s="127" t="s">
        <v>574</v>
      </c>
      <c r="J84" s="128">
        <f>BK84</f>
        <v>0</v>
      </c>
      <c r="L84" s="125"/>
      <c r="M84" s="129"/>
      <c r="N84" s="130"/>
      <c r="O84" s="130"/>
      <c r="P84" s="131">
        <f>P85+P87+P89</f>
        <v>0</v>
      </c>
      <c r="Q84" s="130"/>
      <c r="R84" s="131">
        <f>R85+R87+R89</f>
        <v>0</v>
      </c>
      <c r="S84" s="130"/>
      <c r="T84" s="132">
        <f>T85+T87+T89</f>
        <v>0</v>
      </c>
      <c r="AR84" s="126" t="s">
        <v>166</v>
      </c>
      <c r="AT84" s="133" t="s">
        <v>69</v>
      </c>
      <c r="AU84" s="133" t="s">
        <v>70</v>
      </c>
      <c r="AY84" s="126" t="s">
        <v>140</v>
      </c>
      <c r="BK84" s="134">
        <f>BK85+BK87+BK89</f>
        <v>0</v>
      </c>
    </row>
    <row r="85" spans="2:63" s="12" customFormat="1" ht="22.8" customHeight="1">
      <c r="B85" s="125"/>
      <c r="D85" s="126" t="s">
        <v>69</v>
      </c>
      <c r="E85" s="135" t="s">
        <v>575</v>
      </c>
      <c r="F85" s="135" t="s">
        <v>576</v>
      </c>
      <c r="J85" s="136">
        <f>BK85</f>
        <v>0</v>
      </c>
      <c r="L85" s="125"/>
      <c r="M85" s="129"/>
      <c r="N85" s="130"/>
      <c r="O85" s="130"/>
      <c r="P85" s="131">
        <f>P86</f>
        <v>0</v>
      </c>
      <c r="Q85" s="130"/>
      <c r="R85" s="131">
        <f>R86</f>
        <v>0</v>
      </c>
      <c r="S85" s="130"/>
      <c r="T85" s="132">
        <f>T86</f>
        <v>0</v>
      </c>
      <c r="AR85" s="126" t="s">
        <v>166</v>
      </c>
      <c r="AT85" s="133" t="s">
        <v>69</v>
      </c>
      <c r="AU85" s="133" t="s">
        <v>78</v>
      </c>
      <c r="AY85" s="126" t="s">
        <v>140</v>
      </c>
      <c r="BK85" s="134">
        <f>BK86</f>
        <v>0</v>
      </c>
    </row>
    <row r="86" spans="1:65" s="2" customFormat="1" ht="16.5" customHeight="1">
      <c r="A86" s="31"/>
      <c r="B86" s="137"/>
      <c r="C86" s="138" t="s">
        <v>78</v>
      </c>
      <c r="D86" s="138" t="s">
        <v>143</v>
      </c>
      <c r="E86" s="139" t="s">
        <v>577</v>
      </c>
      <c r="F86" s="140" t="s">
        <v>578</v>
      </c>
      <c r="G86" s="141" t="s">
        <v>579</v>
      </c>
      <c r="H86" s="142">
        <v>1</v>
      </c>
      <c r="I86" s="321"/>
      <c r="J86" s="143">
        <f>ROUND(I86*H86,2)</f>
        <v>0</v>
      </c>
      <c r="K86" s="140" t="s">
        <v>151</v>
      </c>
      <c r="L86" s="32"/>
      <c r="M86" s="144" t="s">
        <v>3</v>
      </c>
      <c r="N86" s="145" t="s">
        <v>41</v>
      </c>
      <c r="O86" s="146">
        <v>0</v>
      </c>
      <c r="P86" s="146">
        <f>O86*H86</f>
        <v>0</v>
      </c>
      <c r="Q86" s="146">
        <v>0</v>
      </c>
      <c r="R86" s="146">
        <f>Q86*H86</f>
        <v>0</v>
      </c>
      <c r="S86" s="146">
        <v>0</v>
      </c>
      <c r="T86" s="147">
        <f>S86*H86</f>
        <v>0</v>
      </c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R86" s="148" t="s">
        <v>580</v>
      </c>
      <c r="AT86" s="148" t="s">
        <v>143</v>
      </c>
      <c r="AU86" s="148" t="s">
        <v>80</v>
      </c>
      <c r="AY86" s="19" t="s">
        <v>140</v>
      </c>
      <c r="BE86" s="149">
        <f>IF(N86="základní",J86,0)</f>
        <v>0</v>
      </c>
      <c r="BF86" s="149">
        <f>IF(N86="snížená",J86,0)</f>
        <v>0</v>
      </c>
      <c r="BG86" s="149">
        <f>IF(N86="zákl. přenesená",J86,0)</f>
        <v>0</v>
      </c>
      <c r="BH86" s="149">
        <f>IF(N86="sníž. přenesená",J86,0)</f>
        <v>0</v>
      </c>
      <c r="BI86" s="149">
        <f>IF(N86="nulová",J86,0)</f>
        <v>0</v>
      </c>
      <c r="BJ86" s="19" t="s">
        <v>78</v>
      </c>
      <c r="BK86" s="149">
        <f>ROUND(I86*H86,2)</f>
        <v>0</v>
      </c>
      <c r="BL86" s="19" t="s">
        <v>580</v>
      </c>
      <c r="BM86" s="148" t="s">
        <v>581</v>
      </c>
    </row>
    <row r="87" spans="2:63" s="12" customFormat="1" ht="22.8" customHeight="1">
      <c r="B87" s="125"/>
      <c r="D87" s="126" t="s">
        <v>69</v>
      </c>
      <c r="E87" s="135" t="s">
        <v>582</v>
      </c>
      <c r="F87" s="135" t="s">
        <v>583</v>
      </c>
      <c r="J87" s="136">
        <f>BK87</f>
        <v>0</v>
      </c>
      <c r="L87" s="125"/>
      <c r="M87" s="129"/>
      <c r="N87" s="130"/>
      <c r="O87" s="130"/>
      <c r="P87" s="131">
        <f>P88</f>
        <v>0</v>
      </c>
      <c r="Q87" s="130"/>
      <c r="R87" s="131">
        <f>R88</f>
        <v>0</v>
      </c>
      <c r="S87" s="130"/>
      <c r="T87" s="132">
        <f>T88</f>
        <v>0</v>
      </c>
      <c r="AR87" s="126" t="s">
        <v>166</v>
      </c>
      <c r="AT87" s="133" t="s">
        <v>69</v>
      </c>
      <c r="AU87" s="133" t="s">
        <v>78</v>
      </c>
      <c r="AY87" s="126" t="s">
        <v>140</v>
      </c>
      <c r="BK87" s="134">
        <f>BK88</f>
        <v>0</v>
      </c>
    </row>
    <row r="88" spans="1:65" s="2" customFormat="1" ht="16.5" customHeight="1">
      <c r="A88" s="31"/>
      <c r="B88" s="137"/>
      <c r="C88" s="138" t="s">
        <v>80</v>
      </c>
      <c r="D88" s="138" t="s">
        <v>143</v>
      </c>
      <c r="E88" s="139" t="s">
        <v>584</v>
      </c>
      <c r="F88" s="140" t="s">
        <v>583</v>
      </c>
      <c r="G88" s="141" t="s">
        <v>579</v>
      </c>
      <c r="H88" s="142">
        <v>1</v>
      </c>
      <c r="I88" s="321"/>
      <c r="J88" s="143">
        <f>ROUND(I88*H88,2)</f>
        <v>0</v>
      </c>
      <c r="K88" s="140" t="s">
        <v>151</v>
      </c>
      <c r="L88" s="32"/>
      <c r="M88" s="144" t="s">
        <v>3</v>
      </c>
      <c r="N88" s="145" t="s">
        <v>41</v>
      </c>
      <c r="O88" s="146">
        <v>0</v>
      </c>
      <c r="P88" s="146">
        <f>O88*H88</f>
        <v>0</v>
      </c>
      <c r="Q88" s="146">
        <v>0</v>
      </c>
      <c r="R88" s="146">
        <f>Q88*H88</f>
        <v>0</v>
      </c>
      <c r="S88" s="146">
        <v>0</v>
      </c>
      <c r="T88" s="147">
        <f>S88*H88</f>
        <v>0</v>
      </c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R88" s="148" t="s">
        <v>580</v>
      </c>
      <c r="AT88" s="148" t="s">
        <v>143</v>
      </c>
      <c r="AU88" s="148" t="s">
        <v>80</v>
      </c>
      <c r="AY88" s="19" t="s">
        <v>140</v>
      </c>
      <c r="BE88" s="149">
        <f>IF(N88="základní",J88,0)</f>
        <v>0</v>
      </c>
      <c r="BF88" s="149">
        <f>IF(N88="snížená",J88,0)</f>
        <v>0</v>
      </c>
      <c r="BG88" s="149">
        <f>IF(N88="zákl. přenesená",J88,0)</f>
        <v>0</v>
      </c>
      <c r="BH88" s="149">
        <f>IF(N88="sníž. přenesená",J88,0)</f>
        <v>0</v>
      </c>
      <c r="BI88" s="149">
        <f>IF(N88="nulová",J88,0)</f>
        <v>0</v>
      </c>
      <c r="BJ88" s="19" t="s">
        <v>78</v>
      </c>
      <c r="BK88" s="149">
        <f>ROUND(I88*H88,2)</f>
        <v>0</v>
      </c>
      <c r="BL88" s="19" t="s">
        <v>580</v>
      </c>
      <c r="BM88" s="148" t="s">
        <v>585</v>
      </c>
    </row>
    <row r="89" spans="2:63" s="12" customFormat="1" ht="22.8" customHeight="1">
      <c r="B89" s="125"/>
      <c r="D89" s="126" t="s">
        <v>69</v>
      </c>
      <c r="E89" s="135" t="s">
        <v>793</v>
      </c>
      <c r="F89" s="135" t="s">
        <v>792</v>
      </c>
      <c r="J89" s="136">
        <f>BK89</f>
        <v>0</v>
      </c>
      <c r="L89" s="125"/>
      <c r="M89" s="129"/>
      <c r="N89" s="130"/>
      <c r="O89" s="130"/>
      <c r="P89" s="131">
        <f>SUM(P90:P91)</f>
        <v>0</v>
      </c>
      <c r="Q89" s="130"/>
      <c r="R89" s="131">
        <f>SUM(R90:R91)</f>
        <v>0</v>
      </c>
      <c r="S89" s="130"/>
      <c r="T89" s="132">
        <f>SUM(T90:T91)</f>
        <v>0</v>
      </c>
      <c r="AR89" s="126" t="s">
        <v>166</v>
      </c>
      <c r="AT89" s="133" t="s">
        <v>69</v>
      </c>
      <c r="AU89" s="133" t="s">
        <v>78</v>
      </c>
      <c r="AY89" s="126" t="s">
        <v>140</v>
      </c>
      <c r="BK89" s="134">
        <f>SUM(BK90:BK91)</f>
        <v>0</v>
      </c>
    </row>
    <row r="90" spans="1:65" s="2" customFormat="1" ht="16.5" customHeight="1">
      <c r="A90" s="31"/>
      <c r="B90" s="137"/>
      <c r="C90" s="138"/>
      <c r="D90" s="138"/>
      <c r="E90" s="139"/>
      <c r="F90" s="140"/>
      <c r="G90" s="141"/>
      <c r="H90" s="142"/>
      <c r="I90" s="143"/>
      <c r="J90" s="143"/>
      <c r="K90" s="140"/>
      <c r="L90" s="32"/>
      <c r="M90" s="144" t="s">
        <v>3</v>
      </c>
      <c r="N90" s="145" t="s">
        <v>41</v>
      </c>
      <c r="O90" s="146">
        <v>0</v>
      </c>
      <c r="P90" s="146">
        <f>O90*H90</f>
        <v>0</v>
      </c>
      <c r="Q90" s="146">
        <v>0</v>
      </c>
      <c r="R90" s="146">
        <f>Q90*H90</f>
        <v>0</v>
      </c>
      <c r="S90" s="146">
        <v>0</v>
      </c>
      <c r="T90" s="147">
        <f>S90*H90</f>
        <v>0</v>
      </c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R90" s="148" t="s">
        <v>580</v>
      </c>
      <c r="AT90" s="148" t="s">
        <v>143</v>
      </c>
      <c r="AU90" s="148" t="s">
        <v>80</v>
      </c>
      <c r="AY90" s="19" t="s">
        <v>140</v>
      </c>
      <c r="BE90" s="149">
        <f>IF(N90="základní",J90,0)</f>
        <v>0</v>
      </c>
      <c r="BF90" s="149">
        <f>IF(N90="snížená",J90,0)</f>
        <v>0</v>
      </c>
      <c r="BG90" s="149">
        <f>IF(N90="zákl. přenesená",J90,0)</f>
        <v>0</v>
      </c>
      <c r="BH90" s="149">
        <f>IF(N90="sníž. přenesená",J90,0)</f>
        <v>0</v>
      </c>
      <c r="BI90" s="149">
        <f>IF(N90="nulová",J90,0)</f>
        <v>0</v>
      </c>
      <c r="BJ90" s="19" t="s">
        <v>78</v>
      </c>
      <c r="BK90" s="149">
        <f>ROUND(I90*H90,2)</f>
        <v>0</v>
      </c>
      <c r="BL90" s="19" t="s">
        <v>580</v>
      </c>
      <c r="BM90" s="148" t="s">
        <v>586</v>
      </c>
    </row>
    <row r="91" spans="1:65" s="2" customFormat="1" ht="16.5" customHeight="1">
      <c r="A91" s="31"/>
      <c r="B91" s="137"/>
      <c r="C91" s="138"/>
      <c r="D91" s="138"/>
      <c r="E91" s="139"/>
      <c r="F91" s="140"/>
      <c r="G91" s="141"/>
      <c r="H91" s="142"/>
      <c r="I91" s="143"/>
      <c r="J91" s="143"/>
      <c r="K91" s="140"/>
      <c r="L91" s="32"/>
      <c r="M91" s="187" t="s">
        <v>3</v>
      </c>
      <c r="N91" s="188" t="s">
        <v>41</v>
      </c>
      <c r="O91" s="189">
        <v>0</v>
      </c>
      <c r="P91" s="189">
        <f>O91*H91</f>
        <v>0</v>
      </c>
      <c r="Q91" s="189">
        <v>0</v>
      </c>
      <c r="R91" s="189">
        <f>Q91*H91</f>
        <v>0</v>
      </c>
      <c r="S91" s="189">
        <v>0</v>
      </c>
      <c r="T91" s="190">
        <f>S91*H91</f>
        <v>0</v>
      </c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R91" s="148" t="s">
        <v>580</v>
      </c>
      <c r="AT91" s="148" t="s">
        <v>143</v>
      </c>
      <c r="AU91" s="148" t="s">
        <v>80</v>
      </c>
      <c r="AY91" s="19" t="s">
        <v>140</v>
      </c>
      <c r="BE91" s="149">
        <f>IF(N91="základní",J91,0)</f>
        <v>0</v>
      </c>
      <c r="BF91" s="149">
        <f>IF(N91="snížená",J91,0)</f>
        <v>0</v>
      </c>
      <c r="BG91" s="149">
        <f>IF(N91="zákl. přenesená",J91,0)</f>
        <v>0</v>
      </c>
      <c r="BH91" s="149">
        <f>IF(N91="sníž. přenesená",J91,0)</f>
        <v>0</v>
      </c>
      <c r="BI91" s="149">
        <f>IF(N91="nulová",J91,0)</f>
        <v>0</v>
      </c>
      <c r="BJ91" s="19" t="s">
        <v>78</v>
      </c>
      <c r="BK91" s="149">
        <f>ROUND(I91*H91,2)</f>
        <v>0</v>
      </c>
      <c r="BL91" s="19" t="s">
        <v>580</v>
      </c>
      <c r="BM91" s="148" t="s">
        <v>587</v>
      </c>
    </row>
    <row r="92" spans="1:31" s="2" customFormat="1" ht="6.9" customHeight="1">
      <c r="A92" s="31"/>
      <c r="B92" s="41"/>
      <c r="C92" s="42"/>
      <c r="D92" s="42"/>
      <c r="E92" s="42"/>
      <c r="F92" s="42"/>
      <c r="G92" s="42"/>
      <c r="H92" s="42"/>
      <c r="I92" s="42"/>
      <c r="J92" s="42"/>
      <c r="K92" s="42"/>
      <c r="L92" s="32"/>
      <c r="M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</sheetData>
  <autoFilter ref="C82:K91"/>
  <mergeCells count="9">
    <mergeCell ref="E50:H50"/>
    <mergeCell ref="E73:H73"/>
    <mergeCell ref="E75:H75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5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25.00390625" style="1" customWidth="1"/>
    <col min="4" max="4" width="75.8515625" style="1" customWidth="1"/>
    <col min="5" max="5" width="13.28125" style="1" customWidth="1"/>
    <col min="6" max="6" width="20.00390625" style="1" customWidth="1"/>
    <col min="7" max="7" width="1.7109375" style="1" customWidth="1"/>
    <col min="8" max="8" width="8.28125" style="1" customWidth="1"/>
  </cols>
  <sheetData>
    <row r="1" s="1" customFormat="1" ht="11.25" customHeight="1"/>
    <row r="2" s="1" customFormat="1" ht="36.9" customHeight="1"/>
    <row r="3" spans="2:8" s="1" customFormat="1" ht="6.9" customHeight="1">
      <c r="B3" s="20"/>
      <c r="C3" s="21"/>
      <c r="D3" s="21"/>
      <c r="E3" s="21"/>
      <c r="F3" s="21"/>
      <c r="G3" s="21"/>
      <c r="H3" s="22"/>
    </row>
    <row r="4" spans="2:8" s="1" customFormat="1" ht="24.9" customHeight="1">
      <c r="B4" s="22"/>
      <c r="C4" s="23" t="s">
        <v>588</v>
      </c>
      <c r="H4" s="22"/>
    </row>
    <row r="5" spans="2:8" s="1" customFormat="1" ht="12" customHeight="1">
      <c r="B5" s="22"/>
      <c r="C5" s="25" t="s">
        <v>13</v>
      </c>
      <c r="D5" s="280" t="s">
        <v>14</v>
      </c>
      <c r="E5" s="278"/>
      <c r="F5" s="278"/>
      <c r="H5" s="22"/>
    </row>
    <row r="6" spans="2:8" s="1" customFormat="1" ht="36.9" customHeight="1">
      <c r="B6" s="22"/>
      <c r="C6" s="27" t="s">
        <v>15</v>
      </c>
      <c r="D6" s="279" t="s">
        <v>16</v>
      </c>
      <c r="E6" s="278"/>
      <c r="F6" s="278"/>
      <c r="H6" s="22"/>
    </row>
    <row r="7" spans="2:8" s="1" customFormat="1" ht="16.5" customHeight="1">
      <c r="B7" s="22"/>
      <c r="C7" s="28" t="s">
        <v>21</v>
      </c>
      <c r="D7" s="49" t="str">
        <f>'Rekapitulace stavby'!AN8</f>
        <v>16. 1. 2020</v>
      </c>
      <c r="H7" s="22"/>
    </row>
    <row r="8" spans="1:8" s="2" customFormat="1" ht="10.8" customHeight="1">
      <c r="A8" s="31"/>
      <c r="B8" s="32"/>
      <c r="C8" s="31"/>
      <c r="D8" s="31"/>
      <c r="E8" s="31"/>
      <c r="F8" s="31"/>
      <c r="G8" s="31"/>
      <c r="H8" s="32"/>
    </row>
    <row r="9" spans="1:8" s="11" customFormat="1" ht="29.25" customHeight="1">
      <c r="A9" s="115"/>
      <c r="B9" s="116"/>
      <c r="C9" s="117" t="s">
        <v>51</v>
      </c>
      <c r="D9" s="118" t="s">
        <v>52</v>
      </c>
      <c r="E9" s="118" t="s">
        <v>127</v>
      </c>
      <c r="F9" s="119" t="s">
        <v>589</v>
      </c>
      <c r="G9" s="115"/>
      <c r="H9" s="116"/>
    </row>
    <row r="10" spans="1:8" s="2" customFormat="1" ht="26.4" customHeight="1">
      <c r="A10" s="31"/>
      <c r="B10" s="32"/>
      <c r="C10" s="191" t="s">
        <v>590</v>
      </c>
      <c r="D10" s="191" t="s">
        <v>76</v>
      </c>
      <c r="E10" s="31"/>
      <c r="F10" s="31"/>
      <c r="G10" s="31"/>
      <c r="H10" s="32"/>
    </row>
    <row r="11" spans="1:8" s="2" customFormat="1" ht="16.8" customHeight="1">
      <c r="A11" s="31"/>
      <c r="B11" s="32"/>
      <c r="C11" s="192" t="s">
        <v>95</v>
      </c>
      <c r="D11" s="193" t="s">
        <v>96</v>
      </c>
      <c r="E11" s="194" t="s">
        <v>86</v>
      </c>
      <c r="F11" s="195">
        <v>365</v>
      </c>
      <c r="G11" s="31"/>
      <c r="H11" s="32"/>
    </row>
    <row r="12" spans="1:8" s="2" customFormat="1" ht="16.8" customHeight="1">
      <c r="A12" s="31"/>
      <c r="B12" s="32"/>
      <c r="C12" s="196" t="s">
        <v>3</v>
      </c>
      <c r="D12" s="196" t="s">
        <v>196</v>
      </c>
      <c r="E12" s="19" t="s">
        <v>3</v>
      </c>
      <c r="F12" s="197">
        <v>94</v>
      </c>
      <c r="G12" s="31"/>
      <c r="H12" s="32"/>
    </row>
    <row r="13" spans="1:8" s="2" customFormat="1" ht="16.8" customHeight="1">
      <c r="A13" s="31"/>
      <c r="B13" s="32"/>
      <c r="C13" s="196" t="s">
        <v>3</v>
      </c>
      <c r="D13" s="196" t="s">
        <v>198</v>
      </c>
      <c r="E13" s="19" t="s">
        <v>3</v>
      </c>
      <c r="F13" s="197">
        <v>271</v>
      </c>
      <c r="G13" s="31"/>
      <c r="H13" s="32"/>
    </row>
    <row r="14" spans="1:8" s="2" customFormat="1" ht="16.8" customHeight="1">
      <c r="A14" s="31"/>
      <c r="B14" s="32"/>
      <c r="C14" s="196" t="s">
        <v>95</v>
      </c>
      <c r="D14" s="196" t="s">
        <v>165</v>
      </c>
      <c r="E14" s="19" t="s">
        <v>3</v>
      </c>
      <c r="F14" s="197">
        <v>365</v>
      </c>
      <c r="G14" s="31"/>
      <c r="H14" s="32"/>
    </row>
    <row r="15" spans="1:8" s="2" customFormat="1" ht="16.8" customHeight="1">
      <c r="A15" s="31"/>
      <c r="B15" s="32"/>
      <c r="C15" s="198" t="s">
        <v>591</v>
      </c>
      <c r="D15" s="31"/>
      <c r="E15" s="31"/>
      <c r="F15" s="31"/>
      <c r="G15" s="31"/>
      <c r="H15" s="32"/>
    </row>
    <row r="16" spans="1:8" s="2" customFormat="1" ht="16.8" customHeight="1">
      <c r="A16" s="31"/>
      <c r="B16" s="32"/>
      <c r="C16" s="196" t="s">
        <v>193</v>
      </c>
      <c r="D16" s="196" t="s">
        <v>592</v>
      </c>
      <c r="E16" s="19" t="s">
        <v>86</v>
      </c>
      <c r="F16" s="197">
        <v>365</v>
      </c>
      <c r="G16" s="31"/>
      <c r="H16" s="32"/>
    </row>
    <row r="17" spans="1:8" s="2" customFormat="1" ht="16.8" customHeight="1">
      <c r="A17" s="31"/>
      <c r="B17" s="32"/>
      <c r="C17" s="196" t="s">
        <v>546</v>
      </c>
      <c r="D17" s="196" t="s">
        <v>593</v>
      </c>
      <c r="E17" s="19" t="s">
        <v>86</v>
      </c>
      <c r="F17" s="197">
        <v>365</v>
      </c>
      <c r="G17" s="31"/>
      <c r="H17" s="32"/>
    </row>
    <row r="18" spans="1:8" s="2" customFormat="1" ht="20.4">
      <c r="A18" s="31"/>
      <c r="B18" s="32"/>
      <c r="C18" s="196" t="s">
        <v>551</v>
      </c>
      <c r="D18" s="196" t="s">
        <v>594</v>
      </c>
      <c r="E18" s="19" t="s">
        <v>86</v>
      </c>
      <c r="F18" s="197">
        <v>365</v>
      </c>
      <c r="G18" s="31"/>
      <c r="H18" s="32"/>
    </row>
    <row r="19" spans="1:8" s="2" customFormat="1" ht="16.8" customHeight="1">
      <c r="A19" s="31"/>
      <c r="B19" s="32"/>
      <c r="C19" s="192" t="s">
        <v>84</v>
      </c>
      <c r="D19" s="193" t="s">
        <v>85</v>
      </c>
      <c r="E19" s="194" t="s">
        <v>86</v>
      </c>
      <c r="F19" s="195">
        <v>267</v>
      </c>
      <c r="G19" s="31"/>
      <c r="H19" s="32"/>
    </row>
    <row r="20" spans="1:8" s="2" customFormat="1" ht="16.8" customHeight="1">
      <c r="A20" s="31"/>
      <c r="B20" s="32"/>
      <c r="C20" s="196" t="s">
        <v>3</v>
      </c>
      <c r="D20" s="196" t="s">
        <v>176</v>
      </c>
      <c r="E20" s="19" t="s">
        <v>3</v>
      </c>
      <c r="F20" s="197">
        <v>0</v>
      </c>
      <c r="G20" s="31"/>
      <c r="H20" s="32"/>
    </row>
    <row r="21" spans="1:8" s="2" customFormat="1" ht="16.8" customHeight="1">
      <c r="A21" s="31"/>
      <c r="B21" s="32"/>
      <c r="C21" s="196" t="s">
        <v>3</v>
      </c>
      <c r="D21" s="196" t="s">
        <v>177</v>
      </c>
      <c r="E21" s="19" t="s">
        <v>3</v>
      </c>
      <c r="F21" s="197">
        <v>267</v>
      </c>
      <c r="G21" s="31"/>
      <c r="H21" s="32"/>
    </row>
    <row r="22" spans="1:8" s="2" customFormat="1" ht="16.8" customHeight="1">
      <c r="A22" s="31"/>
      <c r="B22" s="32"/>
      <c r="C22" s="196" t="s">
        <v>84</v>
      </c>
      <c r="D22" s="196" t="s">
        <v>165</v>
      </c>
      <c r="E22" s="19" t="s">
        <v>3</v>
      </c>
      <c r="F22" s="197">
        <v>267</v>
      </c>
      <c r="G22" s="31"/>
      <c r="H22" s="32"/>
    </row>
    <row r="23" spans="1:8" s="2" customFormat="1" ht="16.8" customHeight="1">
      <c r="A23" s="31"/>
      <c r="B23" s="32"/>
      <c r="C23" s="198" t="s">
        <v>591</v>
      </c>
      <c r="D23" s="31"/>
      <c r="E23" s="31"/>
      <c r="F23" s="31"/>
      <c r="G23" s="31"/>
      <c r="H23" s="32"/>
    </row>
    <row r="24" spans="1:8" s="2" customFormat="1" ht="20.4">
      <c r="A24" s="31"/>
      <c r="B24" s="32"/>
      <c r="C24" s="196" t="s">
        <v>173</v>
      </c>
      <c r="D24" s="196" t="s">
        <v>595</v>
      </c>
      <c r="E24" s="19" t="s">
        <v>86</v>
      </c>
      <c r="F24" s="197">
        <v>267</v>
      </c>
      <c r="G24" s="31"/>
      <c r="H24" s="32"/>
    </row>
    <row r="25" spans="1:8" s="2" customFormat="1" ht="16.8" customHeight="1">
      <c r="A25" s="31"/>
      <c r="B25" s="32"/>
      <c r="C25" s="196" t="s">
        <v>218</v>
      </c>
      <c r="D25" s="196" t="s">
        <v>596</v>
      </c>
      <c r="E25" s="19" t="s">
        <v>86</v>
      </c>
      <c r="F25" s="197">
        <v>267</v>
      </c>
      <c r="G25" s="31"/>
      <c r="H25" s="32"/>
    </row>
    <row r="26" spans="1:8" s="2" customFormat="1" ht="16.8" customHeight="1">
      <c r="A26" s="31"/>
      <c r="B26" s="32"/>
      <c r="C26" s="192" t="s">
        <v>92</v>
      </c>
      <c r="D26" s="193" t="s">
        <v>93</v>
      </c>
      <c r="E26" s="194" t="s">
        <v>86</v>
      </c>
      <c r="F26" s="195">
        <v>94</v>
      </c>
      <c r="G26" s="31"/>
      <c r="H26" s="32"/>
    </row>
    <row r="27" spans="1:8" s="2" customFormat="1" ht="16.8" customHeight="1">
      <c r="A27" s="31"/>
      <c r="B27" s="32"/>
      <c r="C27" s="196" t="s">
        <v>3</v>
      </c>
      <c r="D27" s="196" t="s">
        <v>196</v>
      </c>
      <c r="E27" s="19" t="s">
        <v>3</v>
      </c>
      <c r="F27" s="197">
        <v>94</v>
      </c>
      <c r="G27" s="31"/>
      <c r="H27" s="32"/>
    </row>
    <row r="28" spans="1:8" s="2" customFormat="1" ht="16.8" customHeight="1">
      <c r="A28" s="31"/>
      <c r="B28" s="32"/>
      <c r="C28" s="196" t="s">
        <v>92</v>
      </c>
      <c r="D28" s="196" t="s">
        <v>197</v>
      </c>
      <c r="E28" s="19" t="s">
        <v>3</v>
      </c>
      <c r="F28" s="197">
        <v>94</v>
      </c>
      <c r="G28" s="31"/>
      <c r="H28" s="32"/>
    </row>
    <row r="29" spans="1:8" s="2" customFormat="1" ht="16.8" customHeight="1">
      <c r="A29" s="31"/>
      <c r="B29" s="32"/>
      <c r="C29" s="198" t="s">
        <v>591</v>
      </c>
      <c r="D29" s="31"/>
      <c r="E29" s="31"/>
      <c r="F29" s="31"/>
      <c r="G29" s="31"/>
      <c r="H29" s="32"/>
    </row>
    <row r="30" spans="1:8" s="2" customFormat="1" ht="16.8" customHeight="1">
      <c r="A30" s="31"/>
      <c r="B30" s="32"/>
      <c r="C30" s="196" t="s">
        <v>193</v>
      </c>
      <c r="D30" s="196" t="s">
        <v>592</v>
      </c>
      <c r="E30" s="19" t="s">
        <v>86</v>
      </c>
      <c r="F30" s="197">
        <v>365</v>
      </c>
      <c r="G30" s="31"/>
      <c r="H30" s="32"/>
    </row>
    <row r="31" spans="1:8" s="2" customFormat="1" ht="16.8" customHeight="1">
      <c r="A31" s="31"/>
      <c r="B31" s="32"/>
      <c r="C31" s="196" t="s">
        <v>149</v>
      </c>
      <c r="D31" s="196" t="s">
        <v>597</v>
      </c>
      <c r="E31" s="19" t="s">
        <v>86</v>
      </c>
      <c r="F31" s="197">
        <v>94</v>
      </c>
      <c r="G31" s="31"/>
      <c r="H31" s="32"/>
    </row>
    <row r="32" spans="1:8" s="2" customFormat="1" ht="16.8" customHeight="1">
      <c r="A32" s="31"/>
      <c r="B32" s="32"/>
      <c r="C32" s="196" t="s">
        <v>309</v>
      </c>
      <c r="D32" s="196" t="s">
        <v>598</v>
      </c>
      <c r="E32" s="19" t="s">
        <v>86</v>
      </c>
      <c r="F32" s="197">
        <v>94</v>
      </c>
      <c r="G32" s="31"/>
      <c r="H32" s="32"/>
    </row>
    <row r="33" spans="1:8" s="2" customFormat="1" ht="16.8" customHeight="1">
      <c r="A33" s="31"/>
      <c r="B33" s="32"/>
      <c r="C33" s="196" t="s">
        <v>412</v>
      </c>
      <c r="D33" s="196" t="s">
        <v>599</v>
      </c>
      <c r="E33" s="19" t="s">
        <v>86</v>
      </c>
      <c r="F33" s="197">
        <v>94</v>
      </c>
      <c r="G33" s="31"/>
      <c r="H33" s="32"/>
    </row>
    <row r="34" spans="1:8" s="2" customFormat="1" ht="16.8" customHeight="1">
      <c r="A34" s="31"/>
      <c r="B34" s="32"/>
      <c r="C34" s="196" t="s">
        <v>417</v>
      </c>
      <c r="D34" s="196" t="s">
        <v>600</v>
      </c>
      <c r="E34" s="19" t="s">
        <v>86</v>
      </c>
      <c r="F34" s="197">
        <v>94</v>
      </c>
      <c r="G34" s="31"/>
      <c r="H34" s="32"/>
    </row>
    <row r="35" spans="1:8" s="2" customFormat="1" ht="16.8" customHeight="1">
      <c r="A35" s="31"/>
      <c r="B35" s="32"/>
      <c r="C35" s="196" t="s">
        <v>426</v>
      </c>
      <c r="D35" s="196" t="s">
        <v>601</v>
      </c>
      <c r="E35" s="19" t="s">
        <v>86</v>
      </c>
      <c r="F35" s="197">
        <v>94</v>
      </c>
      <c r="G35" s="31"/>
      <c r="H35" s="32"/>
    </row>
    <row r="36" spans="1:8" s="2" customFormat="1" ht="16.8" customHeight="1">
      <c r="A36" s="31"/>
      <c r="B36" s="32"/>
      <c r="C36" s="196" t="s">
        <v>480</v>
      </c>
      <c r="D36" s="196" t="s">
        <v>602</v>
      </c>
      <c r="E36" s="19" t="s">
        <v>86</v>
      </c>
      <c r="F36" s="197">
        <v>94</v>
      </c>
      <c r="G36" s="31"/>
      <c r="H36" s="32"/>
    </row>
    <row r="37" spans="1:8" s="2" customFormat="1" ht="16.8" customHeight="1">
      <c r="A37" s="31"/>
      <c r="B37" s="32"/>
      <c r="C37" s="192" t="s">
        <v>199</v>
      </c>
      <c r="D37" s="193" t="s">
        <v>603</v>
      </c>
      <c r="E37" s="194" t="s">
        <v>86</v>
      </c>
      <c r="F37" s="195">
        <v>271</v>
      </c>
      <c r="G37" s="31"/>
      <c r="H37" s="32"/>
    </row>
    <row r="38" spans="1:8" s="2" customFormat="1" ht="16.8" customHeight="1">
      <c r="A38" s="31"/>
      <c r="B38" s="32"/>
      <c r="C38" s="196" t="s">
        <v>3</v>
      </c>
      <c r="D38" s="196" t="s">
        <v>198</v>
      </c>
      <c r="E38" s="19" t="s">
        <v>3</v>
      </c>
      <c r="F38" s="197">
        <v>271</v>
      </c>
      <c r="G38" s="31"/>
      <c r="H38" s="32"/>
    </row>
    <row r="39" spans="1:8" s="2" customFormat="1" ht="16.8" customHeight="1">
      <c r="A39" s="31"/>
      <c r="B39" s="32"/>
      <c r="C39" s="196" t="s">
        <v>199</v>
      </c>
      <c r="D39" s="196" t="s">
        <v>197</v>
      </c>
      <c r="E39" s="19" t="s">
        <v>3</v>
      </c>
      <c r="F39" s="197">
        <v>271</v>
      </c>
      <c r="G39" s="31"/>
      <c r="H39" s="32"/>
    </row>
    <row r="40" spans="1:8" s="2" customFormat="1" ht="16.8" customHeight="1">
      <c r="A40" s="31"/>
      <c r="B40" s="32"/>
      <c r="C40" s="192" t="s">
        <v>88</v>
      </c>
      <c r="D40" s="193" t="s">
        <v>89</v>
      </c>
      <c r="E40" s="194" t="s">
        <v>86</v>
      </c>
      <c r="F40" s="195">
        <v>110</v>
      </c>
      <c r="G40" s="31"/>
      <c r="H40" s="32"/>
    </row>
    <row r="41" spans="1:8" s="2" customFormat="1" ht="16.8" customHeight="1">
      <c r="A41" s="31"/>
      <c r="B41" s="32"/>
      <c r="C41" s="196" t="s">
        <v>3</v>
      </c>
      <c r="D41" s="196" t="s">
        <v>163</v>
      </c>
      <c r="E41" s="19" t="s">
        <v>3</v>
      </c>
      <c r="F41" s="197">
        <v>0</v>
      </c>
      <c r="G41" s="31"/>
      <c r="H41" s="32"/>
    </row>
    <row r="42" spans="1:8" s="2" customFormat="1" ht="16.8" customHeight="1">
      <c r="A42" s="31"/>
      <c r="B42" s="32"/>
      <c r="C42" s="196" t="s">
        <v>3</v>
      </c>
      <c r="D42" s="196" t="s">
        <v>164</v>
      </c>
      <c r="E42" s="19" t="s">
        <v>3</v>
      </c>
      <c r="F42" s="197">
        <v>110</v>
      </c>
      <c r="G42" s="31"/>
      <c r="H42" s="32"/>
    </row>
    <row r="43" spans="1:8" s="2" customFormat="1" ht="16.8" customHeight="1">
      <c r="A43" s="31"/>
      <c r="B43" s="32"/>
      <c r="C43" s="196" t="s">
        <v>88</v>
      </c>
      <c r="D43" s="196" t="s">
        <v>165</v>
      </c>
      <c r="E43" s="19" t="s">
        <v>3</v>
      </c>
      <c r="F43" s="197">
        <v>110</v>
      </c>
      <c r="G43" s="31"/>
      <c r="H43" s="32"/>
    </row>
    <row r="44" spans="1:8" s="2" customFormat="1" ht="16.8" customHeight="1">
      <c r="A44" s="31"/>
      <c r="B44" s="32"/>
      <c r="C44" s="198" t="s">
        <v>591</v>
      </c>
      <c r="D44" s="31"/>
      <c r="E44" s="31"/>
      <c r="F44" s="31"/>
      <c r="G44" s="31"/>
      <c r="H44" s="32"/>
    </row>
    <row r="45" spans="1:8" s="2" customFormat="1" ht="20.4">
      <c r="A45" s="31"/>
      <c r="B45" s="32"/>
      <c r="C45" s="196" t="s">
        <v>160</v>
      </c>
      <c r="D45" s="196" t="s">
        <v>604</v>
      </c>
      <c r="E45" s="19" t="s">
        <v>86</v>
      </c>
      <c r="F45" s="197">
        <v>110</v>
      </c>
      <c r="G45" s="31"/>
      <c r="H45" s="32"/>
    </row>
    <row r="46" spans="1:8" s="2" customFormat="1" ht="16.8" customHeight="1">
      <c r="A46" s="31"/>
      <c r="B46" s="32"/>
      <c r="C46" s="196" t="s">
        <v>157</v>
      </c>
      <c r="D46" s="196" t="s">
        <v>605</v>
      </c>
      <c r="E46" s="19" t="s">
        <v>86</v>
      </c>
      <c r="F46" s="197">
        <v>110</v>
      </c>
      <c r="G46" s="31"/>
      <c r="H46" s="32"/>
    </row>
    <row r="47" spans="1:8" s="2" customFormat="1" ht="16.8" customHeight="1">
      <c r="A47" s="31"/>
      <c r="B47" s="32"/>
      <c r="C47" s="196" t="s">
        <v>215</v>
      </c>
      <c r="D47" s="196" t="s">
        <v>606</v>
      </c>
      <c r="E47" s="19" t="s">
        <v>86</v>
      </c>
      <c r="F47" s="197">
        <v>110</v>
      </c>
      <c r="G47" s="31"/>
      <c r="H47" s="32"/>
    </row>
    <row r="48" spans="1:8" s="2" customFormat="1" ht="16.8" customHeight="1">
      <c r="A48" s="31"/>
      <c r="B48" s="32"/>
      <c r="C48" s="196" t="s">
        <v>309</v>
      </c>
      <c r="D48" s="196" t="s">
        <v>598</v>
      </c>
      <c r="E48" s="19" t="s">
        <v>86</v>
      </c>
      <c r="F48" s="197">
        <v>110</v>
      </c>
      <c r="G48" s="31"/>
      <c r="H48" s="32"/>
    </row>
    <row r="49" spans="1:8" s="2" customFormat="1" ht="7.35" customHeight="1">
      <c r="A49" s="31"/>
      <c r="B49" s="41"/>
      <c r="C49" s="42"/>
      <c r="D49" s="42"/>
      <c r="E49" s="42"/>
      <c r="F49" s="42"/>
      <c r="G49" s="42"/>
      <c r="H49" s="32"/>
    </row>
    <row r="50" spans="1:8" s="2" customFormat="1" ht="10.2">
      <c r="A50" s="31"/>
      <c r="B50" s="31"/>
      <c r="C50" s="31"/>
      <c r="D50" s="31"/>
      <c r="E50" s="31"/>
      <c r="F50" s="31"/>
      <c r="G50" s="31"/>
      <c r="H50" s="31"/>
    </row>
  </sheetData>
  <mergeCells count="2">
    <mergeCell ref="D5:F5"/>
    <mergeCell ref="D6:F6"/>
  </mergeCells>
  <printOptions/>
  <pageMargins left="0.7" right="0.7" top="0.787401575" bottom="0.787401575" header="0.3" footer="0.3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199" customWidth="1"/>
    <col min="2" max="2" width="1.7109375" style="199" customWidth="1"/>
    <col min="3" max="4" width="5.00390625" style="199" customWidth="1"/>
    <col min="5" max="5" width="11.7109375" style="199" customWidth="1"/>
    <col min="6" max="6" width="9.140625" style="199" customWidth="1"/>
    <col min="7" max="7" width="5.00390625" style="199" customWidth="1"/>
    <col min="8" max="8" width="77.8515625" style="199" customWidth="1"/>
    <col min="9" max="10" width="20.00390625" style="199" customWidth="1"/>
    <col min="11" max="11" width="1.7109375" style="199" customWidth="1"/>
  </cols>
  <sheetData>
    <row r="1" s="1" customFormat="1" ht="37.5" customHeight="1"/>
    <row r="2" spans="2:11" s="1" customFormat="1" ht="7.5" customHeight="1">
      <c r="B2" s="200"/>
      <c r="C2" s="201"/>
      <c r="D2" s="201"/>
      <c r="E2" s="201"/>
      <c r="F2" s="201"/>
      <c r="G2" s="201"/>
      <c r="H2" s="201"/>
      <c r="I2" s="201"/>
      <c r="J2" s="201"/>
      <c r="K2" s="202"/>
    </row>
    <row r="3" spans="2:11" s="17" customFormat="1" ht="45" customHeight="1">
      <c r="B3" s="203"/>
      <c r="C3" s="314" t="s">
        <v>607</v>
      </c>
      <c r="D3" s="314"/>
      <c r="E3" s="314"/>
      <c r="F3" s="314"/>
      <c r="G3" s="314"/>
      <c r="H3" s="314"/>
      <c r="I3" s="314"/>
      <c r="J3" s="314"/>
      <c r="K3" s="204"/>
    </row>
    <row r="4" spans="2:11" s="1" customFormat="1" ht="25.5" customHeight="1">
      <c r="B4" s="205"/>
      <c r="C4" s="319" t="s">
        <v>608</v>
      </c>
      <c r="D4" s="319"/>
      <c r="E4" s="319"/>
      <c r="F4" s="319"/>
      <c r="G4" s="319"/>
      <c r="H4" s="319"/>
      <c r="I4" s="319"/>
      <c r="J4" s="319"/>
      <c r="K4" s="206"/>
    </row>
    <row r="5" spans="2:11" s="1" customFormat="1" ht="5.25" customHeight="1">
      <c r="B5" s="205"/>
      <c r="C5" s="207"/>
      <c r="D5" s="207"/>
      <c r="E5" s="207"/>
      <c r="F5" s="207"/>
      <c r="G5" s="207"/>
      <c r="H5" s="207"/>
      <c r="I5" s="207"/>
      <c r="J5" s="207"/>
      <c r="K5" s="206"/>
    </row>
    <row r="6" spans="2:11" s="1" customFormat="1" ht="15" customHeight="1">
      <c r="B6" s="205"/>
      <c r="C6" s="318" t="s">
        <v>609</v>
      </c>
      <c r="D6" s="318"/>
      <c r="E6" s="318"/>
      <c r="F6" s="318"/>
      <c r="G6" s="318"/>
      <c r="H6" s="318"/>
      <c r="I6" s="318"/>
      <c r="J6" s="318"/>
      <c r="K6" s="206"/>
    </row>
    <row r="7" spans="2:11" s="1" customFormat="1" ht="15" customHeight="1">
      <c r="B7" s="209"/>
      <c r="C7" s="318" t="s">
        <v>610</v>
      </c>
      <c r="D7" s="318"/>
      <c r="E7" s="318"/>
      <c r="F7" s="318"/>
      <c r="G7" s="318"/>
      <c r="H7" s="318"/>
      <c r="I7" s="318"/>
      <c r="J7" s="318"/>
      <c r="K7" s="206"/>
    </row>
    <row r="8" spans="2:11" s="1" customFormat="1" ht="12.75" customHeight="1">
      <c r="B8" s="209"/>
      <c r="C8" s="208"/>
      <c r="D8" s="208"/>
      <c r="E8" s="208"/>
      <c r="F8" s="208"/>
      <c r="G8" s="208"/>
      <c r="H8" s="208"/>
      <c r="I8" s="208"/>
      <c r="J8" s="208"/>
      <c r="K8" s="206"/>
    </row>
    <row r="9" spans="2:11" s="1" customFormat="1" ht="15" customHeight="1">
      <c r="B9" s="209"/>
      <c r="C9" s="318" t="s">
        <v>611</v>
      </c>
      <c r="D9" s="318"/>
      <c r="E9" s="318"/>
      <c r="F9" s="318"/>
      <c r="G9" s="318"/>
      <c r="H9" s="318"/>
      <c r="I9" s="318"/>
      <c r="J9" s="318"/>
      <c r="K9" s="206"/>
    </row>
    <row r="10" spans="2:11" s="1" customFormat="1" ht="15" customHeight="1">
      <c r="B10" s="209"/>
      <c r="C10" s="208"/>
      <c r="D10" s="318" t="s">
        <v>612</v>
      </c>
      <c r="E10" s="318"/>
      <c r="F10" s="318"/>
      <c r="G10" s="318"/>
      <c r="H10" s="318"/>
      <c r="I10" s="318"/>
      <c r="J10" s="318"/>
      <c r="K10" s="206"/>
    </row>
    <row r="11" spans="2:11" s="1" customFormat="1" ht="15" customHeight="1">
      <c r="B11" s="209"/>
      <c r="C11" s="210"/>
      <c r="D11" s="318" t="s">
        <v>613</v>
      </c>
      <c r="E11" s="318"/>
      <c r="F11" s="318"/>
      <c r="G11" s="318"/>
      <c r="H11" s="318"/>
      <c r="I11" s="318"/>
      <c r="J11" s="318"/>
      <c r="K11" s="206"/>
    </row>
    <row r="12" spans="2:11" s="1" customFormat="1" ht="15" customHeight="1">
      <c r="B12" s="209"/>
      <c r="C12" s="210"/>
      <c r="D12" s="208"/>
      <c r="E12" s="208"/>
      <c r="F12" s="208"/>
      <c r="G12" s="208"/>
      <c r="H12" s="208"/>
      <c r="I12" s="208"/>
      <c r="J12" s="208"/>
      <c r="K12" s="206"/>
    </row>
    <row r="13" spans="2:11" s="1" customFormat="1" ht="15" customHeight="1">
      <c r="B13" s="209"/>
      <c r="C13" s="210"/>
      <c r="D13" s="211" t="s">
        <v>614</v>
      </c>
      <c r="E13" s="208"/>
      <c r="F13" s="208"/>
      <c r="G13" s="208"/>
      <c r="H13" s="208"/>
      <c r="I13" s="208"/>
      <c r="J13" s="208"/>
      <c r="K13" s="206"/>
    </row>
    <row r="14" spans="2:11" s="1" customFormat="1" ht="12.75" customHeight="1">
      <c r="B14" s="209"/>
      <c r="C14" s="210"/>
      <c r="D14" s="210"/>
      <c r="E14" s="210"/>
      <c r="F14" s="210"/>
      <c r="G14" s="210"/>
      <c r="H14" s="210"/>
      <c r="I14" s="210"/>
      <c r="J14" s="210"/>
      <c r="K14" s="206"/>
    </row>
    <row r="15" spans="2:11" s="1" customFormat="1" ht="15" customHeight="1">
      <c r="B15" s="209"/>
      <c r="C15" s="210"/>
      <c r="D15" s="318" t="s">
        <v>615</v>
      </c>
      <c r="E15" s="318"/>
      <c r="F15" s="318"/>
      <c r="G15" s="318"/>
      <c r="H15" s="318"/>
      <c r="I15" s="318"/>
      <c r="J15" s="318"/>
      <c r="K15" s="206"/>
    </row>
    <row r="16" spans="2:11" s="1" customFormat="1" ht="15" customHeight="1">
      <c r="B16" s="209"/>
      <c r="C16" s="210"/>
      <c r="D16" s="318" t="s">
        <v>616</v>
      </c>
      <c r="E16" s="318"/>
      <c r="F16" s="318"/>
      <c r="G16" s="318"/>
      <c r="H16" s="318"/>
      <c r="I16" s="318"/>
      <c r="J16" s="318"/>
      <c r="K16" s="206"/>
    </row>
    <row r="17" spans="2:11" s="1" customFormat="1" ht="15" customHeight="1">
      <c r="B17" s="209"/>
      <c r="C17" s="210"/>
      <c r="D17" s="318" t="s">
        <v>617</v>
      </c>
      <c r="E17" s="318"/>
      <c r="F17" s="318"/>
      <c r="G17" s="318"/>
      <c r="H17" s="318"/>
      <c r="I17" s="318"/>
      <c r="J17" s="318"/>
      <c r="K17" s="206"/>
    </row>
    <row r="18" spans="2:11" s="1" customFormat="1" ht="15" customHeight="1">
      <c r="B18" s="209"/>
      <c r="C18" s="210"/>
      <c r="D18" s="210"/>
      <c r="E18" s="212" t="s">
        <v>77</v>
      </c>
      <c r="F18" s="318" t="s">
        <v>618</v>
      </c>
      <c r="G18" s="318"/>
      <c r="H18" s="318"/>
      <c r="I18" s="318"/>
      <c r="J18" s="318"/>
      <c r="K18" s="206"/>
    </row>
    <row r="19" spans="2:11" s="1" customFormat="1" ht="15" customHeight="1">
      <c r="B19" s="209"/>
      <c r="C19" s="210"/>
      <c r="D19" s="210"/>
      <c r="E19" s="212" t="s">
        <v>619</v>
      </c>
      <c r="F19" s="318" t="s">
        <v>620</v>
      </c>
      <c r="G19" s="318"/>
      <c r="H19" s="318"/>
      <c r="I19" s="318"/>
      <c r="J19" s="318"/>
      <c r="K19" s="206"/>
    </row>
    <row r="20" spans="2:11" s="1" customFormat="1" ht="15" customHeight="1">
      <c r="B20" s="209"/>
      <c r="C20" s="210"/>
      <c r="D20" s="210"/>
      <c r="E20" s="212" t="s">
        <v>621</v>
      </c>
      <c r="F20" s="318" t="s">
        <v>622</v>
      </c>
      <c r="G20" s="318"/>
      <c r="H20" s="318"/>
      <c r="I20" s="318"/>
      <c r="J20" s="318"/>
      <c r="K20" s="206"/>
    </row>
    <row r="21" spans="2:11" s="1" customFormat="1" ht="15" customHeight="1">
      <c r="B21" s="209"/>
      <c r="C21" s="210"/>
      <c r="D21" s="210"/>
      <c r="E21" s="212" t="s">
        <v>82</v>
      </c>
      <c r="F21" s="318" t="s">
        <v>623</v>
      </c>
      <c r="G21" s="318"/>
      <c r="H21" s="318"/>
      <c r="I21" s="318"/>
      <c r="J21" s="318"/>
      <c r="K21" s="206"/>
    </row>
    <row r="22" spans="2:11" s="1" customFormat="1" ht="15" customHeight="1">
      <c r="B22" s="209"/>
      <c r="C22" s="210"/>
      <c r="D22" s="210"/>
      <c r="E22" s="212" t="s">
        <v>624</v>
      </c>
      <c r="F22" s="318" t="s">
        <v>625</v>
      </c>
      <c r="G22" s="318"/>
      <c r="H22" s="318"/>
      <c r="I22" s="318"/>
      <c r="J22" s="318"/>
      <c r="K22" s="206"/>
    </row>
    <row r="23" spans="2:11" s="1" customFormat="1" ht="15" customHeight="1">
      <c r="B23" s="209"/>
      <c r="C23" s="210"/>
      <c r="D23" s="210"/>
      <c r="E23" s="212" t="s">
        <v>626</v>
      </c>
      <c r="F23" s="318" t="s">
        <v>627</v>
      </c>
      <c r="G23" s="318"/>
      <c r="H23" s="318"/>
      <c r="I23" s="318"/>
      <c r="J23" s="318"/>
      <c r="K23" s="206"/>
    </row>
    <row r="24" spans="2:11" s="1" customFormat="1" ht="12.75" customHeight="1">
      <c r="B24" s="209"/>
      <c r="C24" s="210"/>
      <c r="D24" s="210"/>
      <c r="E24" s="210"/>
      <c r="F24" s="210"/>
      <c r="G24" s="210"/>
      <c r="H24" s="210"/>
      <c r="I24" s="210"/>
      <c r="J24" s="210"/>
      <c r="K24" s="206"/>
    </row>
    <row r="25" spans="2:11" s="1" customFormat="1" ht="15" customHeight="1">
      <c r="B25" s="209"/>
      <c r="C25" s="318" t="s">
        <v>628</v>
      </c>
      <c r="D25" s="318"/>
      <c r="E25" s="318"/>
      <c r="F25" s="318"/>
      <c r="G25" s="318"/>
      <c r="H25" s="318"/>
      <c r="I25" s="318"/>
      <c r="J25" s="318"/>
      <c r="K25" s="206"/>
    </row>
    <row r="26" spans="2:11" s="1" customFormat="1" ht="15" customHeight="1">
      <c r="B26" s="209"/>
      <c r="C26" s="318" t="s">
        <v>629</v>
      </c>
      <c r="D26" s="318"/>
      <c r="E26" s="318"/>
      <c r="F26" s="318"/>
      <c r="G26" s="318"/>
      <c r="H26" s="318"/>
      <c r="I26" s="318"/>
      <c r="J26" s="318"/>
      <c r="K26" s="206"/>
    </row>
    <row r="27" spans="2:11" s="1" customFormat="1" ht="15" customHeight="1">
      <c r="B27" s="209"/>
      <c r="C27" s="208"/>
      <c r="D27" s="318" t="s">
        <v>630</v>
      </c>
      <c r="E27" s="318"/>
      <c r="F27" s="318"/>
      <c r="G27" s="318"/>
      <c r="H27" s="318"/>
      <c r="I27" s="318"/>
      <c r="J27" s="318"/>
      <c r="K27" s="206"/>
    </row>
    <row r="28" spans="2:11" s="1" customFormat="1" ht="15" customHeight="1">
      <c r="B28" s="209"/>
      <c r="C28" s="210"/>
      <c r="D28" s="318" t="s">
        <v>631</v>
      </c>
      <c r="E28" s="318"/>
      <c r="F28" s="318"/>
      <c r="G28" s="318"/>
      <c r="H28" s="318"/>
      <c r="I28" s="318"/>
      <c r="J28" s="318"/>
      <c r="K28" s="206"/>
    </row>
    <row r="29" spans="2:11" s="1" customFormat="1" ht="12.75" customHeight="1">
      <c r="B29" s="209"/>
      <c r="C29" s="210"/>
      <c r="D29" s="210"/>
      <c r="E29" s="210"/>
      <c r="F29" s="210"/>
      <c r="G29" s="210"/>
      <c r="H29" s="210"/>
      <c r="I29" s="210"/>
      <c r="J29" s="210"/>
      <c r="K29" s="206"/>
    </row>
    <row r="30" spans="2:11" s="1" customFormat="1" ht="15" customHeight="1">
      <c r="B30" s="209"/>
      <c r="C30" s="210"/>
      <c r="D30" s="318" t="s">
        <v>632</v>
      </c>
      <c r="E30" s="318"/>
      <c r="F30" s="318"/>
      <c r="G30" s="318"/>
      <c r="H30" s="318"/>
      <c r="I30" s="318"/>
      <c r="J30" s="318"/>
      <c r="K30" s="206"/>
    </row>
    <row r="31" spans="2:11" s="1" customFormat="1" ht="15" customHeight="1">
      <c r="B31" s="209"/>
      <c r="C31" s="210"/>
      <c r="D31" s="318" t="s">
        <v>633</v>
      </c>
      <c r="E31" s="318"/>
      <c r="F31" s="318"/>
      <c r="G31" s="318"/>
      <c r="H31" s="318"/>
      <c r="I31" s="318"/>
      <c r="J31" s="318"/>
      <c r="K31" s="206"/>
    </row>
    <row r="32" spans="2:11" s="1" customFormat="1" ht="12.75" customHeight="1">
      <c r="B32" s="209"/>
      <c r="C32" s="210"/>
      <c r="D32" s="210"/>
      <c r="E32" s="210"/>
      <c r="F32" s="210"/>
      <c r="G32" s="210"/>
      <c r="H32" s="210"/>
      <c r="I32" s="210"/>
      <c r="J32" s="210"/>
      <c r="K32" s="206"/>
    </row>
    <row r="33" spans="2:11" s="1" customFormat="1" ht="15" customHeight="1">
      <c r="B33" s="209"/>
      <c r="C33" s="210"/>
      <c r="D33" s="318" t="s">
        <v>634</v>
      </c>
      <c r="E33" s="318"/>
      <c r="F33" s="318"/>
      <c r="G33" s="318"/>
      <c r="H33" s="318"/>
      <c r="I33" s="318"/>
      <c r="J33" s="318"/>
      <c r="K33" s="206"/>
    </row>
    <row r="34" spans="2:11" s="1" customFormat="1" ht="15" customHeight="1">
      <c r="B34" s="209"/>
      <c r="C34" s="210"/>
      <c r="D34" s="318" t="s">
        <v>635</v>
      </c>
      <c r="E34" s="318"/>
      <c r="F34" s="318"/>
      <c r="G34" s="318"/>
      <c r="H34" s="318"/>
      <c r="I34" s="318"/>
      <c r="J34" s="318"/>
      <c r="K34" s="206"/>
    </row>
    <row r="35" spans="2:11" s="1" customFormat="1" ht="15" customHeight="1">
      <c r="B35" s="209"/>
      <c r="C35" s="210"/>
      <c r="D35" s="318" t="s">
        <v>636</v>
      </c>
      <c r="E35" s="318"/>
      <c r="F35" s="318"/>
      <c r="G35" s="318"/>
      <c r="H35" s="318"/>
      <c r="I35" s="318"/>
      <c r="J35" s="318"/>
      <c r="K35" s="206"/>
    </row>
    <row r="36" spans="2:11" s="1" customFormat="1" ht="15" customHeight="1">
      <c r="B36" s="209"/>
      <c r="C36" s="210"/>
      <c r="D36" s="208"/>
      <c r="E36" s="211" t="s">
        <v>126</v>
      </c>
      <c r="F36" s="208"/>
      <c r="G36" s="318" t="s">
        <v>637</v>
      </c>
      <c r="H36" s="318"/>
      <c r="I36" s="318"/>
      <c r="J36" s="318"/>
      <c r="K36" s="206"/>
    </row>
    <row r="37" spans="2:11" s="1" customFormat="1" ht="30.75" customHeight="1">
      <c r="B37" s="209"/>
      <c r="C37" s="210"/>
      <c r="D37" s="208"/>
      <c r="E37" s="211" t="s">
        <v>638</v>
      </c>
      <c r="F37" s="208"/>
      <c r="G37" s="318" t="s">
        <v>639</v>
      </c>
      <c r="H37" s="318"/>
      <c r="I37" s="318"/>
      <c r="J37" s="318"/>
      <c r="K37" s="206"/>
    </row>
    <row r="38" spans="2:11" s="1" customFormat="1" ht="15" customHeight="1">
      <c r="B38" s="209"/>
      <c r="C38" s="210"/>
      <c r="D38" s="208"/>
      <c r="E38" s="211" t="s">
        <v>51</v>
      </c>
      <c r="F38" s="208"/>
      <c r="G38" s="318" t="s">
        <v>640</v>
      </c>
      <c r="H38" s="318"/>
      <c r="I38" s="318"/>
      <c r="J38" s="318"/>
      <c r="K38" s="206"/>
    </row>
    <row r="39" spans="2:11" s="1" customFormat="1" ht="15" customHeight="1">
      <c r="B39" s="209"/>
      <c r="C39" s="210"/>
      <c r="D39" s="208"/>
      <c r="E39" s="211" t="s">
        <v>52</v>
      </c>
      <c r="F39" s="208"/>
      <c r="G39" s="318" t="s">
        <v>641</v>
      </c>
      <c r="H39" s="318"/>
      <c r="I39" s="318"/>
      <c r="J39" s="318"/>
      <c r="K39" s="206"/>
    </row>
    <row r="40" spans="2:11" s="1" customFormat="1" ht="15" customHeight="1">
      <c r="B40" s="209"/>
      <c r="C40" s="210"/>
      <c r="D40" s="208"/>
      <c r="E40" s="211" t="s">
        <v>127</v>
      </c>
      <c r="F40" s="208"/>
      <c r="G40" s="318" t="s">
        <v>642</v>
      </c>
      <c r="H40" s="318"/>
      <c r="I40" s="318"/>
      <c r="J40" s="318"/>
      <c r="K40" s="206"/>
    </row>
    <row r="41" spans="2:11" s="1" customFormat="1" ht="15" customHeight="1">
      <c r="B41" s="209"/>
      <c r="C41" s="210"/>
      <c r="D41" s="208"/>
      <c r="E41" s="211" t="s">
        <v>128</v>
      </c>
      <c r="F41" s="208"/>
      <c r="G41" s="318" t="s">
        <v>643</v>
      </c>
      <c r="H41" s="318"/>
      <c r="I41" s="318"/>
      <c r="J41" s="318"/>
      <c r="K41" s="206"/>
    </row>
    <row r="42" spans="2:11" s="1" customFormat="1" ht="15" customHeight="1">
      <c r="B42" s="209"/>
      <c r="C42" s="210"/>
      <c r="D42" s="208"/>
      <c r="E42" s="211" t="s">
        <v>644</v>
      </c>
      <c r="F42" s="208"/>
      <c r="G42" s="318" t="s">
        <v>645</v>
      </c>
      <c r="H42" s="318"/>
      <c r="I42" s="318"/>
      <c r="J42" s="318"/>
      <c r="K42" s="206"/>
    </row>
    <row r="43" spans="2:11" s="1" customFormat="1" ht="15" customHeight="1">
      <c r="B43" s="209"/>
      <c r="C43" s="210"/>
      <c r="D43" s="208"/>
      <c r="E43" s="211"/>
      <c r="F43" s="208"/>
      <c r="G43" s="318" t="s">
        <v>646</v>
      </c>
      <c r="H43" s="318"/>
      <c r="I43" s="318"/>
      <c r="J43" s="318"/>
      <c r="K43" s="206"/>
    </row>
    <row r="44" spans="2:11" s="1" customFormat="1" ht="15" customHeight="1">
      <c r="B44" s="209"/>
      <c r="C44" s="210"/>
      <c r="D44" s="208"/>
      <c r="E44" s="211" t="s">
        <v>647</v>
      </c>
      <c r="F44" s="208"/>
      <c r="G44" s="318" t="s">
        <v>648</v>
      </c>
      <c r="H44" s="318"/>
      <c r="I44" s="318"/>
      <c r="J44" s="318"/>
      <c r="K44" s="206"/>
    </row>
    <row r="45" spans="2:11" s="1" customFormat="1" ht="15" customHeight="1">
      <c r="B45" s="209"/>
      <c r="C45" s="210"/>
      <c r="D45" s="208"/>
      <c r="E45" s="211" t="s">
        <v>130</v>
      </c>
      <c r="F45" s="208"/>
      <c r="G45" s="318" t="s">
        <v>649</v>
      </c>
      <c r="H45" s="318"/>
      <c r="I45" s="318"/>
      <c r="J45" s="318"/>
      <c r="K45" s="206"/>
    </row>
    <row r="46" spans="2:11" s="1" customFormat="1" ht="12.75" customHeight="1">
      <c r="B46" s="209"/>
      <c r="C46" s="210"/>
      <c r="D46" s="208"/>
      <c r="E46" s="208"/>
      <c r="F46" s="208"/>
      <c r="G46" s="208"/>
      <c r="H46" s="208"/>
      <c r="I46" s="208"/>
      <c r="J46" s="208"/>
      <c r="K46" s="206"/>
    </row>
    <row r="47" spans="2:11" s="1" customFormat="1" ht="15" customHeight="1">
      <c r="B47" s="209"/>
      <c r="C47" s="210"/>
      <c r="D47" s="318" t="s">
        <v>650</v>
      </c>
      <c r="E47" s="318"/>
      <c r="F47" s="318"/>
      <c r="G47" s="318"/>
      <c r="H47" s="318"/>
      <c r="I47" s="318"/>
      <c r="J47" s="318"/>
      <c r="K47" s="206"/>
    </row>
    <row r="48" spans="2:11" s="1" customFormat="1" ht="15" customHeight="1">
      <c r="B48" s="209"/>
      <c r="C48" s="210"/>
      <c r="D48" s="210"/>
      <c r="E48" s="318" t="s">
        <v>651</v>
      </c>
      <c r="F48" s="318"/>
      <c r="G48" s="318"/>
      <c r="H48" s="318"/>
      <c r="I48" s="318"/>
      <c r="J48" s="318"/>
      <c r="K48" s="206"/>
    </row>
    <row r="49" spans="2:11" s="1" customFormat="1" ht="15" customHeight="1">
      <c r="B49" s="209"/>
      <c r="C49" s="210"/>
      <c r="D49" s="210"/>
      <c r="E49" s="318" t="s">
        <v>652</v>
      </c>
      <c r="F49" s="318"/>
      <c r="G49" s="318"/>
      <c r="H49" s="318"/>
      <c r="I49" s="318"/>
      <c r="J49" s="318"/>
      <c r="K49" s="206"/>
    </row>
    <row r="50" spans="2:11" s="1" customFormat="1" ht="15" customHeight="1">
      <c r="B50" s="209"/>
      <c r="C50" s="210"/>
      <c r="D50" s="210"/>
      <c r="E50" s="318" t="s">
        <v>653</v>
      </c>
      <c r="F50" s="318"/>
      <c r="G50" s="318"/>
      <c r="H50" s="318"/>
      <c r="I50" s="318"/>
      <c r="J50" s="318"/>
      <c r="K50" s="206"/>
    </row>
    <row r="51" spans="2:11" s="1" customFormat="1" ht="15" customHeight="1">
      <c r="B51" s="209"/>
      <c r="C51" s="210"/>
      <c r="D51" s="318" t="s">
        <v>654</v>
      </c>
      <c r="E51" s="318"/>
      <c r="F51" s="318"/>
      <c r="G51" s="318"/>
      <c r="H51" s="318"/>
      <c r="I51" s="318"/>
      <c r="J51" s="318"/>
      <c r="K51" s="206"/>
    </row>
    <row r="52" spans="2:11" s="1" customFormat="1" ht="25.5" customHeight="1">
      <c r="B52" s="205"/>
      <c r="C52" s="319" t="s">
        <v>655</v>
      </c>
      <c r="D52" s="319"/>
      <c r="E52" s="319"/>
      <c r="F52" s="319"/>
      <c r="G52" s="319"/>
      <c r="H52" s="319"/>
      <c r="I52" s="319"/>
      <c r="J52" s="319"/>
      <c r="K52" s="206"/>
    </row>
    <row r="53" spans="2:11" s="1" customFormat="1" ht="5.25" customHeight="1">
      <c r="B53" s="205"/>
      <c r="C53" s="207"/>
      <c r="D53" s="207"/>
      <c r="E53" s="207"/>
      <c r="F53" s="207"/>
      <c r="G53" s="207"/>
      <c r="H53" s="207"/>
      <c r="I53" s="207"/>
      <c r="J53" s="207"/>
      <c r="K53" s="206"/>
    </row>
    <row r="54" spans="2:11" s="1" customFormat="1" ht="15" customHeight="1">
      <c r="B54" s="205"/>
      <c r="C54" s="318" t="s">
        <v>656</v>
      </c>
      <c r="D54" s="318"/>
      <c r="E54" s="318"/>
      <c r="F54" s="318"/>
      <c r="G54" s="318"/>
      <c r="H54" s="318"/>
      <c r="I54" s="318"/>
      <c r="J54" s="318"/>
      <c r="K54" s="206"/>
    </row>
    <row r="55" spans="2:11" s="1" customFormat="1" ht="15" customHeight="1">
      <c r="B55" s="205"/>
      <c r="C55" s="318" t="s">
        <v>657</v>
      </c>
      <c r="D55" s="318"/>
      <c r="E55" s="318"/>
      <c r="F55" s="318"/>
      <c r="G55" s="318"/>
      <c r="H55" s="318"/>
      <c r="I55" s="318"/>
      <c r="J55" s="318"/>
      <c r="K55" s="206"/>
    </row>
    <row r="56" spans="2:11" s="1" customFormat="1" ht="12.75" customHeight="1">
      <c r="B56" s="205"/>
      <c r="C56" s="208"/>
      <c r="D56" s="208"/>
      <c r="E56" s="208"/>
      <c r="F56" s="208"/>
      <c r="G56" s="208"/>
      <c r="H56" s="208"/>
      <c r="I56" s="208"/>
      <c r="J56" s="208"/>
      <c r="K56" s="206"/>
    </row>
    <row r="57" spans="2:11" s="1" customFormat="1" ht="15" customHeight="1">
      <c r="B57" s="205"/>
      <c r="C57" s="318" t="s">
        <v>658</v>
      </c>
      <c r="D57" s="318"/>
      <c r="E57" s="318"/>
      <c r="F57" s="318"/>
      <c r="G57" s="318"/>
      <c r="H57" s="318"/>
      <c r="I57" s="318"/>
      <c r="J57" s="318"/>
      <c r="K57" s="206"/>
    </row>
    <row r="58" spans="2:11" s="1" customFormat="1" ht="15" customHeight="1">
      <c r="B58" s="205"/>
      <c r="C58" s="210"/>
      <c r="D58" s="318" t="s">
        <v>659</v>
      </c>
      <c r="E58" s="318"/>
      <c r="F58" s="318"/>
      <c r="G58" s="318"/>
      <c r="H58" s="318"/>
      <c r="I58" s="318"/>
      <c r="J58" s="318"/>
      <c r="K58" s="206"/>
    </row>
    <row r="59" spans="2:11" s="1" customFormat="1" ht="15" customHeight="1">
      <c r="B59" s="205"/>
      <c r="C59" s="210"/>
      <c r="D59" s="318" t="s">
        <v>660</v>
      </c>
      <c r="E59" s="318"/>
      <c r="F59" s="318"/>
      <c r="G59" s="318"/>
      <c r="H59" s="318"/>
      <c r="I59" s="318"/>
      <c r="J59" s="318"/>
      <c r="K59" s="206"/>
    </row>
    <row r="60" spans="2:11" s="1" customFormat="1" ht="15" customHeight="1">
      <c r="B60" s="205"/>
      <c r="C60" s="210"/>
      <c r="D60" s="318" t="s">
        <v>661</v>
      </c>
      <c r="E60" s="318"/>
      <c r="F60" s="318"/>
      <c r="G60" s="318"/>
      <c r="H60" s="318"/>
      <c r="I60" s="318"/>
      <c r="J60" s="318"/>
      <c r="K60" s="206"/>
    </row>
    <row r="61" spans="2:11" s="1" customFormat="1" ht="15" customHeight="1">
      <c r="B61" s="205"/>
      <c r="C61" s="210"/>
      <c r="D61" s="318" t="s">
        <v>662</v>
      </c>
      <c r="E61" s="318"/>
      <c r="F61" s="318"/>
      <c r="G61" s="318"/>
      <c r="H61" s="318"/>
      <c r="I61" s="318"/>
      <c r="J61" s="318"/>
      <c r="K61" s="206"/>
    </row>
    <row r="62" spans="2:11" s="1" customFormat="1" ht="15" customHeight="1">
      <c r="B62" s="205"/>
      <c r="C62" s="210"/>
      <c r="D62" s="320" t="s">
        <v>663</v>
      </c>
      <c r="E62" s="320"/>
      <c r="F62" s="320"/>
      <c r="G62" s="320"/>
      <c r="H62" s="320"/>
      <c r="I62" s="320"/>
      <c r="J62" s="320"/>
      <c r="K62" s="206"/>
    </row>
    <row r="63" spans="2:11" s="1" customFormat="1" ht="15" customHeight="1">
      <c r="B63" s="205"/>
      <c r="C63" s="210"/>
      <c r="D63" s="318" t="s">
        <v>664</v>
      </c>
      <c r="E63" s="318"/>
      <c r="F63" s="318"/>
      <c r="G63" s="318"/>
      <c r="H63" s="318"/>
      <c r="I63" s="318"/>
      <c r="J63" s="318"/>
      <c r="K63" s="206"/>
    </row>
    <row r="64" spans="2:11" s="1" customFormat="1" ht="12.75" customHeight="1">
      <c r="B64" s="205"/>
      <c r="C64" s="210"/>
      <c r="D64" s="210"/>
      <c r="E64" s="213"/>
      <c r="F64" s="210"/>
      <c r="G64" s="210"/>
      <c r="H64" s="210"/>
      <c r="I64" s="210"/>
      <c r="J64" s="210"/>
      <c r="K64" s="206"/>
    </row>
    <row r="65" spans="2:11" s="1" customFormat="1" ht="15" customHeight="1">
      <c r="B65" s="205"/>
      <c r="C65" s="210"/>
      <c r="D65" s="318" t="s">
        <v>665</v>
      </c>
      <c r="E65" s="318"/>
      <c r="F65" s="318"/>
      <c r="G65" s="318"/>
      <c r="H65" s="318"/>
      <c r="I65" s="318"/>
      <c r="J65" s="318"/>
      <c r="K65" s="206"/>
    </row>
    <row r="66" spans="2:11" s="1" customFormat="1" ht="15" customHeight="1">
      <c r="B66" s="205"/>
      <c r="C66" s="210"/>
      <c r="D66" s="320" t="s">
        <v>666</v>
      </c>
      <c r="E66" s="320"/>
      <c r="F66" s="320"/>
      <c r="G66" s="320"/>
      <c r="H66" s="320"/>
      <c r="I66" s="320"/>
      <c r="J66" s="320"/>
      <c r="K66" s="206"/>
    </row>
    <row r="67" spans="2:11" s="1" customFormat="1" ht="15" customHeight="1">
      <c r="B67" s="205"/>
      <c r="C67" s="210"/>
      <c r="D67" s="318" t="s">
        <v>667</v>
      </c>
      <c r="E67" s="318"/>
      <c r="F67" s="318"/>
      <c r="G67" s="318"/>
      <c r="H67" s="318"/>
      <c r="I67" s="318"/>
      <c r="J67" s="318"/>
      <c r="K67" s="206"/>
    </row>
    <row r="68" spans="2:11" s="1" customFormat="1" ht="15" customHeight="1">
      <c r="B68" s="205"/>
      <c r="C68" s="210"/>
      <c r="D68" s="318" t="s">
        <v>668</v>
      </c>
      <c r="E68" s="318"/>
      <c r="F68" s="318"/>
      <c r="G68" s="318"/>
      <c r="H68" s="318"/>
      <c r="I68" s="318"/>
      <c r="J68" s="318"/>
      <c r="K68" s="206"/>
    </row>
    <row r="69" spans="2:11" s="1" customFormat="1" ht="15" customHeight="1">
      <c r="B69" s="205"/>
      <c r="C69" s="210"/>
      <c r="D69" s="318" t="s">
        <v>669</v>
      </c>
      <c r="E69" s="318"/>
      <c r="F69" s="318"/>
      <c r="G69" s="318"/>
      <c r="H69" s="318"/>
      <c r="I69" s="318"/>
      <c r="J69" s="318"/>
      <c r="K69" s="206"/>
    </row>
    <row r="70" spans="2:11" s="1" customFormat="1" ht="15" customHeight="1">
      <c r="B70" s="205"/>
      <c r="C70" s="210"/>
      <c r="D70" s="318" t="s">
        <v>670</v>
      </c>
      <c r="E70" s="318"/>
      <c r="F70" s="318"/>
      <c r="G70" s="318"/>
      <c r="H70" s="318"/>
      <c r="I70" s="318"/>
      <c r="J70" s="318"/>
      <c r="K70" s="206"/>
    </row>
    <row r="71" spans="2:11" s="1" customFormat="1" ht="12.75" customHeight="1">
      <c r="B71" s="214"/>
      <c r="C71" s="215"/>
      <c r="D71" s="215"/>
      <c r="E71" s="215"/>
      <c r="F71" s="215"/>
      <c r="G71" s="215"/>
      <c r="H71" s="215"/>
      <c r="I71" s="215"/>
      <c r="J71" s="215"/>
      <c r="K71" s="216"/>
    </row>
    <row r="72" spans="2:11" s="1" customFormat="1" ht="18.75" customHeight="1">
      <c r="B72" s="217"/>
      <c r="C72" s="217"/>
      <c r="D72" s="217"/>
      <c r="E72" s="217"/>
      <c r="F72" s="217"/>
      <c r="G72" s="217"/>
      <c r="H72" s="217"/>
      <c r="I72" s="217"/>
      <c r="J72" s="217"/>
      <c r="K72" s="218"/>
    </row>
    <row r="73" spans="2:11" s="1" customFormat="1" ht="18.75" customHeight="1">
      <c r="B73" s="218"/>
      <c r="C73" s="218"/>
      <c r="D73" s="218"/>
      <c r="E73" s="218"/>
      <c r="F73" s="218"/>
      <c r="G73" s="218"/>
      <c r="H73" s="218"/>
      <c r="I73" s="218"/>
      <c r="J73" s="218"/>
      <c r="K73" s="218"/>
    </row>
    <row r="74" spans="2:11" s="1" customFormat="1" ht="7.5" customHeight="1">
      <c r="B74" s="219"/>
      <c r="C74" s="220"/>
      <c r="D74" s="220"/>
      <c r="E74" s="220"/>
      <c r="F74" s="220"/>
      <c r="G74" s="220"/>
      <c r="H74" s="220"/>
      <c r="I74" s="220"/>
      <c r="J74" s="220"/>
      <c r="K74" s="221"/>
    </row>
    <row r="75" spans="2:11" s="1" customFormat="1" ht="45" customHeight="1">
      <c r="B75" s="222"/>
      <c r="C75" s="313" t="s">
        <v>671</v>
      </c>
      <c r="D75" s="313"/>
      <c r="E75" s="313"/>
      <c r="F75" s="313"/>
      <c r="G75" s="313"/>
      <c r="H75" s="313"/>
      <c r="I75" s="313"/>
      <c r="J75" s="313"/>
      <c r="K75" s="223"/>
    </row>
    <row r="76" spans="2:11" s="1" customFormat="1" ht="17.25" customHeight="1">
      <c r="B76" s="222"/>
      <c r="C76" s="224" t="s">
        <v>672</v>
      </c>
      <c r="D76" s="224"/>
      <c r="E76" s="224"/>
      <c r="F76" s="224" t="s">
        <v>673</v>
      </c>
      <c r="G76" s="225"/>
      <c r="H76" s="224" t="s">
        <v>52</v>
      </c>
      <c r="I76" s="224" t="s">
        <v>55</v>
      </c>
      <c r="J76" s="224" t="s">
        <v>674</v>
      </c>
      <c r="K76" s="223"/>
    </row>
    <row r="77" spans="2:11" s="1" customFormat="1" ht="17.25" customHeight="1">
      <c r="B77" s="222"/>
      <c r="C77" s="226" t="s">
        <v>675</v>
      </c>
      <c r="D77" s="226"/>
      <c r="E77" s="226"/>
      <c r="F77" s="227" t="s">
        <v>676</v>
      </c>
      <c r="G77" s="228"/>
      <c r="H77" s="226"/>
      <c r="I77" s="226"/>
      <c r="J77" s="226" t="s">
        <v>677</v>
      </c>
      <c r="K77" s="223"/>
    </row>
    <row r="78" spans="2:11" s="1" customFormat="1" ht="5.25" customHeight="1">
      <c r="B78" s="222"/>
      <c r="C78" s="229"/>
      <c r="D78" s="229"/>
      <c r="E78" s="229"/>
      <c r="F78" s="229"/>
      <c r="G78" s="230"/>
      <c r="H78" s="229"/>
      <c r="I78" s="229"/>
      <c r="J78" s="229"/>
      <c r="K78" s="223"/>
    </row>
    <row r="79" spans="2:11" s="1" customFormat="1" ht="15" customHeight="1">
      <c r="B79" s="222"/>
      <c r="C79" s="211" t="s">
        <v>51</v>
      </c>
      <c r="D79" s="229"/>
      <c r="E79" s="229"/>
      <c r="F79" s="231" t="s">
        <v>678</v>
      </c>
      <c r="G79" s="230"/>
      <c r="H79" s="211" t="s">
        <v>679</v>
      </c>
      <c r="I79" s="211" t="s">
        <v>680</v>
      </c>
      <c r="J79" s="211">
        <v>20</v>
      </c>
      <c r="K79" s="223"/>
    </row>
    <row r="80" spans="2:11" s="1" customFormat="1" ht="15" customHeight="1">
      <c r="B80" s="222"/>
      <c r="C80" s="211" t="s">
        <v>681</v>
      </c>
      <c r="D80" s="211"/>
      <c r="E80" s="211"/>
      <c r="F80" s="231" t="s">
        <v>678</v>
      </c>
      <c r="G80" s="230"/>
      <c r="H80" s="211" t="s">
        <v>682</v>
      </c>
      <c r="I80" s="211" t="s">
        <v>680</v>
      </c>
      <c r="J80" s="211">
        <v>120</v>
      </c>
      <c r="K80" s="223"/>
    </row>
    <row r="81" spans="2:11" s="1" customFormat="1" ht="15" customHeight="1">
      <c r="B81" s="232"/>
      <c r="C81" s="211" t="s">
        <v>683</v>
      </c>
      <c r="D81" s="211"/>
      <c r="E81" s="211"/>
      <c r="F81" s="231" t="s">
        <v>684</v>
      </c>
      <c r="G81" s="230"/>
      <c r="H81" s="211" t="s">
        <v>685</v>
      </c>
      <c r="I81" s="211" t="s">
        <v>680</v>
      </c>
      <c r="J81" s="211">
        <v>50</v>
      </c>
      <c r="K81" s="223"/>
    </row>
    <row r="82" spans="2:11" s="1" customFormat="1" ht="15" customHeight="1">
      <c r="B82" s="232"/>
      <c r="C82" s="211" t="s">
        <v>686</v>
      </c>
      <c r="D82" s="211"/>
      <c r="E82" s="211"/>
      <c r="F82" s="231" t="s">
        <v>678</v>
      </c>
      <c r="G82" s="230"/>
      <c r="H82" s="211" t="s">
        <v>687</v>
      </c>
      <c r="I82" s="211" t="s">
        <v>688</v>
      </c>
      <c r="J82" s="211"/>
      <c r="K82" s="223"/>
    </row>
    <row r="83" spans="2:11" s="1" customFormat="1" ht="15" customHeight="1">
      <c r="B83" s="232"/>
      <c r="C83" s="233" t="s">
        <v>689</v>
      </c>
      <c r="D83" s="233"/>
      <c r="E83" s="233"/>
      <c r="F83" s="234" t="s">
        <v>684</v>
      </c>
      <c r="G83" s="233"/>
      <c r="H83" s="233" t="s">
        <v>690</v>
      </c>
      <c r="I83" s="233" t="s">
        <v>680</v>
      </c>
      <c r="J83" s="233">
        <v>15</v>
      </c>
      <c r="K83" s="223"/>
    </row>
    <row r="84" spans="2:11" s="1" customFormat="1" ht="15" customHeight="1">
      <c r="B84" s="232"/>
      <c r="C84" s="233" t="s">
        <v>691</v>
      </c>
      <c r="D84" s="233"/>
      <c r="E84" s="233"/>
      <c r="F84" s="234" t="s">
        <v>684</v>
      </c>
      <c r="G84" s="233"/>
      <c r="H84" s="233" t="s">
        <v>692</v>
      </c>
      <c r="I84" s="233" t="s">
        <v>680</v>
      </c>
      <c r="J84" s="233">
        <v>15</v>
      </c>
      <c r="K84" s="223"/>
    </row>
    <row r="85" spans="2:11" s="1" customFormat="1" ht="15" customHeight="1">
      <c r="B85" s="232"/>
      <c r="C85" s="233" t="s">
        <v>693</v>
      </c>
      <c r="D85" s="233"/>
      <c r="E85" s="233"/>
      <c r="F85" s="234" t="s">
        <v>684</v>
      </c>
      <c r="G85" s="233"/>
      <c r="H85" s="233" t="s">
        <v>694</v>
      </c>
      <c r="I85" s="233" t="s">
        <v>680</v>
      </c>
      <c r="J85" s="233">
        <v>20</v>
      </c>
      <c r="K85" s="223"/>
    </row>
    <row r="86" spans="2:11" s="1" customFormat="1" ht="15" customHeight="1">
      <c r="B86" s="232"/>
      <c r="C86" s="233" t="s">
        <v>695</v>
      </c>
      <c r="D86" s="233"/>
      <c r="E86" s="233"/>
      <c r="F86" s="234" t="s">
        <v>684</v>
      </c>
      <c r="G86" s="233"/>
      <c r="H86" s="233" t="s">
        <v>696</v>
      </c>
      <c r="I86" s="233" t="s">
        <v>680</v>
      </c>
      <c r="J86" s="233">
        <v>20</v>
      </c>
      <c r="K86" s="223"/>
    </row>
    <row r="87" spans="2:11" s="1" customFormat="1" ht="15" customHeight="1">
      <c r="B87" s="232"/>
      <c r="C87" s="211" t="s">
        <v>697</v>
      </c>
      <c r="D87" s="211"/>
      <c r="E87" s="211"/>
      <c r="F87" s="231" t="s">
        <v>684</v>
      </c>
      <c r="G87" s="230"/>
      <c r="H87" s="211" t="s">
        <v>698</v>
      </c>
      <c r="I87" s="211" t="s">
        <v>680</v>
      </c>
      <c r="J87" s="211">
        <v>50</v>
      </c>
      <c r="K87" s="223"/>
    </row>
    <row r="88" spans="2:11" s="1" customFormat="1" ht="15" customHeight="1">
      <c r="B88" s="232"/>
      <c r="C88" s="211" t="s">
        <v>699</v>
      </c>
      <c r="D88" s="211"/>
      <c r="E88" s="211"/>
      <c r="F88" s="231" t="s">
        <v>684</v>
      </c>
      <c r="G88" s="230"/>
      <c r="H88" s="211" t="s">
        <v>700</v>
      </c>
      <c r="I88" s="211" t="s">
        <v>680</v>
      </c>
      <c r="J88" s="211">
        <v>20</v>
      </c>
      <c r="K88" s="223"/>
    </row>
    <row r="89" spans="2:11" s="1" customFormat="1" ht="15" customHeight="1">
      <c r="B89" s="232"/>
      <c r="C89" s="211" t="s">
        <v>701</v>
      </c>
      <c r="D89" s="211"/>
      <c r="E89" s="211"/>
      <c r="F89" s="231" t="s">
        <v>684</v>
      </c>
      <c r="G89" s="230"/>
      <c r="H89" s="211" t="s">
        <v>702</v>
      </c>
      <c r="I89" s="211" t="s">
        <v>680</v>
      </c>
      <c r="J89" s="211">
        <v>20</v>
      </c>
      <c r="K89" s="223"/>
    </row>
    <row r="90" spans="2:11" s="1" customFormat="1" ht="15" customHeight="1">
      <c r="B90" s="232"/>
      <c r="C90" s="211" t="s">
        <v>703</v>
      </c>
      <c r="D90" s="211"/>
      <c r="E90" s="211"/>
      <c r="F90" s="231" t="s">
        <v>684</v>
      </c>
      <c r="G90" s="230"/>
      <c r="H90" s="211" t="s">
        <v>704</v>
      </c>
      <c r="I90" s="211" t="s">
        <v>680</v>
      </c>
      <c r="J90" s="211">
        <v>50</v>
      </c>
      <c r="K90" s="223"/>
    </row>
    <row r="91" spans="2:11" s="1" customFormat="1" ht="15" customHeight="1">
      <c r="B91" s="232"/>
      <c r="C91" s="211" t="s">
        <v>705</v>
      </c>
      <c r="D91" s="211"/>
      <c r="E91" s="211"/>
      <c r="F91" s="231" t="s">
        <v>684</v>
      </c>
      <c r="G91" s="230"/>
      <c r="H91" s="211" t="s">
        <v>705</v>
      </c>
      <c r="I91" s="211" t="s">
        <v>680</v>
      </c>
      <c r="J91" s="211">
        <v>50</v>
      </c>
      <c r="K91" s="223"/>
    </row>
    <row r="92" spans="2:11" s="1" customFormat="1" ht="15" customHeight="1">
      <c r="B92" s="232"/>
      <c r="C92" s="211" t="s">
        <v>706</v>
      </c>
      <c r="D92" s="211"/>
      <c r="E92" s="211"/>
      <c r="F92" s="231" t="s">
        <v>684</v>
      </c>
      <c r="G92" s="230"/>
      <c r="H92" s="211" t="s">
        <v>707</v>
      </c>
      <c r="I92" s="211" t="s">
        <v>680</v>
      </c>
      <c r="J92" s="211">
        <v>255</v>
      </c>
      <c r="K92" s="223"/>
    </row>
    <row r="93" spans="2:11" s="1" customFormat="1" ht="15" customHeight="1">
      <c r="B93" s="232"/>
      <c r="C93" s="211" t="s">
        <v>708</v>
      </c>
      <c r="D93" s="211"/>
      <c r="E93" s="211"/>
      <c r="F93" s="231" t="s">
        <v>678</v>
      </c>
      <c r="G93" s="230"/>
      <c r="H93" s="211" t="s">
        <v>709</v>
      </c>
      <c r="I93" s="211" t="s">
        <v>710</v>
      </c>
      <c r="J93" s="211"/>
      <c r="K93" s="223"/>
    </row>
    <row r="94" spans="2:11" s="1" customFormat="1" ht="15" customHeight="1">
      <c r="B94" s="232"/>
      <c r="C94" s="211" t="s">
        <v>711</v>
      </c>
      <c r="D94" s="211"/>
      <c r="E94" s="211"/>
      <c r="F94" s="231" t="s">
        <v>678</v>
      </c>
      <c r="G94" s="230"/>
      <c r="H94" s="211" t="s">
        <v>712</v>
      </c>
      <c r="I94" s="211" t="s">
        <v>713</v>
      </c>
      <c r="J94" s="211"/>
      <c r="K94" s="223"/>
    </row>
    <row r="95" spans="2:11" s="1" customFormat="1" ht="15" customHeight="1">
      <c r="B95" s="232"/>
      <c r="C95" s="211" t="s">
        <v>714</v>
      </c>
      <c r="D95" s="211"/>
      <c r="E95" s="211"/>
      <c r="F95" s="231" t="s">
        <v>678</v>
      </c>
      <c r="G95" s="230"/>
      <c r="H95" s="211" t="s">
        <v>714</v>
      </c>
      <c r="I95" s="211" t="s">
        <v>713</v>
      </c>
      <c r="J95" s="211"/>
      <c r="K95" s="223"/>
    </row>
    <row r="96" spans="2:11" s="1" customFormat="1" ht="15" customHeight="1">
      <c r="B96" s="232"/>
      <c r="C96" s="211" t="s">
        <v>36</v>
      </c>
      <c r="D96" s="211"/>
      <c r="E96" s="211"/>
      <c r="F96" s="231" t="s">
        <v>678</v>
      </c>
      <c r="G96" s="230"/>
      <c r="H96" s="211" t="s">
        <v>715</v>
      </c>
      <c r="I96" s="211" t="s">
        <v>713</v>
      </c>
      <c r="J96" s="211"/>
      <c r="K96" s="223"/>
    </row>
    <row r="97" spans="2:11" s="1" customFormat="1" ht="15" customHeight="1">
      <c r="B97" s="232"/>
      <c r="C97" s="211" t="s">
        <v>46</v>
      </c>
      <c r="D97" s="211"/>
      <c r="E97" s="211"/>
      <c r="F97" s="231" t="s">
        <v>678</v>
      </c>
      <c r="G97" s="230"/>
      <c r="H97" s="211" t="s">
        <v>716</v>
      </c>
      <c r="I97" s="211" t="s">
        <v>713</v>
      </c>
      <c r="J97" s="211"/>
      <c r="K97" s="223"/>
    </row>
    <row r="98" spans="2:11" s="1" customFormat="1" ht="15" customHeight="1">
      <c r="B98" s="235"/>
      <c r="C98" s="236"/>
      <c r="D98" s="236"/>
      <c r="E98" s="236"/>
      <c r="F98" s="236"/>
      <c r="G98" s="236"/>
      <c r="H98" s="236"/>
      <c r="I98" s="236"/>
      <c r="J98" s="236"/>
      <c r="K98" s="237"/>
    </row>
    <row r="99" spans="2:11" s="1" customFormat="1" ht="18.75" customHeight="1">
      <c r="B99" s="238"/>
      <c r="C99" s="239"/>
      <c r="D99" s="239"/>
      <c r="E99" s="239"/>
      <c r="F99" s="239"/>
      <c r="G99" s="239"/>
      <c r="H99" s="239"/>
      <c r="I99" s="239"/>
      <c r="J99" s="239"/>
      <c r="K99" s="238"/>
    </row>
    <row r="100" spans="2:11" s="1" customFormat="1" ht="18.75" customHeight="1">
      <c r="B100" s="218"/>
      <c r="C100" s="218"/>
      <c r="D100" s="218"/>
      <c r="E100" s="218"/>
      <c r="F100" s="218"/>
      <c r="G100" s="218"/>
      <c r="H100" s="218"/>
      <c r="I100" s="218"/>
      <c r="J100" s="218"/>
      <c r="K100" s="218"/>
    </row>
    <row r="101" spans="2:11" s="1" customFormat="1" ht="7.5" customHeight="1">
      <c r="B101" s="219"/>
      <c r="C101" s="220"/>
      <c r="D101" s="220"/>
      <c r="E101" s="220"/>
      <c r="F101" s="220"/>
      <c r="G101" s="220"/>
      <c r="H101" s="220"/>
      <c r="I101" s="220"/>
      <c r="J101" s="220"/>
      <c r="K101" s="221"/>
    </row>
    <row r="102" spans="2:11" s="1" customFormat="1" ht="45" customHeight="1">
      <c r="B102" s="222"/>
      <c r="C102" s="313" t="s">
        <v>717</v>
      </c>
      <c r="D102" s="313"/>
      <c r="E102" s="313"/>
      <c r="F102" s="313"/>
      <c r="G102" s="313"/>
      <c r="H102" s="313"/>
      <c r="I102" s="313"/>
      <c r="J102" s="313"/>
      <c r="K102" s="223"/>
    </row>
    <row r="103" spans="2:11" s="1" customFormat="1" ht="17.25" customHeight="1">
      <c r="B103" s="222"/>
      <c r="C103" s="224" t="s">
        <v>672</v>
      </c>
      <c r="D103" s="224"/>
      <c r="E103" s="224"/>
      <c r="F103" s="224" t="s">
        <v>673</v>
      </c>
      <c r="G103" s="225"/>
      <c r="H103" s="224" t="s">
        <v>52</v>
      </c>
      <c r="I103" s="224" t="s">
        <v>55</v>
      </c>
      <c r="J103" s="224" t="s">
        <v>674</v>
      </c>
      <c r="K103" s="223"/>
    </row>
    <row r="104" spans="2:11" s="1" customFormat="1" ht="17.25" customHeight="1">
      <c r="B104" s="222"/>
      <c r="C104" s="226" t="s">
        <v>675</v>
      </c>
      <c r="D104" s="226"/>
      <c r="E104" s="226"/>
      <c r="F104" s="227" t="s">
        <v>676</v>
      </c>
      <c r="G104" s="228"/>
      <c r="H104" s="226"/>
      <c r="I104" s="226"/>
      <c r="J104" s="226" t="s">
        <v>677</v>
      </c>
      <c r="K104" s="223"/>
    </row>
    <row r="105" spans="2:11" s="1" customFormat="1" ht="5.25" customHeight="1">
      <c r="B105" s="222"/>
      <c r="C105" s="224"/>
      <c r="D105" s="224"/>
      <c r="E105" s="224"/>
      <c r="F105" s="224"/>
      <c r="G105" s="240"/>
      <c r="H105" s="224"/>
      <c r="I105" s="224"/>
      <c r="J105" s="224"/>
      <c r="K105" s="223"/>
    </row>
    <row r="106" spans="2:11" s="1" customFormat="1" ht="15" customHeight="1">
      <c r="B106" s="222"/>
      <c r="C106" s="211" t="s">
        <v>51</v>
      </c>
      <c r="D106" s="229"/>
      <c r="E106" s="229"/>
      <c r="F106" s="231" t="s">
        <v>678</v>
      </c>
      <c r="G106" s="240"/>
      <c r="H106" s="211" t="s">
        <v>718</v>
      </c>
      <c r="I106" s="211" t="s">
        <v>680</v>
      </c>
      <c r="J106" s="211">
        <v>20</v>
      </c>
      <c r="K106" s="223"/>
    </row>
    <row r="107" spans="2:11" s="1" customFormat="1" ht="15" customHeight="1">
      <c r="B107" s="222"/>
      <c r="C107" s="211" t="s">
        <v>681</v>
      </c>
      <c r="D107" s="211"/>
      <c r="E107" s="211"/>
      <c r="F107" s="231" t="s">
        <v>678</v>
      </c>
      <c r="G107" s="211"/>
      <c r="H107" s="211" t="s">
        <v>718</v>
      </c>
      <c r="I107" s="211" t="s">
        <v>680</v>
      </c>
      <c r="J107" s="211">
        <v>120</v>
      </c>
      <c r="K107" s="223"/>
    </row>
    <row r="108" spans="2:11" s="1" customFormat="1" ht="15" customHeight="1">
      <c r="B108" s="232"/>
      <c r="C108" s="211" t="s">
        <v>683</v>
      </c>
      <c r="D108" s="211"/>
      <c r="E108" s="211"/>
      <c r="F108" s="231" t="s">
        <v>684</v>
      </c>
      <c r="G108" s="211"/>
      <c r="H108" s="211" t="s">
        <v>718</v>
      </c>
      <c r="I108" s="211" t="s">
        <v>680</v>
      </c>
      <c r="J108" s="211">
        <v>50</v>
      </c>
      <c r="K108" s="223"/>
    </row>
    <row r="109" spans="2:11" s="1" customFormat="1" ht="15" customHeight="1">
      <c r="B109" s="232"/>
      <c r="C109" s="211" t="s">
        <v>686</v>
      </c>
      <c r="D109" s="211"/>
      <c r="E109" s="211"/>
      <c r="F109" s="231" t="s">
        <v>678</v>
      </c>
      <c r="G109" s="211"/>
      <c r="H109" s="211" t="s">
        <v>718</v>
      </c>
      <c r="I109" s="211" t="s">
        <v>688</v>
      </c>
      <c r="J109" s="211"/>
      <c r="K109" s="223"/>
    </row>
    <row r="110" spans="2:11" s="1" customFormat="1" ht="15" customHeight="1">
      <c r="B110" s="232"/>
      <c r="C110" s="211" t="s">
        <v>697</v>
      </c>
      <c r="D110" s="211"/>
      <c r="E110" s="211"/>
      <c r="F110" s="231" t="s">
        <v>684</v>
      </c>
      <c r="G110" s="211"/>
      <c r="H110" s="211" t="s">
        <v>718</v>
      </c>
      <c r="I110" s="211" t="s">
        <v>680</v>
      </c>
      <c r="J110" s="211">
        <v>50</v>
      </c>
      <c r="K110" s="223"/>
    </row>
    <row r="111" spans="2:11" s="1" customFormat="1" ht="15" customHeight="1">
      <c r="B111" s="232"/>
      <c r="C111" s="211" t="s">
        <v>705</v>
      </c>
      <c r="D111" s="211"/>
      <c r="E111" s="211"/>
      <c r="F111" s="231" t="s">
        <v>684</v>
      </c>
      <c r="G111" s="211"/>
      <c r="H111" s="211" t="s">
        <v>718</v>
      </c>
      <c r="I111" s="211" t="s">
        <v>680</v>
      </c>
      <c r="J111" s="211">
        <v>50</v>
      </c>
      <c r="K111" s="223"/>
    </row>
    <row r="112" spans="2:11" s="1" customFormat="1" ht="15" customHeight="1">
      <c r="B112" s="232"/>
      <c r="C112" s="211" t="s">
        <v>703</v>
      </c>
      <c r="D112" s="211"/>
      <c r="E112" s="211"/>
      <c r="F112" s="231" t="s">
        <v>684</v>
      </c>
      <c r="G112" s="211"/>
      <c r="H112" s="211" t="s">
        <v>718</v>
      </c>
      <c r="I112" s="211" t="s">
        <v>680</v>
      </c>
      <c r="J112" s="211">
        <v>50</v>
      </c>
      <c r="K112" s="223"/>
    </row>
    <row r="113" spans="2:11" s="1" customFormat="1" ht="15" customHeight="1">
      <c r="B113" s="232"/>
      <c r="C113" s="211" t="s">
        <v>51</v>
      </c>
      <c r="D113" s="211"/>
      <c r="E113" s="211"/>
      <c r="F113" s="231" t="s">
        <v>678</v>
      </c>
      <c r="G113" s="211"/>
      <c r="H113" s="211" t="s">
        <v>719</v>
      </c>
      <c r="I113" s="211" t="s">
        <v>680</v>
      </c>
      <c r="J113" s="211">
        <v>20</v>
      </c>
      <c r="K113" s="223"/>
    </row>
    <row r="114" spans="2:11" s="1" customFormat="1" ht="15" customHeight="1">
      <c r="B114" s="232"/>
      <c r="C114" s="211" t="s">
        <v>720</v>
      </c>
      <c r="D114" s="211"/>
      <c r="E114" s="211"/>
      <c r="F114" s="231" t="s">
        <v>678</v>
      </c>
      <c r="G114" s="211"/>
      <c r="H114" s="211" t="s">
        <v>721</v>
      </c>
      <c r="I114" s="211" t="s">
        <v>680</v>
      </c>
      <c r="J114" s="211">
        <v>120</v>
      </c>
      <c r="K114" s="223"/>
    </row>
    <row r="115" spans="2:11" s="1" customFormat="1" ht="15" customHeight="1">
      <c r="B115" s="232"/>
      <c r="C115" s="211" t="s">
        <v>36</v>
      </c>
      <c r="D115" s="211"/>
      <c r="E115" s="211"/>
      <c r="F115" s="231" t="s">
        <v>678</v>
      </c>
      <c r="G115" s="211"/>
      <c r="H115" s="211" t="s">
        <v>722</v>
      </c>
      <c r="I115" s="211" t="s">
        <v>713</v>
      </c>
      <c r="J115" s="211"/>
      <c r="K115" s="223"/>
    </row>
    <row r="116" spans="2:11" s="1" customFormat="1" ht="15" customHeight="1">
      <c r="B116" s="232"/>
      <c r="C116" s="211" t="s">
        <v>46</v>
      </c>
      <c r="D116" s="211"/>
      <c r="E116" s="211"/>
      <c r="F116" s="231" t="s">
        <v>678</v>
      </c>
      <c r="G116" s="211"/>
      <c r="H116" s="211" t="s">
        <v>723</v>
      </c>
      <c r="I116" s="211" t="s">
        <v>713</v>
      </c>
      <c r="J116" s="211"/>
      <c r="K116" s="223"/>
    </row>
    <row r="117" spans="2:11" s="1" customFormat="1" ht="15" customHeight="1">
      <c r="B117" s="232"/>
      <c r="C117" s="211" t="s">
        <v>55</v>
      </c>
      <c r="D117" s="211"/>
      <c r="E117" s="211"/>
      <c r="F117" s="231" t="s">
        <v>678</v>
      </c>
      <c r="G117" s="211"/>
      <c r="H117" s="211" t="s">
        <v>724</v>
      </c>
      <c r="I117" s="211" t="s">
        <v>725</v>
      </c>
      <c r="J117" s="211"/>
      <c r="K117" s="223"/>
    </row>
    <row r="118" spans="2:11" s="1" customFormat="1" ht="15" customHeight="1">
      <c r="B118" s="235"/>
      <c r="C118" s="241"/>
      <c r="D118" s="241"/>
      <c r="E118" s="241"/>
      <c r="F118" s="241"/>
      <c r="G118" s="241"/>
      <c r="H118" s="241"/>
      <c r="I118" s="241"/>
      <c r="J118" s="241"/>
      <c r="K118" s="237"/>
    </row>
    <row r="119" spans="2:11" s="1" customFormat="1" ht="18.75" customHeight="1">
      <c r="B119" s="242"/>
      <c r="C119" s="208"/>
      <c r="D119" s="208"/>
      <c r="E119" s="208"/>
      <c r="F119" s="243"/>
      <c r="G119" s="208"/>
      <c r="H119" s="208"/>
      <c r="I119" s="208"/>
      <c r="J119" s="208"/>
      <c r="K119" s="242"/>
    </row>
    <row r="120" spans="2:11" s="1" customFormat="1" ht="18.75" customHeight="1">
      <c r="B120" s="218"/>
      <c r="C120" s="218"/>
      <c r="D120" s="218"/>
      <c r="E120" s="218"/>
      <c r="F120" s="218"/>
      <c r="G120" s="218"/>
      <c r="H120" s="218"/>
      <c r="I120" s="218"/>
      <c r="J120" s="218"/>
      <c r="K120" s="218"/>
    </row>
    <row r="121" spans="2:11" s="1" customFormat="1" ht="7.5" customHeight="1">
      <c r="B121" s="244"/>
      <c r="C121" s="245"/>
      <c r="D121" s="245"/>
      <c r="E121" s="245"/>
      <c r="F121" s="245"/>
      <c r="G121" s="245"/>
      <c r="H121" s="245"/>
      <c r="I121" s="245"/>
      <c r="J121" s="245"/>
      <c r="K121" s="246"/>
    </row>
    <row r="122" spans="2:11" s="1" customFormat="1" ht="45" customHeight="1">
      <c r="B122" s="247"/>
      <c r="C122" s="314" t="s">
        <v>726</v>
      </c>
      <c r="D122" s="314"/>
      <c r="E122" s="314"/>
      <c r="F122" s="314"/>
      <c r="G122" s="314"/>
      <c r="H122" s="314"/>
      <c r="I122" s="314"/>
      <c r="J122" s="314"/>
      <c r="K122" s="248"/>
    </row>
    <row r="123" spans="2:11" s="1" customFormat="1" ht="17.25" customHeight="1">
      <c r="B123" s="249"/>
      <c r="C123" s="224" t="s">
        <v>672</v>
      </c>
      <c r="D123" s="224"/>
      <c r="E123" s="224"/>
      <c r="F123" s="224" t="s">
        <v>673</v>
      </c>
      <c r="G123" s="225"/>
      <c r="H123" s="224" t="s">
        <v>52</v>
      </c>
      <c r="I123" s="224" t="s">
        <v>55</v>
      </c>
      <c r="J123" s="224" t="s">
        <v>674</v>
      </c>
      <c r="K123" s="250"/>
    </row>
    <row r="124" spans="2:11" s="1" customFormat="1" ht="17.25" customHeight="1">
      <c r="B124" s="249"/>
      <c r="C124" s="226" t="s">
        <v>675</v>
      </c>
      <c r="D124" s="226"/>
      <c r="E124" s="226"/>
      <c r="F124" s="227" t="s">
        <v>676</v>
      </c>
      <c r="G124" s="228"/>
      <c r="H124" s="226"/>
      <c r="I124" s="226"/>
      <c r="J124" s="226" t="s">
        <v>677</v>
      </c>
      <c r="K124" s="250"/>
    </row>
    <row r="125" spans="2:11" s="1" customFormat="1" ht="5.25" customHeight="1">
      <c r="B125" s="251"/>
      <c r="C125" s="229"/>
      <c r="D125" s="229"/>
      <c r="E125" s="229"/>
      <c r="F125" s="229"/>
      <c r="G125" s="211"/>
      <c r="H125" s="229"/>
      <c r="I125" s="229"/>
      <c r="J125" s="229"/>
      <c r="K125" s="252"/>
    </row>
    <row r="126" spans="2:11" s="1" customFormat="1" ht="15" customHeight="1">
      <c r="B126" s="251"/>
      <c r="C126" s="211" t="s">
        <v>681</v>
      </c>
      <c r="D126" s="229"/>
      <c r="E126" s="229"/>
      <c r="F126" s="231" t="s">
        <v>678</v>
      </c>
      <c r="G126" s="211"/>
      <c r="H126" s="211" t="s">
        <v>718</v>
      </c>
      <c r="I126" s="211" t="s">
        <v>680</v>
      </c>
      <c r="J126" s="211">
        <v>120</v>
      </c>
      <c r="K126" s="253"/>
    </row>
    <row r="127" spans="2:11" s="1" customFormat="1" ht="15" customHeight="1">
      <c r="B127" s="251"/>
      <c r="C127" s="211" t="s">
        <v>727</v>
      </c>
      <c r="D127" s="211"/>
      <c r="E127" s="211"/>
      <c r="F127" s="231" t="s">
        <v>678</v>
      </c>
      <c r="G127" s="211"/>
      <c r="H127" s="211" t="s">
        <v>728</v>
      </c>
      <c r="I127" s="211" t="s">
        <v>680</v>
      </c>
      <c r="J127" s="211" t="s">
        <v>729</v>
      </c>
      <c r="K127" s="253"/>
    </row>
    <row r="128" spans="2:11" s="1" customFormat="1" ht="15" customHeight="1">
      <c r="B128" s="251"/>
      <c r="C128" s="211" t="s">
        <v>626</v>
      </c>
      <c r="D128" s="211"/>
      <c r="E128" s="211"/>
      <c r="F128" s="231" t="s">
        <v>678</v>
      </c>
      <c r="G128" s="211"/>
      <c r="H128" s="211" t="s">
        <v>730</v>
      </c>
      <c r="I128" s="211" t="s">
        <v>680</v>
      </c>
      <c r="J128" s="211" t="s">
        <v>729</v>
      </c>
      <c r="K128" s="253"/>
    </row>
    <row r="129" spans="2:11" s="1" customFormat="1" ht="15" customHeight="1">
      <c r="B129" s="251"/>
      <c r="C129" s="211" t="s">
        <v>689</v>
      </c>
      <c r="D129" s="211"/>
      <c r="E129" s="211"/>
      <c r="F129" s="231" t="s">
        <v>684</v>
      </c>
      <c r="G129" s="211"/>
      <c r="H129" s="211" t="s">
        <v>690</v>
      </c>
      <c r="I129" s="211" t="s">
        <v>680</v>
      </c>
      <c r="J129" s="211">
        <v>15</v>
      </c>
      <c r="K129" s="253"/>
    </row>
    <row r="130" spans="2:11" s="1" customFormat="1" ht="15" customHeight="1">
      <c r="B130" s="251"/>
      <c r="C130" s="233" t="s">
        <v>691</v>
      </c>
      <c r="D130" s="233"/>
      <c r="E130" s="233"/>
      <c r="F130" s="234" t="s">
        <v>684</v>
      </c>
      <c r="G130" s="233"/>
      <c r="H130" s="233" t="s">
        <v>692</v>
      </c>
      <c r="I130" s="233" t="s">
        <v>680</v>
      </c>
      <c r="J130" s="233">
        <v>15</v>
      </c>
      <c r="K130" s="253"/>
    </row>
    <row r="131" spans="2:11" s="1" customFormat="1" ht="15" customHeight="1">
      <c r="B131" s="251"/>
      <c r="C131" s="233" t="s">
        <v>693</v>
      </c>
      <c r="D131" s="233"/>
      <c r="E131" s="233"/>
      <c r="F131" s="234" t="s">
        <v>684</v>
      </c>
      <c r="G131" s="233"/>
      <c r="H131" s="233" t="s">
        <v>694</v>
      </c>
      <c r="I131" s="233" t="s">
        <v>680</v>
      </c>
      <c r="J131" s="233">
        <v>20</v>
      </c>
      <c r="K131" s="253"/>
    </row>
    <row r="132" spans="2:11" s="1" customFormat="1" ht="15" customHeight="1">
      <c r="B132" s="251"/>
      <c r="C132" s="233" t="s">
        <v>695</v>
      </c>
      <c r="D132" s="233"/>
      <c r="E132" s="233"/>
      <c r="F132" s="234" t="s">
        <v>684</v>
      </c>
      <c r="G132" s="233"/>
      <c r="H132" s="233" t="s">
        <v>696</v>
      </c>
      <c r="I132" s="233" t="s">
        <v>680</v>
      </c>
      <c r="J132" s="233">
        <v>20</v>
      </c>
      <c r="K132" s="253"/>
    </row>
    <row r="133" spans="2:11" s="1" customFormat="1" ht="15" customHeight="1">
      <c r="B133" s="251"/>
      <c r="C133" s="211" t="s">
        <v>683</v>
      </c>
      <c r="D133" s="211"/>
      <c r="E133" s="211"/>
      <c r="F133" s="231" t="s">
        <v>684</v>
      </c>
      <c r="G133" s="211"/>
      <c r="H133" s="211" t="s">
        <v>718</v>
      </c>
      <c r="I133" s="211" t="s">
        <v>680</v>
      </c>
      <c r="J133" s="211">
        <v>50</v>
      </c>
      <c r="K133" s="253"/>
    </row>
    <row r="134" spans="2:11" s="1" customFormat="1" ht="15" customHeight="1">
      <c r="B134" s="251"/>
      <c r="C134" s="211" t="s">
        <v>697</v>
      </c>
      <c r="D134" s="211"/>
      <c r="E134" s="211"/>
      <c r="F134" s="231" t="s">
        <v>684</v>
      </c>
      <c r="G134" s="211"/>
      <c r="H134" s="211" t="s">
        <v>718</v>
      </c>
      <c r="I134" s="211" t="s">
        <v>680</v>
      </c>
      <c r="J134" s="211">
        <v>50</v>
      </c>
      <c r="K134" s="253"/>
    </row>
    <row r="135" spans="2:11" s="1" customFormat="1" ht="15" customHeight="1">
      <c r="B135" s="251"/>
      <c r="C135" s="211" t="s">
        <v>703</v>
      </c>
      <c r="D135" s="211"/>
      <c r="E135" s="211"/>
      <c r="F135" s="231" t="s">
        <v>684</v>
      </c>
      <c r="G135" s="211"/>
      <c r="H135" s="211" t="s">
        <v>718</v>
      </c>
      <c r="I135" s="211" t="s">
        <v>680</v>
      </c>
      <c r="J135" s="211">
        <v>50</v>
      </c>
      <c r="K135" s="253"/>
    </row>
    <row r="136" spans="2:11" s="1" customFormat="1" ht="15" customHeight="1">
      <c r="B136" s="251"/>
      <c r="C136" s="211" t="s">
        <v>705</v>
      </c>
      <c r="D136" s="211"/>
      <c r="E136" s="211"/>
      <c r="F136" s="231" t="s">
        <v>684</v>
      </c>
      <c r="G136" s="211"/>
      <c r="H136" s="211" t="s">
        <v>718</v>
      </c>
      <c r="I136" s="211" t="s">
        <v>680</v>
      </c>
      <c r="J136" s="211">
        <v>50</v>
      </c>
      <c r="K136" s="253"/>
    </row>
    <row r="137" spans="2:11" s="1" customFormat="1" ht="15" customHeight="1">
      <c r="B137" s="251"/>
      <c r="C137" s="211" t="s">
        <v>706</v>
      </c>
      <c r="D137" s="211"/>
      <c r="E137" s="211"/>
      <c r="F137" s="231" t="s">
        <v>684</v>
      </c>
      <c r="G137" s="211"/>
      <c r="H137" s="211" t="s">
        <v>731</v>
      </c>
      <c r="I137" s="211" t="s">
        <v>680</v>
      </c>
      <c r="J137" s="211">
        <v>255</v>
      </c>
      <c r="K137" s="253"/>
    </row>
    <row r="138" spans="2:11" s="1" customFormat="1" ht="15" customHeight="1">
      <c r="B138" s="251"/>
      <c r="C138" s="211" t="s">
        <v>708</v>
      </c>
      <c r="D138" s="211"/>
      <c r="E138" s="211"/>
      <c r="F138" s="231" t="s">
        <v>678</v>
      </c>
      <c r="G138" s="211"/>
      <c r="H138" s="211" t="s">
        <v>732</v>
      </c>
      <c r="I138" s="211" t="s">
        <v>710</v>
      </c>
      <c r="J138" s="211"/>
      <c r="K138" s="253"/>
    </row>
    <row r="139" spans="2:11" s="1" customFormat="1" ht="15" customHeight="1">
      <c r="B139" s="251"/>
      <c r="C139" s="211" t="s">
        <v>711</v>
      </c>
      <c r="D139" s="211"/>
      <c r="E139" s="211"/>
      <c r="F139" s="231" t="s">
        <v>678</v>
      </c>
      <c r="G139" s="211"/>
      <c r="H139" s="211" t="s">
        <v>733</v>
      </c>
      <c r="I139" s="211" t="s">
        <v>713</v>
      </c>
      <c r="J139" s="211"/>
      <c r="K139" s="253"/>
    </row>
    <row r="140" spans="2:11" s="1" customFormat="1" ht="15" customHeight="1">
      <c r="B140" s="251"/>
      <c r="C140" s="211" t="s">
        <v>714</v>
      </c>
      <c r="D140" s="211"/>
      <c r="E140" s="211"/>
      <c r="F140" s="231" t="s">
        <v>678</v>
      </c>
      <c r="G140" s="211"/>
      <c r="H140" s="211" t="s">
        <v>714</v>
      </c>
      <c r="I140" s="211" t="s">
        <v>713</v>
      </c>
      <c r="J140" s="211"/>
      <c r="K140" s="253"/>
    </row>
    <row r="141" spans="2:11" s="1" customFormat="1" ht="15" customHeight="1">
      <c r="B141" s="251"/>
      <c r="C141" s="211" t="s">
        <v>36</v>
      </c>
      <c r="D141" s="211"/>
      <c r="E141" s="211"/>
      <c r="F141" s="231" t="s">
        <v>678</v>
      </c>
      <c r="G141" s="211"/>
      <c r="H141" s="211" t="s">
        <v>734</v>
      </c>
      <c r="I141" s="211" t="s">
        <v>713</v>
      </c>
      <c r="J141" s="211"/>
      <c r="K141" s="253"/>
    </row>
    <row r="142" spans="2:11" s="1" customFormat="1" ht="15" customHeight="1">
      <c r="B142" s="251"/>
      <c r="C142" s="211" t="s">
        <v>735</v>
      </c>
      <c r="D142" s="211"/>
      <c r="E142" s="211"/>
      <c r="F142" s="231" t="s">
        <v>678</v>
      </c>
      <c r="G142" s="211"/>
      <c r="H142" s="211" t="s">
        <v>736</v>
      </c>
      <c r="I142" s="211" t="s">
        <v>713</v>
      </c>
      <c r="J142" s="211"/>
      <c r="K142" s="253"/>
    </row>
    <row r="143" spans="2:11" s="1" customFormat="1" ht="15" customHeight="1">
      <c r="B143" s="254"/>
      <c r="C143" s="255"/>
      <c r="D143" s="255"/>
      <c r="E143" s="255"/>
      <c r="F143" s="255"/>
      <c r="G143" s="255"/>
      <c r="H143" s="255"/>
      <c r="I143" s="255"/>
      <c r="J143" s="255"/>
      <c r="K143" s="256"/>
    </row>
    <row r="144" spans="2:11" s="1" customFormat="1" ht="18.75" customHeight="1">
      <c r="B144" s="208"/>
      <c r="C144" s="208"/>
      <c r="D144" s="208"/>
      <c r="E144" s="208"/>
      <c r="F144" s="243"/>
      <c r="G144" s="208"/>
      <c r="H144" s="208"/>
      <c r="I144" s="208"/>
      <c r="J144" s="208"/>
      <c r="K144" s="208"/>
    </row>
    <row r="145" spans="2:11" s="1" customFormat="1" ht="18.75" customHeight="1">
      <c r="B145" s="218"/>
      <c r="C145" s="218"/>
      <c r="D145" s="218"/>
      <c r="E145" s="218"/>
      <c r="F145" s="218"/>
      <c r="G145" s="218"/>
      <c r="H145" s="218"/>
      <c r="I145" s="218"/>
      <c r="J145" s="218"/>
      <c r="K145" s="218"/>
    </row>
    <row r="146" spans="2:11" s="1" customFormat="1" ht="7.5" customHeight="1">
      <c r="B146" s="219"/>
      <c r="C146" s="220"/>
      <c r="D146" s="220"/>
      <c r="E146" s="220"/>
      <c r="F146" s="220"/>
      <c r="G146" s="220"/>
      <c r="H146" s="220"/>
      <c r="I146" s="220"/>
      <c r="J146" s="220"/>
      <c r="K146" s="221"/>
    </row>
    <row r="147" spans="2:11" s="1" customFormat="1" ht="45" customHeight="1">
      <c r="B147" s="222"/>
      <c r="C147" s="313" t="s">
        <v>737</v>
      </c>
      <c r="D147" s="313"/>
      <c r="E147" s="313"/>
      <c r="F147" s="313"/>
      <c r="G147" s="313"/>
      <c r="H147" s="313"/>
      <c r="I147" s="313"/>
      <c r="J147" s="313"/>
      <c r="K147" s="223"/>
    </row>
    <row r="148" spans="2:11" s="1" customFormat="1" ht="17.25" customHeight="1">
      <c r="B148" s="222"/>
      <c r="C148" s="224" t="s">
        <v>672</v>
      </c>
      <c r="D148" s="224"/>
      <c r="E148" s="224"/>
      <c r="F148" s="224" t="s">
        <v>673</v>
      </c>
      <c r="G148" s="225"/>
      <c r="H148" s="224" t="s">
        <v>52</v>
      </c>
      <c r="I148" s="224" t="s">
        <v>55</v>
      </c>
      <c r="J148" s="224" t="s">
        <v>674</v>
      </c>
      <c r="K148" s="223"/>
    </row>
    <row r="149" spans="2:11" s="1" customFormat="1" ht="17.25" customHeight="1">
      <c r="B149" s="222"/>
      <c r="C149" s="226" t="s">
        <v>675</v>
      </c>
      <c r="D149" s="226"/>
      <c r="E149" s="226"/>
      <c r="F149" s="227" t="s">
        <v>676</v>
      </c>
      <c r="G149" s="228"/>
      <c r="H149" s="226"/>
      <c r="I149" s="226"/>
      <c r="J149" s="226" t="s">
        <v>677</v>
      </c>
      <c r="K149" s="223"/>
    </row>
    <row r="150" spans="2:11" s="1" customFormat="1" ht="5.25" customHeight="1">
      <c r="B150" s="232"/>
      <c r="C150" s="229"/>
      <c r="D150" s="229"/>
      <c r="E150" s="229"/>
      <c r="F150" s="229"/>
      <c r="G150" s="230"/>
      <c r="H150" s="229"/>
      <c r="I150" s="229"/>
      <c r="J150" s="229"/>
      <c r="K150" s="253"/>
    </row>
    <row r="151" spans="2:11" s="1" customFormat="1" ht="15" customHeight="1">
      <c r="B151" s="232"/>
      <c r="C151" s="257" t="s">
        <v>681</v>
      </c>
      <c r="D151" s="211"/>
      <c r="E151" s="211"/>
      <c r="F151" s="258" t="s">
        <v>678</v>
      </c>
      <c r="G151" s="211"/>
      <c r="H151" s="257" t="s">
        <v>718</v>
      </c>
      <c r="I151" s="257" t="s">
        <v>680</v>
      </c>
      <c r="J151" s="257">
        <v>120</v>
      </c>
      <c r="K151" s="253"/>
    </row>
    <row r="152" spans="2:11" s="1" customFormat="1" ht="15" customHeight="1">
      <c r="B152" s="232"/>
      <c r="C152" s="257" t="s">
        <v>727</v>
      </c>
      <c r="D152" s="211"/>
      <c r="E152" s="211"/>
      <c r="F152" s="258" t="s">
        <v>678</v>
      </c>
      <c r="G152" s="211"/>
      <c r="H152" s="257" t="s">
        <v>738</v>
      </c>
      <c r="I152" s="257" t="s">
        <v>680</v>
      </c>
      <c r="J152" s="257" t="s">
        <v>729</v>
      </c>
      <c r="K152" s="253"/>
    </row>
    <row r="153" spans="2:11" s="1" customFormat="1" ht="15" customHeight="1">
      <c r="B153" s="232"/>
      <c r="C153" s="257" t="s">
        <v>626</v>
      </c>
      <c r="D153" s="211"/>
      <c r="E153" s="211"/>
      <c r="F153" s="258" t="s">
        <v>678</v>
      </c>
      <c r="G153" s="211"/>
      <c r="H153" s="257" t="s">
        <v>739</v>
      </c>
      <c r="I153" s="257" t="s">
        <v>680</v>
      </c>
      <c r="J153" s="257" t="s">
        <v>729</v>
      </c>
      <c r="K153" s="253"/>
    </row>
    <row r="154" spans="2:11" s="1" customFormat="1" ht="15" customHeight="1">
      <c r="B154" s="232"/>
      <c r="C154" s="257" t="s">
        <v>683</v>
      </c>
      <c r="D154" s="211"/>
      <c r="E154" s="211"/>
      <c r="F154" s="258" t="s">
        <v>684</v>
      </c>
      <c r="G154" s="211"/>
      <c r="H154" s="257" t="s">
        <v>718</v>
      </c>
      <c r="I154" s="257" t="s">
        <v>680</v>
      </c>
      <c r="J154" s="257">
        <v>50</v>
      </c>
      <c r="K154" s="253"/>
    </row>
    <row r="155" spans="2:11" s="1" customFormat="1" ht="15" customHeight="1">
      <c r="B155" s="232"/>
      <c r="C155" s="257" t="s">
        <v>686</v>
      </c>
      <c r="D155" s="211"/>
      <c r="E155" s="211"/>
      <c r="F155" s="258" t="s">
        <v>678</v>
      </c>
      <c r="G155" s="211"/>
      <c r="H155" s="257" t="s">
        <v>718</v>
      </c>
      <c r="I155" s="257" t="s">
        <v>688</v>
      </c>
      <c r="J155" s="257"/>
      <c r="K155" s="253"/>
    </row>
    <row r="156" spans="2:11" s="1" customFormat="1" ht="15" customHeight="1">
      <c r="B156" s="232"/>
      <c r="C156" s="257" t="s">
        <v>697</v>
      </c>
      <c r="D156" s="211"/>
      <c r="E156" s="211"/>
      <c r="F156" s="258" t="s">
        <v>684</v>
      </c>
      <c r="G156" s="211"/>
      <c r="H156" s="257" t="s">
        <v>718</v>
      </c>
      <c r="I156" s="257" t="s">
        <v>680</v>
      </c>
      <c r="J156" s="257">
        <v>50</v>
      </c>
      <c r="K156" s="253"/>
    </row>
    <row r="157" spans="2:11" s="1" customFormat="1" ht="15" customHeight="1">
      <c r="B157" s="232"/>
      <c r="C157" s="257" t="s">
        <v>705</v>
      </c>
      <c r="D157" s="211"/>
      <c r="E157" s="211"/>
      <c r="F157" s="258" t="s">
        <v>684</v>
      </c>
      <c r="G157" s="211"/>
      <c r="H157" s="257" t="s">
        <v>718</v>
      </c>
      <c r="I157" s="257" t="s">
        <v>680</v>
      </c>
      <c r="J157" s="257">
        <v>50</v>
      </c>
      <c r="K157" s="253"/>
    </row>
    <row r="158" spans="2:11" s="1" customFormat="1" ht="15" customHeight="1">
      <c r="B158" s="232"/>
      <c r="C158" s="257" t="s">
        <v>703</v>
      </c>
      <c r="D158" s="211"/>
      <c r="E158" s="211"/>
      <c r="F158" s="258" t="s">
        <v>684</v>
      </c>
      <c r="G158" s="211"/>
      <c r="H158" s="257" t="s">
        <v>718</v>
      </c>
      <c r="I158" s="257" t="s">
        <v>680</v>
      </c>
      <c r="J158" s="257">
        <v>50</v>
      </c>
      <c r="K158" s="253"/>
    </row>
    <row r="159" spans="2:11" s="1" customFormat="1" ht="15" customHeight="1">
      <c r="B159" s="232"/>
      <c r="C159" s="257" t="s">
        <v>101</v>
      </c>
      <c r="D159" s="211"/>
      <c r="E159" s="211"/>
      <c r="F159" s="258" t="s">
        <v>678</v>
      </c>
      <c r="G159" s="211"/>
      <c r="H159" s="257" t="s">
        <v>740</v>
      </c>
      <c r="I159" s="257" t="s">
        <v>680</v>
      </c>
      <c r="J159" s="257" t="s">
        <v>741</v>
      </c>
      <c r="K159" s="253"/>
    </row>
    <row r="160" spans="2:11" s="1" customFormat="1" ht="15" customHeight="1">
      <c r="B160" s="232"/>
      <c r="C160" s="257" t="s">
        <v>742</v>
      </c>
      <c r="D160" s="211"/>
      <c r="E160" s="211"/>
      <c r="F160" s="258" t="s">
        <v>678</v>
      </c>
      <c r="G160" s="211"/>
      <c r="H160" s="257" t="s">
        <v>743</v>
      </c>
      <c r="I160" s="257" t="s">
        <v>713</v>
      </c>
      <c r="J160" s="257"/>
      <c r="K160" s="253"/>
    </row>
    <row r="161" spans="2:11" s="1" customFormat="1" ht="15" customHeight="1">
      <c r="B161" s="259"/>
      <c r="C161" s="241"/>
      <c r="D161" s="241"/>
      <c r="E161" s="241"/>
      <c r="F161" s="241"/>
      <c r="G161" s="241"/>
      <c r="H161" s="241"/>
      <c r="I161" s="241"/>
      <c r="J161" s="241"/>
      <c r="K161" s="260"/>
    </row>
    <row r="162" spans="2:11" s="1" customFormat="1" ht="18.75" customHeight="1">
      <c r="B162" s="208"/>
      <c r="C162" s="211"/>
      <c r="D162" s="211"/>
      <c r="E162" s="211"/>
      <c r="F162" s="231"/>
      <c r="G162" s="211"/>
      <c r="H162" s="211"/>
      <c r="I162" s="211"/>
      <c r="J162" s="211"/>
      <c r="K162" s="208"/>
    </row>
    <row r="163" spans="2:11" s="1" customFormat="1" ht="18.75" customHeight="1">
      <c r="B163" s="218"/>
      <c r="C163" s="218"/>
      <c r="D163" s="218"/>
      <c r="E163" s="218"/>
      <c r="F163" s="218"/>
      <c r="G163" s="218"/>
      <c r="H163" s="218"/>
      <c r="I163" s="218"/>
      <c r="J163" s="218"/>
      <c r="K163" s="218"/>
    </row>
    <row r="164" spans="2:11" s="1" customFormat="1" ht="7.5" customHeight="1">
      <c r="B164" s="200"/>
      <c r="C164" s="201"/>
      <c r="D164" s="201"/>
      <c r="E164" s="201"/>
      <c r="F164" s="201"/>
      <c r="G164" s="201"/>
      <c r="H164" s="201"/>
      <c r="I164" s="201"/>
      <c r="J164" s="201"/>
      <c r="K164" s="202"/>
    </row>
    <row r="165" spans="2:11" s="1" customFormat="1" ht="45" customHeight="1">
      <c r="B165" s="203"/>
      <c r="C165" s="314" t="s">
        <v>744</v>
      </c>
      <c r="D165" s="314"/>
      <c r="E165" s="314"/>
      <c r="F165" s="314"/>
      <c r="G165" s="314"/>
      <c r="H165" s="314"/>
      <c r="I165" s="314"/>
      <c r="J165" s="314"/>
      <c r="K165" s="204"/>
    </row>
    <row r="166" spans="2:11" s="1" customFormat="1" ht="17.25" customHeight="1">
      <c r="B166" s="203"/>
      <c r="C166" s="224" t="s">
        <v>672</v>
      </c>
      <c r="D166" s="224"/>
      <c r="E166" s="224"/>
      <c r="F166" s="224" t="s">
        <v>673</v>
      </c>
      <c r="G166" s="261"/>
      <c r="H166" s="262" t="s">
        <v>52</v>
      </c>
      <c r="I166" s="262" t="s">
        <v>55</v>
      </c>
      <c r="J166" s="224" t="s">
        <v>674</v>
      </c>
      <c r="K166" s="204"/>
    </row>
    <row r="167" spans="2:11" s="1" customFormat="1" ht="17.25" customHeight="1">
      <c r="B167" s="205"/>
      <c r="C167" s="226" t="s">
        <v>675</v>
      </c>
      <c r="D167" s="226"/>
      <c r="E167" s="226"/>
      <c r="F167" s="227" t="s">
        <v>676</v>
      </c>
      <c r="G167" s="263"/>
      <c r="H167" s="264"/>
      <c r="I167" s="264"/>
      <c r="J167" s="226" t="s">
        <v>677</v>
      </c>
      <c r="K167" s="206"/>
    </row>
    <row r="168" spans="2:11" s="1" customFormat="1" ht="5.25" customHeight="1">
      <c r="B168" s="232"/>
      <c r="C168" s="229"/>
      <c r="D168" s="229"/>
      <c r="E168" s="229"/>
      <c r="F168" s="229"/>
      <c r="G168" s="230"/>
      <c r="H168" s="229"/>
      <c r="I168" s="229"/>
      <c r="J168" s="229"/>
      <c r="K168" s="253"/>
    </row>
    <row r="169" spans="2:11" s="1" customFormat="1" ht="15" customHeight="1">
      <c r="B169" s="232"/>
      <c r="C169" s="211" t="s">
        <v>681</v>
      </c>
      <c r="D169" s="211"/>
      <c r="E169" s="211"/>
      <c r="F169" s="231" t="s">
        <v>678</v>
      </c>
      <c r="G169" s="211"/>
      <c r="H169" s="211" t="s">
        <v>718</v>
      </c>
      <c r="I169" s="211" t="s">
        <v>680</v>
      </c>
      <c r="J169" s="211">
        <v>120</v>
      </c>
      <c r="K169" s="253"/>
    </row>
    <row r="170" spans="2:11" s="1" customFormat="1" ht="15" customHeight="1">
      <c r="B170" s="232"/>
      <c r="C170" s="211" t="s">
        <v>727</v>
      </c>
      <c r="D170" s="211"/>
      <c r="E170" s="211"/>
      <c r="F170" s="231" t="s">
        <v>678</v>
      </c>
      <c r="G170" s="211"/>
      <c r="H170" s="211" t="s">
        <v>728</v>
      </c>
      <c r="I170" s="211" t="s">
        <v>680</v>
      </c>
      <c r="J170" s="211" t="s">
        <v>729</v>
      </c>
      <c r="K170" s="253"/>
    </row>
    <row r="171" spans="2:11" s="1" customFormat="1" ht="15" customHeight="1">
      <c r="B171" s="232"/>
      <c r="C171" s="211" t="s">
        <v>626</v>
      </c>
      <c r="D171" s="211"/>
      <c r="E171" s="211"/>
      <c r="F171" s="231" t="s">
        <v>678</v>
      </c>
      <c r="G171" s="211"/>
      <c r="H171" s="211" t="s">
        <v>745</v>
      </c>
      <c r="I171" s="211" t="s">
        <v>680</v>
      </c>
      <c r="J171" s="211" t="s">
        <v>729</v>
      </c>
      <c r="K171" s="253"/>
    </row>
    <row r="172" spans="2:11" s="1" customFormat="1" ht="15" customHeight="1">
      <c r="B172" s="232"/>
      <c r="C172" s="211" t="s">
        <v>683</v>
      </c>
      <c r="D172" s="211"/>
      <c r="E172" s="211"/>
      <c r="F172" s="231" t="s">
        <v>684</v>
      </c>
      <c r="G172" s="211"/>
      <c r="H172" s="211" t="s">
        <v>745</v>
      </c>
      <c r="I172" s="211" t="s">
        <v>680</v>
      </c>
      <c r="J172" s="211">
        <v>50</v>
      </c>
      <c r="K172" s="253"/>
    </row>
    <row r="173" spans="2:11" s="1" customFormat="1" ht="15" customHeight="1">
      <c r="B173" s="232"/>
      <c r="C173" s="211" t="s">
        <v>686</v>
      </c>
      <c r="D173" s="211"/>
      <c r="E173" s="211"/>
      <c r="F173" s="231" t="s">
        <v>678</v>
      </c>
      <c r="G173" s="211"/>
      <c r="H173" s="211" t="s">
        <v>745</v>
      </c>
      <c r="I173" s="211" t="s">
        <v>688</v>
      </c>
      <c r="J173" s="211"/>
      <c r="K173" s="253"/>
    </row>
    <row r="174" spans="2:11" s="1" customFormat="1" ht="15" customHeight="1">
      <c r="B174" s="232"/>
      <c r="C174" s="211" t="s">
        <v>697</v>
      </c>
      <c r="D174" s="211"/>
      <c r="E174" s="211"/>
      <c r="F174" s="231" t="s">
        <v>684</v>
      </c>
      <c r="G174" s="211"/>
      <c r="H174" s="211" t="s">
        <v>745</v>
      </c>
      <c r="I174" s="211" t="s">
        <v>680</v>
      </c>
      <c r="J174" s="211">
        <v>50</v>
      </c>
      <c r="K174" s="253"/>
    </row>
    <row r="175" spans="2:11" s="1" customFormat="1" ht="15" customHeight="1">
      <c r="B175" s="232"/>
      <c r="C175" s="211" t="s">
        <v>705</v>
      </c>
      <c r="D175" s="211"/>
      <c r="E175" s="211"/>
      <c r="F175" s="231" t="s">
        <v>684</v>
      </c>
      <c r="G175" s="211"/>
      <c r="H175" s="211" t="s">
        <v>745</v>
      </c>
      <c r="I175" s="211" t="s">
        <v>680</v>
      </c>
      <c r="J175" s="211">
        <v>50</v>
      </c>
      <c r="K175" s="253"/>
    </row>
    <row r="176" spans="2:11" s="1" customFormat="1" ht="15" customHeight="1">
      <c r="B176" s="232"/>
      <c r="C176" s="211" t="s">
        <v>703</v>
      </c>
      <c r="D176" s="211"/>
      <c r="E176" s="211"/>
      <c r="F176" s="231" t="s">
        <v>684</v>
      </c>
      <c r="G176" s="211"/>
      <c r="H176" s="211" t="s">
        <v>745</v>
      </c>
      <c r="I176" s="211" t="s">
        <v>680</v>
      </c>
      <c r="J176" s="211">
        <v>50</v>
      </c>
      <c r="K176" s="253"/>
    </row>
    <row r="177" spans="2:11" s="1" customFormat="1" ht="15" customHeight="1">
      <c r="B177" s="232"/>
      <c r="C177" s="211" t="s">
        <v>126</v>
      </c>
      <c r="D177" s="211"/>
      <c r="E177" s="211"/>
      <c r="F177" s="231" t="s">
        <v>678</v>
      </c>
      <c r="G177" s="211"/>
      <c r="H177" s="211" t="s">
        <v>746</v>
      </c>
      <c r="I177" s="211" t="s">
        <v>747</v>
      </c>
      <c r="J177" s="211"/>
      <c r="K177" s="253"/>
    </row>
    <row r="178" spans="2:11" s="1" customFormat="1" ht="15" customHeight="1">
      <c r="B178" s="232"/>
      <c r="C178" s="211" t="s">
        <v>55</v>
      </c>
      <c r="D178" s="211"/>
      <c r="E178" s="211"/>
      <c r="F178" s="231" t="s">
        <v>678</v>
      </c>
      <c r="G178" s="211"/>
      <c r="H178" s="211" t="s">
        <v>748</v>
      </c>
      <c r="I178" s="211" t="s">
        <v>749</v>
      </c>
      <c r="J178" s="211">
        <v>1</v>
      </c>
      <c r="K178" s="253"/>
    </row>
    <row r="179" spans="2:11" s="1" customFormat="1" ht="15" customHeight="1">
      <c r="B179" s="232"/>
      <c r="C179" s="211" t="s">
        <v>51</v>
      </c>
      <c r="D179" s="211"/>
      <c r="E179" s="211"/>
      <c r="F179" s="231" t="s">
        <v>678</v>
      </c>
      <c r="G179" s="211"/>
      <c r="H179" s="211" t="s">
        <v>750</v>
      </c>
      <c r="I179" s="211" t="s">
        <v>680</v>
      </c>
      <c r="J179" s="211">
        <v>20</v>
      </c>
      <c r="K179" s="253"/>
    </row>
    <row r="180" spans="2:11" s="1" customFormat="1" ht="15" customHeight="1">
      <c r="B180" s="232"/>
      <c r="C180" s="211" t="s">
        <v>52</v>
      </c>
      <c r="D180" s="211"/>
      <c r="E180" s="211"/>
      <c r="F180" s="231" t="s">
        <v>678</v>
      </c>
      <c r="G180" s="211"/>
      <c r="H180" s="211" t="s">
        <v>751</v>
      </c>
      <c r="I180" s="211" t="s">
        <v>680</v>
      </c>
      <c r="J180" s="211">
        <v>255</v>
      </c>
      <c r="K180" s="253"/>
    </row>
    <row r="181" spans="2:11" s="1" customFormat="1" ht="15" customHeight="1">
      <c r="B181" s="232"/>
      <c r="C181" s="211" t="s">
        <v>127</v>
      </c>
      <c r="D181" s="211"/>
      <c r="E181" s="211"/>
      <c r="F181" s="231" t="s">
        <v>678</v>
      </c>
      <c r="G181" s="211"/>
      <c r="H181" s="211" t="s">
        <v>642</v>
      </c>
      <c r="I181" s="211" t="s">
        <v>680</v>
      </c>
      <c r="J181" s="211">
        <v>10</v>
      </c>
      <c r="K181" s="253"/>
    </row>
    <row r="182" spans="2:11" s="1" customFormat="1" ht="15" customHeight="1">
      <c r="B182" s="232"/>
      <c r="C182" s="211" t="s">
        <v>128</v>
      </c>
      <c r="D182" s="211"/>
      <c r="E182" s="211"/>
      <c r="F182" s="231" t="s">
        <v>678</v>
      </c>
      <c r="G182" s="211"/>
      <c r="H182" s="211" t="s">
        <v>752</v>
      </c>
      <c r="I182" s="211" t="s">
        <v>713</v>
      </c>
      <c r="J182" s="211"/>
      <c r="K182" s="253"/>
    </row>
    <row r="183" spans="2:11" s="1" customFormat="1" ht="15" customHeight="1">
      <c r="B183" s="232"/>
      <c r="C183" s="211" t="s">
        <v>753</v>
      </c>
      <c r="D183" s="211"/>
      <c r="E183" s="211"/>
      <c r="F183" s="231" t="s">
        <v>678</v>
      </c>
      <c r="G183" s="211"/>
      <c r="H183" s="211" t="s">
        <v>754</v>
      </c>
      <c r="I183" s="211" t="s">
        <v>713</v>
      </c>
      <c r="J183" s="211"/>
      <c r="K183" s="253"/>
    </row>
    <row r="184" spans="2:11" s="1" customFormat="1" ht="15" customHeight="1">
      <c r="B184" s="232"/>
      <c r="C184" s="211" t="s">
        <v>742</v>
      </c>
      <c r="D184" s="211"/>
      <c r="E184" s="211"/>
      <c r="F184" s="231" t="s">
        <v>678</v>
      </c>
      <c r="G184" s="211"/>
      <c r="H184" s="211" t="s">
        <v>755</v>
      </c>
      <c r="I184" s="211" t="s">
        <v>713</v>
      </c>
      <c r="J184" s="211"/>
      <c r="K184" s="253"/>
    </row>
    <row r="185" spans="2:11" s="1" customFormat="1" ht="15" customHeight="1">
      <c r="B185" s="232"/>
      <c r="C185" s="211" t="s">
        <v>130</v>
      </c>
      <c r="D185" s="211"/>
      <c r="E185" s="211"/>
      <c r="F185" s="231" t="s">
        <v>684</v>
      </c>
      <c r="G185" s="211"/>
      <c r="H185" s="211" t="s">
        <v>756</v>
      </c>
      <c r="I185" s="211" t="s">
        <v>680</v>
      </c>
      <c r="J185" s="211">
        <v>50</v>
      </c>
      <c r="K185" s="253"/>
    </row>
    <row r="186" spans="2:11" s="1" customFormat="1" ht="15" customHeight="1">
      <c r="B186" s="232"/>
      <c r="C186" s="211" t="s">
        <v>757</v>
      </c>
      <c r="D186" s="211"/>
      <c r="E186" s="211"/>
      <c r="F186" s="231" t="s">
        <v>684</v>
      </c>
      <c r="G186" s="211"/>
      <c r="H186" s="211" t="s">
        <v>758</v>
      </c>
      <c r="I186" s="211" t="s">
        <v>759</v>
      </c>
      <c r="J186" s="211"/>
      <c r="K186" s="253"/>
    </row>
    <row r="187" spans="2:11" s="1" customFormat="1" ht="15" customHeight="1">
      <c r="B187" s="232"/>
      <c r="C187" s="211" t="s">
        <v>760</v>
      </c>
      <c r="D187" s="211"/>
      <c r="E187" s="211"/>
      <c r="F187" s="231" t="s">
        <v>684</v>
      </c>
      <c r="G187" s="211"/>
      <c r="H187" s="211" t="s">
        <v>761</v>
      </c>
      <c r="I187" s="211" t="s">
        <v>759</v>
      </c>
      <c r="J187" s="211"/>
      <c r="K187" s="253"/>
    </row>
    <row r="188" spans="2:11" s="1" customFormat="1" ht="15" customHeight="1">
      <c r="B188" s="232"/>
      <c r="C188" s="211" t="s">
        <v>762</v>
      </c>
      <c r="D188" s="211"/>
      <c r="E188" s="211"/>
      <c r="F188" s="231" t="s">
        <v>684</v>
      </c>
      <c r="G188" s="211"/>
      <c r="H188" s="211" t="s">
        <v>763</v>
      </c>
      <c r="I188" s="211" t="s">
        <v>759</v>
      </c>
      <c r="J188" s="211"/>
      <c r="K188" s="253"/>
    </row>
    <row r="189" spans="2:11" s="1" customFormat="1" ht="15" customHeight="1">
      <c r="B189" s="232"/>
      <c r="C189" s="265" t="s">
        <v>764</v>
      </c>
      <c r="D189" s="211"/>
      <c r="E189" s="211"/>
      <c r="F189" s="231" t="s">
        <v>684</v>
      </c>
      <c r="G189" s="211"/>
      <c r="H189" s="211" t="s">
        <v>765</v>
      </c>
      <c r="I189" s="211" t="s">
        <v>766</v>
      </c>
      <c r="J189" s="266" t="s">
        <v>767</v>
      </c>
      <c r="K189" s="253"/>
    </row>
    <row r="190" spans="2:11" s="1" customFormat="1" ht="15" customHeight="1">
      <c r="B190" s="232"/>
      <c r="C190" s="217" t="s">
        <v>40</v>
      </c>
      <c r="D190" s="211"/>
      <c r="E190" s="211"/>
      <c r="F190" s="231" t="s">
        <v>678</v>
      </c>
      <c r="G190" s="211"/>
      <c r="H190" s="208" t="s">
        <v>768</v>
      </c>
      <c r="I190" s="211" t="s">
        <v>769</v>
      </c>
      <c r="J190" s="211"/>
      <c r="K190" s="253"/>
    </row>
    <row r="191" spans="2:11" s="1" customFormat="1" ht="15" customHeight="1">
      <c r="B191" s="232"/>
      <c r="C191" s="217" t="s">
        <v>770</v>
      </c>
      <c r="D191" s="211"/>
      <c r="E191" s="211"/>
      <c r="F191" s="231" t="s">
        <v>678</v>
      </c>
      <c r="G191" s="211"/>
      <c r="H191" s="211" t="s">
        <v>771</v>
      </c>
      <c r="I191" s="211" t="s">
        <v>713</v>
      </c>
      <c r="J191" s="211"/>
      <c r="K191" s="253"/>
    </row>
    <row r="192" spans="2:11" s="1" customFormat="1" ht="15" customHeight="1">
      <c r="B192" s="232"/>
      <c r="C192" s="217" t="s">
        <v>772</v>
      </c>
      <c r="D192" s="211"/>
      <c r="E192" s="211"/>
      <c r="F192" s="231" t="s">
        <v>678</v>
      </c>
      <c r="G192" s="211"/>
      <c r="H192" s="211" t="s">
        <v>773</v>
      </c>
      <c r="I192" s="211" t="s">
        <v>713</v>
      </c>
      <c r="J192" s="211"/>
      <c r="K192" s="253"/>
    </row>
    <row r="193" spans="2:11" s="1" customFormat="1" ht="15" customHeight="1">
      <c r="B193" s="232"/>
      <c r="C193" s="217" t="s">
        <v>774</v>
      </c>
      <c r="D193" s="211"/>
      <c r="E193" s="211"/>
      <c r="F193" s="231" t="s">
        <v>684</v>
      </c>
      <c r="G193" s="211"/>
      <c r="H193" s="211" t="s">
        <v>775</v>
      </c>
      <c r="I193" s="211" t="s">
        <v>713</v>
      </c>
      <c r="J193" s="211"/>
      <c r="K193" s="253"/>
    </row>
    <row r="194" spans="2:11" s="1" customFormat="1" ht="15" customHeight="1">
      <c r="B194" s="259"/>
      <c r="C194" s="267"/>
      <c r="D194" s="241"/>
      <c r="E194" s="241"/>
      <c r="F194" s="241"/>
      <c r="G194" s="241"/>
      <c r="H194" s="241"/>
      <c r="I194" s="241"/>
      <c r="J194" s="241"/>
      <c r="K194" s="260"/>
    </row>
    <row r="195" spans="2:11" s="1" customFormat="1" ht="18.75" customHeight="1">
      <c r="B195" s="208"/>
      <c r="C195" s="211"/>
      <c r="D195" s="211"/>
      <c r="E195" s="211"/>
      <c r="F195" s="231"/>
      <c r="G195" s="211"/>
      <c r="H195" s="211"/>
      <c r="I195" s="211"/>
      <c r="J195" s="211"/>
      <c r="K195" s="208"/>
    </row>
    <row r="196" spans="2:11" s="1" customFormat="1" ht="18.75" customHeight="1">
      <c r="B196" s="208"/>
      <c r="C196" s="211"/>
      <c r="D196" s="211"/>
      <c r="E196" s="211"/>
      <c r="F196" s="231"/>
      <c r="G196" s="211"/>
      <c r="H196" s="211"/>
      <c r="I196" s="211"/>
      <c r="J196" s="211"/>
      <c r="K196" s="208"/>
    </row>
    <row r="197" spans="2:11" s="1" customFormat="1" ht="18.75" customHeight="1">
      <c r="B197" s="218"/>
      <c r="C197" s="218"/>
      <c r="D197" s="218"/>
      <c r="E197" s="218"/>
      <c r="F197" s="218"/>
      <c r="G197" s="218"/>
      <c r="H197" s="218"/>
      <c r="I197" s="218"/>
      <c r="J197" s="218"/>
      <c r="K197" s="218"/>
    </row>
    <row r="198" spans="2:11" s="1" customFormat="1" ht="12">
      <c r="B198" s="200"/>
      <c r="C198" s="201"/>
      <c r="D198" s="201"/>
      <c r="E198" s="201"/>
      <c r="F198" s="201"/>
      <c r="G198" s="201"/>
      <c r="H198" s="201"/>
      <c r="I198" s="201"/>
      <c r="J198" s="201"/>
      <c r="K198" s="202"/>
    </row>
    <row r="199" spans="2:11" s="1" customFormat="1" ht="22.2">
      <c r="B199" s="203"/>
      <c r="C199" s="314" t="s">
        <v>776</v>
      </c>
      <c r="D199" s="314"/>
      <c r="E199" s="314"/>
      <c r="F199" s="314"/>
      <c r="G199" s="314"/>
      <c r="H199" s="314"/>
      <c r="I199" s="314"/>
      <c r="J199" s="314"/>
      <c r="K199" s="204"/>
    </row>
    <row r="200" spans="2:11" s="1" customFormat="1" ht="25.5" customHeight="1">
      <c r="B200" s="203"/>
      <c r="C200" s="268" t="s">
        <v>777</v>
      </c>
      <c r="D200" s="268"/>
      <c r="E200" s="268"/>
      <c r="F200" s="268" t="s">
        <v>778</v>
      </c>
      <c r="G200" s="269"/>
      <c r="H200" s="315" t="s">
        <v>779</v>
      </c>
      <c r="I200" s="315"/>
      <c r="J200" s="315"/>
      <c r="K200" s="204"/>
    </row>
    <row r="201" spans="2:11" s="1" customFormat="1" ht="5.25" customHeight="1">
      <c r="B201" s="232"/>
      <c r="C201" s="229"/>
      <c r="D201" s="229"/>
      <c r="E201" s="229"/>
      <c r="F201" s="229"/>
      <c r="G201" s="211"/>
      <c r="H201" s="229"/>
      <c r="I201" s="229"/>
      <c r="J201" s="229"/>
      <c r="K201" s="253"/>
    </row>
    <row r="202" spans="2:11" s="1" customFormat="1" ht="15" customHeight="1">
      <c r="B202" s="232"/>
      <c r="C202" s="211" t="s">
        <v>769</v>
      </c>
      <c r="D202" s="211"/>
      <c r="E202" s="211"/>
      <c r="F202" s="231" t="s">
        <v>41</v>
      </c>
      <c r="G202" s="211"/>
      <c r="H202" s="316" t="s">
        <v>780</v>
      </c>
      <c r="I202" s="316"/>
      <c r="J202" s="316"/>
      <c r="K202" s="253"/>
    </row>
    <row r="203" spans="2:11" s="1" customFormat="1" ht="15" customHeight="1">
      <c r="B203" s="232"/>
      <c r="C203" s="238"/>
      <c r="D203" s="211"/>
      <c r="E203" s="211"/>
      <c r="F203" s="231" t="s">
        <v>42</v>
      </c>
      <c r="G203" s="211"/>
      <c r="H203" s="316" t="s">
        <v>781</v>
      </c>
      <c r="I203" s="316"/>
      <c r="J203" s="316"/>
      <c r="K203" s="253"/>
    </row>
    <row r="204" spans="2:11" s="1" customFormat="1" ht="15" customHeight="1">
      <c r="B204" s="232"/>
      <c r="C204" s="238"/>
      <c r="D204" s="211"/>
      <c r="E204" s="211"/>
      <c r="F204" s="231" t="s">
        <v>45</v>
      </c>
      <c r="G204" s="211"/>
      <c r="H204" s="316" t="s">
        <v>782</v>
      </c>
      <c r="I204" s="316"/>
      <c r="J204" s="316"/>
      <c r="K204" s="253"/>
    </row>
    <row r="205" spans="2:11" s="1" customFormat="1" ht="15" customHeight="1">
      <c r="B205" s="232"/>
      <c r="C205" s="211"/>
      <c r="D205" s="211"/>
      <c r="E205" s="211"/>
      <c r="F205" s="231" t="s">
        <v>43</v>
      </c>
      <c r="G205" s="211"/>
      <c r="H205" s="316" t="s">
        <v>783</v>
      </c>
      <c r="I205" s="316"/>
      <c r="J205" s="316"/>
      <c r="K205" s="253"/>
    </row>
    <row r="206" spans="2:11" s="1" customFormat="1" ht="15" customHeight="1">
      <c r="B206" s="232"/>
      <c r="C206" s="211"/>
      <c r="D206" s="211"/>
      <c r="E206" s="211"/>
      <c r="F206" s="231" t="s">
        <v>44</v>
      </c>
      <c r="G206" s="211"/>
      <c r="H206" s="316" t="s">
        <v>784</v>
      </c>
      <c r="I206" s="316"/>
      <c r="J206" s="316"/>
      <c r="K206" s="253"/>
    </row>
    <row r="207" spans="2:11" s="1" customFormat="1" ht="15" customHeight="1">
      <c r="B207" s="232"/>
      <c r="C207" s="211"/>
      <c r="D207" s="211"/>
      <c r="E207" s="211"/>
      <c r="F207" s="231"/>
      <c r="G207" s="211"/>
      <c r="H207" s="211"/>
      <c r="I207" s="211"/>
      <c r="J207" s="211"/>
      <c r="K207" s="253"/>
    </row>
    <row r="208" spans="2:11" s="1" customFormat="1" ht="15" customHeight="1">
      <c r="B208" s="232"/>
      <c r="C208" s="211" t="s">
        <v>725</v>
      </c>
      <c r="D208" s="211"/>
      <c r="E208" s="211"/>
      <c r="F208" s="231" t="s">
        <v>77</v>
      </c>
      <c r="G208" s="211"/>
      <c r="H208" s="316" t="s">
        <v>785</v>
      </c>
      <c r="I208" s="316"/>
      <c r="J208" s="316"/>
      <c r="K208" s="253"/>
    </row>
    <row r="209" spans="2:11" s="1" customFormat="1" ht="15" customHeight="1">
      <c r="B209" s="232"/>
      <c r="C209" s="238"/>
      <c r="D209" s="211"/>
      <c r="E209" s="211"/>
      <c r="F209" s="231" t="s">
        <v>621</v>
      </c>
      <c r="G209" s="211"/>
      <c r="H209" s="316" t="s">
        <v>622</v>
      </c>
      <c r="I209" s="316"/>
      <c r="J209" s="316"/>
      <c r="K209" s="253"/>
    </row>
    <row r="210" spans="2:11" s="1" customFormat="1" ht="15" customHeight="1">
      <c r="B210" s="232"/>
      <c r="C210" s="211"/>
      <c r="D210" s="211"/>
      <c r="E210" s="211"/>
      <c r="F210" s="231" t="s">
        <v>619</v>
      </c>
      <c r="G210" s="211"/>
      <c r="H210" s="316" t="s">
        <v>786</v>
      </c>
      <c r="I210" s="316"/>
      <c r="J210" s="316"/>
      <c r="K210" s="253"/>
    </row>
    <row r="211" spans="2:11" s="1" customFormat="1" ht="15" customHeight="1">
      <c r="B211" s="270"/>
      <c r="C211" s="238"/>
      <c r="D211" s="238"/>
      <c r="E211" s="238"/>
      <c r="F211" s="231" t="s">
        <v>82</v>
      </c>
      <c r="G211" s="217"/>
      <c r="H211" s="317" t="s">
        <v>623</v>
      </c>
      <c r="I211" s="317"/>
      <c r="J211" s="317"/>
      <c r="K211" s="271"/>
    </row>
    <row r="212" spans="2:11" s="1" customFormat="1" ht="15" customHeight="1">
      <c r="B212" s="270"/>
      <c r="C212" s="238"/>
      <c r="D212" s="238"/>
      <c r="E212" s="238"/>
      <c r="F212" s="231" t="s">
        <v>624</v>
      </c>
      <c r="G212" s="217"/>
      <c r="H212" s="317" t="s">
        <v>787</v>
      </c>
      <c r="I212" s="317"/>
      <c r="J212" s="317"/>
      <c r="K212" s="271"/>
    </row>
    <row r="213" spans="2:11" s="1" customFormat="1" ht="15" customHeight="1">
      <c r="B213" s="270"/>
      <c r="C213" s="238"/>
      <c r="D213" s="238"/>
      <c r="E213" s="238"/>
      <c r="F213" s="272"/>
      <c r="G213" s="217"/>
      <c r="H213" s="273"/>
      <c r="I213" s="273"/>
      <c r="J213" s="273"/>
      <c r="K213" s="271"/>
    </row>
    <row r="214" spans="2:11" s="1" customFormat="1" ht="15" customHeight="1">
      <c r="B214" s="270"/>
      <c r="C214" s="211" t="s">
        <v>749</v>
      </c>
      <c r="D214" s="238"/>
      <c r="E214" s="238"/>
      <c r="F214" s="231">
        <v>1</v>
      </c>
      <c r="G214" s="217"/>
      <c r="H214" s="317" t="s">
        <v>788</v>
      </c>
      <c r="I214" s="317"/>
      <c r="J214" s="317"/>
      <c r="K214" s="271"/>
    </row>
    <row r="215" spans="2:11" s="1" customFormat="1" ht="15" customHeight="1">
      <c r="B215" s="270"/>
      <c r="C215" s="238"/>
      <c r="D215" s="238"/>
      <c r="E215" s="238"/>
      <c r="F215" s="231">
        <v>2</v>
      </c>
      <c r="G215" s="217"/>
      <c r="H215" s="317" t="s">
        <v>789</v>
      </c>
      <c r="I215" s="317"/>
      <c r="J215" s="317"/>
      <c r="K215" s="271"/>
    </row>
    <row r="216" spans="2:11" s="1" customFormat="1" ht="15" customHeight="1">
      <c r="B216" s="270"/>
      <c r="C216" s="238"/>
      <c r="D216" s="238"/>
      <c r="E216" s="238"/>
      <c r="F216" s="231">
        <v>3</v>
      </c>
      <c r="G216" s="217"/>
      <c r="H216" s="317" t="s">
        <v>790</v>
      </c>
      <c r="I216" s="317"/>
      <c r="J216" s="317"/>
      <c r="K216" s="271"/>
    </row>
    <row r="217" spans="2:11" s="1" customFormat="1" ht="15" customHeight="1">
      <c r="B217" s="270"/>
      <c r="C217" s="238"/>
      <c r="D217" s="238"/>
      <c r="E217" s="238"/>
      <c r="F217" s="231">
        <v>4</v>
      </c>
      <c r="G217" s="217"/>
      <c r="H217" s="317" t="s">
        <v>791</v>
      </c>
      <c r="I217" s="317"/>
      <c r="J217" s="317"/>
      <c r="K217" s="271"/>
    </row>
    <row r="218" spans="2:11" s="1" customFormat="1" ht="12.75" customHeight="1">
      <c r="B218" s="274"/>
      <c r="C218" s="275"/>
      <c r="D218" s="275"/>
      <c r="E218" s="275"/>
      <c r="F218" s="275"/>
      <c r="G218" s="275"/>
      <c r="H218" s="275"/>
      <c r="I218" s="275"/>
      <c r="J218" s="275"/>
      <c r="K218" s="276"/>
    </row>
  </sheetData>
  <sheetProtection formatCells="0" formatColumns="0" formatRows="0" insertColumns="0" insertRows="0" insertHyperlinks="0" deleteColumns="0" deleteRows="0" sort="0" autoFilter="0" pivotTables="0"/>
  <mergeCells count="77">
    <mergeCell ref="G44:J44"/>
    <mergeCell ref="G45:J45"/>
    <mergeCell ref="C3:J3"/>
    <mergeCell ref="C4:J4"/>
    <mergeCell ref="C6:J6"/>
    <mergeCell ref="C7:J7"/>
    <mergeCell ref="G39:J39"/>
    <mergeCell ref="G40:J40"/>
    <mergeCell ref="G41:J41"/>
    <mergeCell ref="G42:J42"/>
    <mergeCell ref="G43:J43"/>
    <mergeCell ref="D34:J34"/>
    <mergeCell ref="D35:J35"/>
    <mergeCell ref="G36:J36"/>
    <mergeCell ref="G37:J37"/>
    <mergeCell ref="G38:J38"/>
    <mergeCell ref="D27:J27"/>
    <mergeCell ref="D28:J28"/>
    <mergeCell ref="D30:J30"/>
    <mergeCell ref="D31:J31"/>
    <mergeCell ref="D33:J33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65:J65"/>
    <mergeCell ref="D66:J66"/>
    <mergeCell ref="D67:J67"/>
    <mergeCell ref="D68:J68"/>
    <mergeCell ref="D69:J69"/>
    <mergeCell ref="D59:J59"/>
    <mergeCell ref="D60:J60"/>
    <mergeCell ref="D61:J61"/>
    <mergeCell ref="D62:J62"/>
    <mergeCell ref="D63:J63"/>
    <mergeCell ref="C52:J52"/>
    <mergeCell ref="C54:J54"/>
    <mergeCell ref="C55:J55"/>
    <mergeCell ref="C57:J57"/>
    <mergeCell ref="D58:J58"/>
    <mergeCell ref="D47:J47"/>
    <mergeCell ref="E48:J48"/>
    <mergeCell ref="E49:J49"/>
    <mergeCell ref="E50:J50"/>
    <mergeCell ref="D51:J51"/>
    <mergeCell ref="H212:J212"/>
    <mergeCell ref="H214:J214"/>
    <mergeCell ref="H215:J215"/>
    <mergeCell ref="H216:J216"/>
    <mergeCell ref="H217:J217"/>
    <mergeCell ref="H206:J206"/>
    <mergeCell ref="H208:J208"/>
    <mergeCell ref="H209:J209"/>
    <mergeCell ref="H210:J210"/>
    <mergeCell ref="H211:J211"/>
    <mergeCell ref="H200:J200"/>
    <mergeCell ref="H202:J202"/>
    <mergeCell ref="H203:J203"/>
    <mergeCell ref="H204:J204"/>
    <mergeCell ref="H205:J205"/>
    <mergeCell ref="C102:J102"/>
    <mergeCell ref="C122:J122"/>
    <mergeCell ref="C147:J147"/>
    <mergeCell ref="C165:J165"/>
    <mergeCell ref="C199:J199"/>
  </mergeCells>
  <printOptions/>
  <pageMargins left="0.5902778" right="0.5902778" top="0.5902778" bottom="0.5902778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EVA-DELL\Eva</dc:creator>
  <cp:keywords/>
  <dc:description/>
  <cp:lastModifiedBy>Windows User</cp:lastModifiedBy>
  <dcterms:created xsi:type="dcterms:W3CDTF">2020-01-16T11:50:43Z</dcterms:created>
  <dcterms:modified xsi:type="dcterms:W3CDTF">2020-03-30T16:29:06Z</dcterms:modified>
  <cp:category/>
  <cp:version/>
  <cp:contentType/>
  <cp:contentStatus/>
</cp:coreProperties>
</file>