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D:\Dokumenty\Zakázky\BIKETOWERS_Systematica\Beroun_Bike Tower\"/>
    </mc:Choice>
  </mc:AlternateContent>
  <xr:revisionPtr revIDLastSave="0" documentId="13_ncr:1_{10958608-D2B4-4C44-824C-5F7F6EF9209D}" xr6:coauthVersionLast="45" xr6:coauthVersionMax="45" xr10:uidLastSave="{00000000-0000-0000-0000-000000000000}"/>
  <bookViews>
    <workbookView xWindow="-98" yWindow="-98" windowWidth="28996" windowHeight="16395" tabRatio="878" xr2:uid="{00000000-000D-0000-FFFF-FFFF00000000}"/>
  </bookViews>
  <sheets>
    <sheet name="Rekapitulace stavby" sheetId="1" r:id="rId1"/>
    <sheet name="PS 01 - Automatická kolár..." sheetId="2" r:id="rId2"/>
    <sheet name="SO 01.a - Automatická kol..." sheetId="3" r:id="rId3"/>
    <sheet name="SO 01.b - Elektroinstalac..." sheetId="4" r:id="rId4"/>
    <sheet name="SO 01.c - Kanalizace" sheetId="5" r:id="rId5"/>
    <sheet name="SO 01.d - Slaboproud pro ..." sheetId="6" r:id="rId6"/>
    <sheet name="VON - Vedlejší a ostatní ..." sheetId="7" r:id="rId7"/>
    <sheet name="Pokyny pro vyplnění" sheetId="8" r:id="rId8"/>
  </sheets>
  <definedNames>
    <definedName name="_xlnm._FilterDatabase" localSheetId="1" hidden="1">'PS 01 - Automatická kolár...'!$C$80:$K$89</definedName>
    <definedName name="_xlnm._FilterDatabase" localSheetId="2" hidden="1">'SO 01.a - Automatická kol...'!$C$97:$K$468</definedName>
    <definedName name="_xlnm._FilterDatabase" localSheetId="3" hidden="1">'SO 01.b - Elektroinstalac...'!$C$86:$K$93</definedName>
    <definedName name="_xlnm._FilterDatabase" localSheetId="4" hidden="1">'SO 01.c - Kanalizace'!$C$91:$K$209</definedName>
    <definedName name="_xlnm._FilterDatabase" localSheetId="5" hidden="1">'SO 01.d - Slaboproud pro ...'!$C$86:$K$90</definedName>
    <definedName name="_xlnm._FilterDatabase" localSheetId="6" hidden="1">'VON - Vedlejší a ostatní ...'!$C$84:$K$106</definedName>
    <definedName name="_xlnm.Print_Titles" localSheetId="1">'PS 01 - Automatická kolár...'!$80:$80</definedName>
    <definedName name="_xlnm.Print_Titles" localSheetId="0">'Rekapitulace stavby'!$52:$52</definedName>
    <definedName name="_xlnm.Print_Titles" localSheetId="2">'SO 01.a - Automatická kol...'!$97:$97</definedName>
    <definedName name="_xlnm.Print_Titles" localSheetId="3">'SO 01.b - Elektroinstalac...'!$86:$86</definedName>
    <definedName name="_xlnm.Print_Titles" localSheetId="4">'SO 01.c - Kanalizace'!$91:$91</definedName>
    <definedName name="_xlnm.Print_Titles" localSheetId="5">'SO 01.d - Slaboproud pro ...'!$86:$86</definedName>
    <definedName name="_xlnm.Print_Titles" localSheetId="6">'VON - Vedlejší a ostatní ...'!$84:$84</definedName>
    <definedName name="_xlnm.Print_Area" localSheetId="7">'Pokyny pro vyplnění'!$B$2:$K$71,'Pokyny pro vyplnění'!$B$74:$K$118,'Pokyny pro vyplnění'!$B$121:$K$190,'Pokyny pro vyplnění'!$B$198:$K$218</definedName>
    <definedName name="_xlnm.Print_Area" localSheetId="1">'PS 01 - Automatická kolár...'!$C$4:$J$39,'PS 01 - Automatická kolár...'!$C$45:$J$62,'PS 01 - Automatická kolár...'!$C$68:$K$89</definedName>
    <definedName name="_xlnm.Print_Area" localSheetId="0">'Rekapitulace stavby'!$D$4:$AO$36,'Rekapitulace stavby'!$C$42:$AQ$62</definedName>
    <definedName name="_xlnm.Print_Area" localSheetId="2">'SO 01.a - Automatická kol...'!$C$4:$J$41,'SO 01.a - Automatická kol...'!$C$47:$J$77,'SO 01.a - Automatická kol...'!$C$83:$K$468</definedName>
    <definedName name="_xlnm.Print_Area" localSheetId="3">'SO 01.b - Elektroinstalac...'!$C$4:$J$41,'SO 01.b - Elektroinstalac...'!$C$47:$J$66,'SO 01.b - Elektroinstalac...'!$C$72:$K$93</definedName>
    <definedName name="_xlnm.Print_Area" localSheetId="4">'SO 01.c - Kanalizace'!$C$4:$J$41,'SO 01.c - Kanalizace'!$C$47:$J$71,'SO 01.c - Kanalizace'!$C$77:$K$209</definedName>
    <definedName name="_xlnm.Print_Area" localSheetId="5">'SO 01.d - Slaboproud pro ...'!$C$4:$J$41,'SO 01.d - Slaboproud pro ...'!$C$47:$J$66,'SO 01.d - Slaboproud pro ...'!$C$72:$K$90</definedName>
    <definedName name="_xlnm.Print_Area" localSheetId="6">'VON - Vedlejší a ostatní ...'!$C$4:$J$39,'VON - Vedlejší a ostatní ...'!$C$45:$J$66,'VON - Vedlejší a ostatní ...'!$C$72:$K$106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7" i="7" l="1"/>
  <c r="J36" i="7"/>
  <c r="AY61" i="1" s="1"/>
  <c r="J35" i="7"/>
  <c r="AX61" i="1" s="1"/>
  <c r="BI106" i="7"/>
  <c r="BH106" i="7"/>
  <c r="BG106" i="7"/>
  <c r="BF106" i="7"/>
  <c r="T106" i="7"/>
  <c r="T105" i="7"/>
  <c r="R106" i="7"/>
  <c r="R105" i="7" s="1"/>
  <c r="P106" i="7"/>
  <c r="P105" i="7"/>
  <c r="BK106" i="7"/>
  <c r="BK105" i="7" s="1"/>
  <c r="J105" i="7" s="1"/>
  <c r="J65" i="7" s="1"/>
  <c r="J106" i="7"/>
  <c r="BE106" i="7" s="1"/>
  <c r="BI104" i="7"/>
  <c r="BH104" i="7"/>
  <c r="BG104" i="7"/>
  <c r="BF104" i="7"/>
  <c r="T104" i="7"/>
  <c r="T103" i="7"/>
  <c r="R104" i="7"/>
  <c r="R103" i="7" s="1"/>
  <c r="P104" i="7"/>
  <c r="P103" i="7"/>
  <c r="BK104" i="7"/>
  <c r="BK103" i="7" s="1"/>
  <c r="J103" i="7" s="1"/>
  <c r="J64" i="7" s="1"/>
  <c r="J104" i="7"/>
  <c r="BE104" i="7"/>
  <c r="BI102" i="7"/>
  <c r="BH102" i="7"/>
  <c r="BG102" i="7"/>
  <c r="BF102" i="7"/>
  <c r="T102" i="7"/>
  <c r="T101" i="7"/>
  <c r="R102" i="7"/>
  <c r="R101" i="7" s="1"/>
  <c r="P102" i="7"/>
  <c r="P101" i="7"/>
  <c r="BK102" i="7"/>
  <c r="BK101" i="7" s="1"/>
  <c r="J101" i="7" s="1"/>
  <c r="J63" i="7" s="1"/>
  <c r="J102" i="7"/>
  <c r="BE102" i="7"/>
  <c r="BI100" i="7"/>
  <c r="BH100" i="7"/>
  <c r="BG100" i="7"/>
  <c r="BF100" i="7"/>
  <c r="T100" i="7"/>
  <c r="R100" i="7"/>
  <c r="P100" i="7"/>
  <c r="BK100" i="7"/>
  <c r="J100" i="7"/>
  <c r="BE100" i="7"/>
  <c r="BI99" i="7"/>
  <c r="BH99" i="7"/>
  <c r="BG99" i="7"/>
  <c r="BF99" i="7"/>
  <c r="T99" i="7"/>
  <c r="R99" i="7"/>
  <c r="P99" i="7"/>
  <c r="BK99" i="7"/>
  <c r="J99" i="7"/>
  <c r="BE99" i="7" s="1"/>
  <c r="BI98" i="7"/>
  <c r="BH98" i="7"/>
  <c r="BG98" i="7"/>
  <c r="BF98" i="7"/>
  <c r="T98" i="7"/>
  <c r="R98" i="7"/>
  <c r="R94" i="7" s="1"/>
  <c r="P98" i="7"/>
  <c r="BK98" i="7"/>
  <c r="J98" i="7"/>
  <c r="BE98" i="7"/>
  <c r="BI97" i="7"/>
  <c r="BH97" i="7"/>
  <c r="BG97" i="7"/>
  <c r="BF97" i="7"/>
  <c r="T97" i="7"/>
  <c r="R97" i="7"/>
  <c r="P97" i="7"/>
  <c r="BK97" i="7"/>
  <c r="J97" i="7"/>
  <c r="BE97" i="7" s="1"/>
  <c r="BI96" i="7"/>
  <c r="BH96" i="7"/>
  <c r="BG96" i="7"/>
  <c r="BF96" i="7"/>
  <c r="T96" i="7"/>
  <c r="R96" i="7"/>
  <c r="P96" i="7"/>
  <c r="BK96" i="7"/>
  <c r="J96" i="7"/>
  <c r="BE96" i="7"/>
  <c r="BI95" i="7"/>
  <c r="BH95" i="7"/>
  <c r="BG95" i="7"/>
  <c r="BF95" i="7"/>
  <c r="T95" i="7"/>
  <c r="T94" i="7" s="1"/>
  <c r="R95" i="7"/>
  <c r="P95" i="7"/>
  <c r="P94" i="7" s="1"/>
  <c r="BK95" i="7"/>
  <c r="BK94" i="7"/>
  <c r="J94" i="7" s="1"/>
  <c r="J62" i="7" s="1"/>
  <c r="J95" i="7"/>
  <c r="BE95" i="7"/>
  <c r="BI93" i="7"/>
  <c r="BH93" i="7"/>
  <c r="BG93" i="7"/>
  <c r="BF93" i="7"/>
  <c r="T93" i="7"/>
  <c r="R93" i="7"/>
  <c r="P93" i="7"/>
  <c r="BK93" i="7"/>
  <c r="J93" i="7"/>
  <c r="BE93" i="7" s="1"/>
  <c r="BI92" i="7"/>
  <c r="BH92" i="7"/>
  <c r="BG92" i="7"/>
  <c r="BF92" i="7"/>
  <c r="T92" i="7"/>
  <c r="R92" i="7"/>
  <c r="P92" i="7"/>
  <c r="BK92" i="7"/>
  <c r="J92" i="7"/>
  <c r="BE92" i="7"/>
  <c r="BI91" i="7"/>
  <c r="BH91" i="7"/>
  <c r="BG91" i="7"/>
  <c r="F35" i="7" s="1"/>
  <c r="BB61" i="1" s="1"/>
  <c r="BF91" i="7"/>
  <c r="T91" i="7"/>
  <c r="R91" i="7"/>
  <c r="P91" i="7"/>
  <c r="BK91" i="7"/>
  <c r="J91" i="7"/>
  <c r="BE91" i="7" s="1"/>
  <c r="BI90" i="7"/>
  <c r="BH90" i="7"/>
  <c r="BG90" i="7"/>
  <c r="BF90" i="7"/>
  <c r="T90" i="7"/>
  <c r="R90" i="7"/>
  <c r="R87" i="7" s="1"/>
  <c r="P90" i="7"/>
  <c r="BK90" i="7"/>
  <c r="J90" i="7"/>
  <c r="BE90" i="7"/>
  <c r="BI89" i="7"/>
  <c r="F37" i="7" s="1"/>
  <c r="BD61" i="1" s="1"/>
  <c r="BH89" i="7"/>
  <c r="BG89" i="7"/>
  <c r="BF89" i="7"/>
  <c r="T89" i="7"/>
  <c r="R89" i="7"/>
  <c r="P89" i="7"/>
  <c r="BK89" i="7"/>
  <c r="J89" i="7"/>
  <c r="BE89" i="7" s="1"/>
  <c r="BI88" i="7"/>
  <c r="BH88" i="7"/>
  <c r="F36" i="7" s="1"/>
  <c r="BC61" i="1" s="1"/>
  <c r="BG88" i="7"/>
  <c r="BF88" i="7"/>
  <c r="F34" i="7" s="1"/>
  <c r="BA61" i="1" s="1"/>
  <c r="J34" i="7"/>
  <c r="AW61" i="1" s="1"/>
  <c r="T88" i="7"/>
  <c r="T87" i="7" s="1"/>
  <c r="R88" i="7"/>
  <c r="P88" i="7"/>
  <c r="P87" i="7" s="1"/>
  <c r="BK88" i="7"/>
  <c r="BK87" i="7" s="1"/>
  <c r="J88" i="7"/>
  <c r="BE88" i="7"/>
  <c r="J81" i="7"/>
  <c r="F81" i="7"/>
  <c r="F79" i="7"/>
  <c r="E77" i="7"/>
  <c r="J54" i="7"/>
  <c r="F54" i="7"/>
  <c r="F52" i="7"/>
  <c r="E50" i="7"/>
  <c r="J24" i="7"/>
  <c r="E24" i="7"/>
  <c r="J82" i="7"/>
  <c r="J55" i="7"/>
  <c r="J23" i="7"/>
  <c r="J18" i="7"/>
  <c r="E18" i="7"/>
  <c r="F82" i="7" s="1"/>
  <c r="F55" i="7"/>
  <c r="J17" i="7"/>
  <c r="J12" i="7"/>
  <c r="J52" i="7" s="1"/>
  <c r="J79" i="7"/>
  <c r="E7" i="7"/>
  <c r="E75" i="7"/>
  <c r="E48" i="7"/>
  <c r="J39" i="6"/>
  <c r="J38" i="6"/>
  <c r="AY60" i="1"/>
  <c r="J37" i="6"/>
  <c r="AX60" i="1"/>
  <c r="BI90" i="6"/>
  <c r="F39" i="6" s="1"/>
  <c r="BD60" i="1" s="1"/>
  <c r="BH90" i="6"/>
  <c r="F38" i="6"/>
  <c r="BC60" i="1"/>
  <c r="BG90" i="6"/>
  <c r="F37" i="6"/>
  <c r="BB60" i="1" s="1"/>
  <c r="BF90" i="6"/>
  <c r="J36" i="6" s="1"/>
  <c r="AW60" i="1" s="1"/>
  <c r="T90" i="6"/>
  <c r="T89" i="6" s="1"/>
  <c r="T88" i="6" s="1"/>
  <c r="T87" i="6" s="1"/>
  <c r="R90" i="6"/>
  <c r="R89" i="6"/>
  <c r="R88" i="6" s="1"/>
  <c r="R87" i="6" s="1"/>
  <c r="P90" i="6"/>
  <c r="P89" i="6"/>
  <c r="P88" i="6" s="1"/>
  <c r="P87" i="6" s="1"/>
  <c r="AU60" i="1" s="1"/>
  <c r="BK90" i="6"/>
  <c r="BK89" i="6"/>
  <c r="J89" i="6"/>
  <c r="BK88" i="6"/>
  <c r="BK87" i="6" s="1"/>
  <c r="J87" i="6" s="1"/>
  <c r="J88" i="6"/>
  <c r="J64" i="6" s="1"/>
  <c r="J90" i="6"/>
  <c r="BE90" i="6"/>
  <c r="J35" i="6" s="1"/>
  <c r="AV60" i="1" s="1"/>
  <c r="AT60" i="1" s="1"/>
  <c r="J65" i="6"/>
  <c r="J83" i="6"/>
  <c r="F83" i="6"/>
  <c r="F81" i="6"/>
  <c r="E79" i="6"/>
  <c r="J58" i="6"/>
  <c r="F58" i="6"/>
  <c r="F56" i="6"/>
  <c r="E54" i="6"/>
  <c r="J26" i="6"/>
  <c r="E26" i="6"/>
  <c r="J84" i="6" s="1"/>
  <c r="J25" i="6"/>
  <c r="J20" i="6"/>
  <c r="E20" i="6"/>
  <c r="F84" i="6" s="1"/>
  <c r="F59" i="6"/>
  <c r="J19" i="6"/>
  <c r="J14" i="6"/>
  <c r="J81" i="6"/>
  <c r="J56" i="6"/>
  <c r="E7" i="6"/>
  <c r="E75" i="6" s="1"/>
  <c r="J39" i="5"/>
  <c r="J38" i="5"/>
  <c r="AY59" i="1" s="1"/>
  <c r="J37" i="5"/>
  <c r="AX59" i="1"/>
  <c r="BI206" i="5"/>
  <c r="BH206" i="5"/>
  <c r="BG206" i="5"/>
  <c r="BF206" i="5"/>
  <c r="T206" i="5"/>
  <c r="R206" i="5"/>
  <c r="P206" i="5"/>
  <c r="BK206" i="5"/>
  <c r="J206" i="5"/>
  <c r="BE206" i="5" s="1"/>
  <c r="BI204" i="5"/>
  <c r="BH204" i="5"/>
  <c r="BG204" i="5"/>
  <c r="BF204" i="5"/>
  <c r="T204" i="5"/>
  <c r="T200" i="5" s="1"/>
  <c r="T199" i="5" s="1"/>
  <c r="R204" i="5"/>
  <c r="P204" i="5"/>
  <c r="P200" i="5" s="1"/>
  <c r="P199" i="5" s="1"/>
  <c r="BK204" i="5"/>
  <c r="J204" i="5"/>
  <c r="BE204" i="5"/>
  <c r="BI201" i="5"/>
  <c r="BH201" i="5"/>
  <c r="BG201" i="5"/>
  <c r="BF201" i="5"/>
  <c r="T201" i="5"/>
  <c r="R201" i="5"/>
  <c r="R200" i="5"/>
  <c r="R199" i="5" s="1"/>
  <c r="P201" i="5"/>
  <c r="BK201" i="5"/>
  <c r="BK200" i="5" s="1"/>
  <c r="J201" i="5"/>
  <c r="BE201" i="5"/>
  <c r="BI197" i="5"/>
  <c r="BH197" i="5"/>
  <c r="BG197" i="5"/>
  <c r="BF197" i="5"/>
  <c r="T197" i="5"/>
  <c r="T196" i="5"/>
  <c r="R197" i="5"/>
  <c r="R196" i="5"/>
  <c r="P197" i="5"/>
  <c r="P196" i="5"/>
  <c r="BK197" i="5"/>
  <c r="BK196" i="5" s="1"/>
  <c r="J196" i="5" s="1"/>
  <c r="J68" i="5" s="1"/>
  <c r="J197" i="5"/>
  <c r="BE197" i="5"/>
  <c r="BI194" i="5"/>
  <c r="BH194" i="5"/>
  <c r="BG194" i="5"/>
  <c r="BF194" i="5"/>
  <c r="T194" i="5"/>
  <c r="R194" i="5"/>
  <c r="P194" i="5"/>
  <c r="BK194" i="5"/>
  <c r="J194" i="5"/>
  <c r="BE194" i="5"/>
  <c r="BI191" i="5"/>
  <c r="BH191" i="5"/>
  <c r="BG191" i="5"/>
  <c r="BF191" i="5"/>
  <c r="T191" i="5"/>
  <c r="R191" i="5"/>
  <c r="P191" i="5"/>
  <c r="BK191" i="5"/>
  <c r="J191" i="5"/>
  <c r="BE191" i="5" s="1"/>
  <c r="BI189" i="5"/>
  <c r="BH189" i="5"/>
  <c r="BG189" i="5"/>
  <c r="BF189" i="5"/>
  <c r="T189" i="5"/>
  <c r="R189" i="5"/>
  <c r="P189" i="5"/>
  <c r="BK189" i="5"/>
  <c r="J189" i="5"/>
  <c r="BE189" i="5"/>
  <c r="BI187" i="5"/>
  <c r="BH187" i="5"/>
  <c r="BG187" i="5"/>
  <c r="BF187" i="5"/>
  <c r="T187" i="5"/>
  <c r="R187" i="5"/>
  <c r="P187" i="5"/>
  <c r="BK187" i="5"/>
  <c r="J187" i="5"/>
  <c r="BE187" i="5"/>
  <c r="BI185" i="5"/>
  <c r="BH185" i="5"/>
  <c r="BG185" i="5"/>
  <c r="BF185" i="5"/>
  <c r="T185" i="5"/>
  <c r="R185" i="5"/>
  <c r="P185" i="5"/>
  <c r="BK185" i="5"/>
  <c r="J185" i="5"/>
  <c r="BE185" i="5"/>
  <c r="BI183" i="5"/>
  <c r="BH183" i="5"/>
  <c r="BG183" i="5"/>
  <c r="BF183" i="5"/>
  <c r="T183" i="5"/>
  <c r="R183" i="5"/>
  <c r="P183" i="5"/>
  <c r="BK183" i="5"/>
  <c r="J183" i="5"/>
  <c r="BE183" i="5" s="1"/>
  <c r="BI181" i="5"/>
  <c r="BH181" i="5"/>
  <c r="BG181" i="5"/>
  <c r="BF181" i="5"/>
  <c r="T181" i="5"/>
  <c r="R181" i="5"/>
  <c r="P181" i="5"/>
  <c r="BK181" i="5"/>
  <c r="J181" i="5"/>
  <c r="BE181" i="5"/>
  <c r="BI178" i="5"/>
  <c r="BH178" i="5"/>
  <c r="BG178" i="5"/>
  <c r="BF178" i="5"/>
  <c r="T178" i="5"/>
  <c r="R178" i="5"/>
  <c r="P178" i="5"/>
  <c r="BK178" i="5"/>
  <c r="J178" i="5"/>
  <c r="BE178" i="5" s="1"/>
  <c r="BI176" i="5"/>
  <c r="BH176" i="5"/>
  <c r="BG176" i="5"/>
  <c r="BF176" i="5"/>
  <c r="T176" i="5"/>
  <c r="R176" i="5"/>
  <c r="P176" i="5"/>
  <c r="BK176" i="5"/>
  <c r="J176" i="5"/>
  <c r="BE176" i="5"/>
  <c r="BI174" i="5"/>
  <c r="BH174" i="5"/>
  <c r="BG174" i="5"/>
  <c r="BF174" i="5"/>
  <c r="T174" i="5"/>
  <c r="R174" i="5"/>
  <c r="P174" i="5"/>
  <c r="BK174" i="5"/>
  <c r="J174" i="5"/>
  <c r="BE174" i="5"/>
  <c r="BI171" i="5"/>
  <c r="BH171" i="5"/>
  <c r="BG171" i="5"/>
  <c r="BF171" i="5"/>
  <c r="T171" i="5"/>
  <c r="R171" i="5"/>
  <c r="P171" i="5"/>
  <c r="BK171" i="5"/>
  <c r="J171" i="5"/>
  <c r="BE171" i="5"/>
  <c r="BI170" i="5"/>
  <c r="BH170" i="5"/>
  <c r="BG170" i="5"/>
  <c r="BF170" i="5"/>
  <c r="T170" i="5"/>
  <c r="T162" i="5" s="1"/>
  <c r="R170" i="5"/>
  <c r="P170" i="5"/>
  <c r="BK170" i="5"/>
  <c r="J170" i="5"/>
  <c r="BE170" i="5" s="1"/>
  <c r="BI169" i="5"/>
  <c r="BH169" i="5"/>
  <c r="BG169" i="5"/>
  <c r="BF169" i="5"/>
  <c r="T169" i="5"/>
  <c r="R169" i="5"/>
  <c r="R162" i="5" s="1"/>
  <c r="P169" i="5"/>
  <c r="P162" i="5" s="1"/>
  <c r="BK169" i="5"/>
  <c r="J169" i="5"/>
  <c r="BE169" i="5"/>
  <c r="BI167" i="5"/>
  <c r="BH167" i="5"/>
  <c r="BG167" i="5"/>
  <c r="BF167" i="5"/>
  <c r="T167" i="5"/>
  <c r="R167" i="5"/>
  <c r="P167" i="5"/>
  <c r="BK167" i="5"/>
  <c r="J167" i="5"/>
  <c r="BE167" i="5" s="1"/>
  <c r="BI163" i="5"/>
  <c r="BH163" i="5"/>
  <c r="BG163" i="5"/>
  <c r="BF163" i="5"/>
  <c r="T163" i="5"/>
  <c r="R163" i="5"/>
  <c r="P163" i="5"/>
  <c r="BK163" i="5"/>
  <c r="BK162" i="5" s="1"/>
  <c r="J162" i="5" s="1"/>
  <c r="J67" i="5" s="1"/>
  <c r="J163" i="5"/>
  <c r="BE163" i="5"/>
  <c r="BI154" i="5"/>
  <c r="BH154" i="5"/>
  <c r="BG154" i="5"/>
  <c r="BF154" i="5"/>
  <c r="T154" i="5"/>
  <c r="T153" i="5"/>
  <c r="R154" i="5"/>
  <c r="R153" i="5" s="1"/>
  <c r="P154" i="5"/>
  <c r="P153" i="5"/>
  <c r="BK154" i="5"/>
  <c r="BK153" i="5" s="1"/>
  <c r="J153" i="5" s="1"/>
  <c r="J66" i="5" s="1"/>
  <c r="J154" i="5"/>
  <c r="BE154" i="5" s="1"/>
  <c r="BI151" i="5"/>
  <c r="BH151" i="5"/>
  <c r="BG151" i="5"/>
  <c r="BF151" i="5"/>
  <c r="T151" i="5"/>
  <c r="R151" i="5"/>
  <c r="P151" i="5"/>
  <c r="BK151" i="5"/>
  <c r="J151" i="5"/>
  <c r="BE151" i="5"/>
  <c r="BI144" i="5"/>
  <c r="BH144" i="5"/>
  <c r="BG144" i="5"/>
  <c r="BF144" i="5"/>
  <c r="T144" i="5"/>
  <c r="R144" i="5"/>
  <c r="P144" i="5"/>
  <c r="BK144" i="5"/>
  <c r="J144" i="5"/>
  <c r="BE144" i="5" s="1"/>
  <c r="BI142" i="5"/>
  <c r="BH142" i="5"/>
  <c r="BG142" i="5"/>
  <c r="BF142" i="5"/>
  <c r="T142" i="5"/>
  <c r="R142" i="5"/>
  <c r="P142" i="5"/>
  <c r="BK142" i="5"/>
  <c r="J142" i="5"/>
  <c r="BE142" i="5"/>
  <c r="BI134" i="5"/>
  <c r="BH134" i="5"/>
  <c r="BG134" i="5"/>
  <c r="BF134" i="5"/>
  <c r="T134" i="5"/>
  <c r="R134" i="5"/>
  <c r="P134" i="5"/>
  <c r="BK134" i="5"/>
  <c r="J134" i="5"/>
  <c r="BE134" i="5" s="1"/>
  <c r="BI131" i="5"/>
  <c r="BH131" i="5"/>
  <c r="BG131" i="5"/>
  <c r="BF131" i="5"/>
  <c r="T131" i="5"/>
  <c r="R131" i="5"/>
  <c r="P131" i="5"/>
  <c r="BK131" i="5"/>
  <c r="J131" i="5"/>
  <c r="BE131" i="5"/>
  <c r="BI128" i="5"/>
  <c r="BH128" i="5"/>
  <c r="BG128" i="5"/>
  <c r="BF128" i="5"/>
  <c r="T128" i="5"/>
  <c r="R128" i="5"/>
  <c r="P128" i="5"/>
  <c r="BK128" i="5"/>
  <c r="J128" i="5"/>
  <c r="BE128" i="5"/>
  <c r="BI122" i="5"/>
  <c r="BH122" i="5"/>
  <c r="BG122" i="5"/>
  <c r="BF122" i="5"/>
  <c r="T122" i="5"/>
  <c r="R122" i="5"/>
  <c r="P122" i="5"/>
  <c r="BK122" i="5"/>
  <c r="J122" i="5"/>
  <c r="BE122" i="5"/>
  <c r="BI118" i="5"/>
  <c r="BH118" i="5"/>
  <c r="BG118" i="5"/>
  <c r="BF118" i="5"/>
  <c r="T118" i="5"/>
  <c r="T94" i="5" s="1"/>
  <c r="R118" i="5"/>
  <c r="P118" i="5"/>
  <c r="BK118" i="5"/>
  <c r="J118" i="5"/>
  <c r="BE118" i="5" s="1"/>
  <c r="BI115" i="5"/>
  <c r="BH115" i="5"/>
  <c r="BG115" i="5"/>
  <c r="BF115" i="5"/>
  <c r="T115" i="5"/>
  <c r="R115" i="5"/>
  <c r="P115" i="5"/>
  <c r="P94" i="5" s="1"/>
  <c r="P93" i="5" s="1"/>
  <c r="P92" i="5" s="1"/>
  <c r="AU59" i="1" s="1"/>
  <c r="BK115" i="5"/>
  <c r="J115" i="5"/>
  <c r="BE115" i="5"/>
  <c r="BI112" i="5"/>
  <c r="BH112" i="5"/>
  <c r="BG112" i="5"/>
  <c r="BF112" i="5"/>
  <c r="T112" i="5"/>
  <c r="R112" i="5"/>
  <c r="P112" i="5"/>
  <c r="BK112" i="5"/>
  <c r="J112" i="5"/>
  <c r="BE112" i="5" s="1"/>
  <c r="BI111" i="5"/>
  <c r="BH111" i="5"/>
  <c r="BG111" i="5"/>
  <c r="BF111" i="5"/>
  <c r="T111" i="5"/>
  <c r="R111" i="5"/>
  <c r="R94" i="5" s="1"/>
  <c r="P111" i="5"/>
  <c r="BK111" i="5"/>
  <c r="J111" i="5"/>
  <c r="BE111" i="5"/>
  <c r="BI103" i="5"/>
  <c r="BH103" i="5"/>
  <c r="BG103" i="5"/>
  <c r="BF103" i="5"/>
  <c r="T103" i="5"/>
  <c r="R103" i="5"/>
  <c r="P103" i="5"/>
  <c r="BK103" i="5"/>
  <c r="J103" i="5"/>
  <c r="BE103" i="5"/>
  <c r="BI99" i="5"/>
  <c r="F39" i="5" s="1"/>
  <c r="BD59" i="1" s="1"/>
  <c r="BH99" i="5"/>
  <c r="BG99" i="5"/>
  <c r="F37" i="5" s="1"/>
  <c r="BB59" i="1" s="1"/>
  <c r="BF99" i="5"/>
  <c r="T99" i="5"/>
  <c r="R99" i="5"/>
  <c r="P99" i="5"/>
  <c r="BK99" i="5"/>
  <c r="J99" i="5"/>
  <c r="BE99" i="5"/>
  <c r="BI95" i="5"/>
  <c r="BH95" i="5"/>
  <c r="F38" i="5"/>
  <c r="BC59" i="1" s="1"/>
  <c r="BG95" i="5"/>
  <c r="BF95" i="5"/>
  <c r="J36" i="5" s="1"/>
  <c r="AW59" i="1" s="1"/>
  <c r="T95" i="5"/>
  <c r="R95" i="5"/>
  <c r="P95" i="5"/>
  <c r="BK95" i="5"/>
  <c r="BK94" i="5"/>
  <c r="J94" i="5" s="1"/>
  <c r="J65" i="5" s="1"/>
  <c r="J95" i="5"/>
  <c r="BE95" i="5"/>
  <c r="J88" i="5"/>
  <c r="F88" i="5"/>
  <c r="F86" i="5"/>
  <c r="E84" i="5"/>
  <c r="J58" i="5"/>
  <c r="F58" i="5"/>
  <c r="F56" i="5"/>
  <c r="E54" i="5"/>
  <c r="J26" i="5"/>
  <c r="E26" i="5"/>
  <c r="J89" i="5" s="1"/>
  <c r="J25" i="5"/>
  <c r="J20" i="5"/>
  <c r="E20" i="5"/>
  <c r="F89" i="5"/>
  <c r="F59" i="5"/>
  <c r="J19" i="5"/>
  <c r="J14" i="5"/>
  <c r="J86" i="5" s="1"/>
  <c r="E7" i="5"/>
  <c r="E80" i="5" s="1"/>
  <c r="J39" i="4"/>
  <c r="J38" i="4"/>
  <c r="AY58" i="1" s="1"/>
  <c r="J37" i="4"/>
  <c r="AX58" i="1"/>
  <c r="BI93" i="4"/>
  <c r="BH93" i="4"/>
  <c r="BG93" i="4"/>
  <c r="BF93" i="4"/>
  <c r="T93" i="4"/>
  <c r="R93" i="4"/>
  <c r="P93" i="4"/>
  <c r="BK93" i="4"/>
  <c r="J93" i="4"/>
  <c r="BE93" i="4" s="1"/>
  <c r="BI92" i="4"/>
  <c r="BH92" i="4"/>
  <c r="F38" i="4" s="1"/>
  <c r="BC58" i="1" s="1"/>
  <c r="BG92" i="4"/>
  <c r="BF92" i="4"/>
  <c r="T92" i="4"/>
  <c r="R92" i="4"/>
  <c r="P92" i="4"/>
  <c r="BK92" i="4"/>
  <c r="J92" i="4"/>
  <c r="BE92" i="4" s="1"/>
  <c r="BI91" i="4"/>
  <c r="BH91" i="4"/>
  <c r="BG91" i="4"/>
  <c r="BF91" i="4"/>
  <c r="J36" i="4" s="1"/>
  <c r="AW58" i="1" s="1"/>
  <c r="T91" i="4"/>
  <c r="R91" i="4"/>
  <c r="P91" i="4"/>
  <c r="BK91" i="4"/>
  <c r="J91" i="4"/>
  <c r="BE91" i="4" s="1"/>
  <c r="BI90" i="4"/>
  <c r="F39" i="4" s="1"/>
  <c r="BD58" i="1" s="1"/>
  <c r="BH90" i="4"/>
  <c r="BG90" i="4"/>
  <c r="F37" i="4"/>
  <c r="BB58" i="1" s="1"/>
  <c r="BF90" i="4"/>
  <c r="T90" i="4"/>
  <c r="T89" i="4" s="1"/>
  <c r="T88" i="4" s="1"/>
  <c r="T87" i="4" s="1"/>
  <c r="R90" i="4"/>
  <c r="R89" i="4"/>
  <c r="R88" i="4" s="1"/>
  <c r="R87" i="4" s="1"/>
  <c r="P90" i="4"/>
  <c r="P89" i="4" s="1"/>
  <c r="P88" i="4" s="1"/>
  <c r="P87" i="4" s="1"/>
  <c r="AU58" i="1" s="1"/>
  <c r="BK90" i="4"/>
  <c r="BK89" i="4"/>
  <c r="J89" i="4"/>
  <c r="BK88" i="4"/>
  <c r="BK87" i="4" s="1"/>
  <c r="J87" i="4" s="1"/>
  <c r="J88" i="4"/>
  <c r="J64" i="4" s="1"/>
  <c r="J90" i="4"/>
  <c r="BE90" i="4"/>
  <c r="J65" i="4"/>
  <c r="J83" i="4"/>
  <c r="F83" i="4"/>
  <c r="F81" i="4"/>
  <c r="E79" i="4"/>
  <c r="J58" i="4"/>
  <c r="F58" i="4"/>
  <c r="F56" i="4"/>
  <c r="E54" i="4"/>
  <c r="J26" i="4"/>
  <c r="E26" i="4"/>
  <c r="J84" i="4" s="1"/>
  <c r="J25" i="4"/>
  <c r="J20" i="4"/>
  <c r="E20" i="4"/>
  <c r="F84" i="4" s="1"/>
  <c r="F59" i="4"/>
  <c r="J19" i="4"/>
  <c r="J14" i="4"/>
  <c r="J81" i="4"/>
  <c r="J56" i="4"/>
  <c r="E7" i="4"/>
  <c r="E75" i="4" s="1"/>
  <c r="J39" i="3"/>
  <c r="J38" i="3"/>
  <c r="AY57" i="1" s="1"/>
  <c r="J37" i="3"/>
  <c r="AX57" i="1"/>
  <c r="BI466" i="3"/>
  <c r="BH466" i="3"/>
  <c r="BG466" i="3"/>
  <c r="BF466" i="3"/>
  <c r="T466" i="3"/>
  <c r="R466" i="3"/>
  <c r="P466" i="3"/>
  <c r="BK466" i="3"/>
  <c r="J466" i="3"/>
  <c r="BE466" i="3"/>
  <c r="BI463" i="3"/>
  <c r="BH463" i="3"/>
  <c r="BG463" i="3"/>
  <c r="BF463" i="3"/>
  <c r="T463" i="3"/>
  <c r="T452" i="3" s="1"/>
  <c r="T451" i="3" s="1"/>
  <c r="R463" i="3"/>
  <c r="P463" i="3"/>
  <c r="BK463" i="3"/>
  <c r="J463" i="3"/>
  <c r="BE463" i="3"/>
  <c r="BI461" i="3"/>
  <c r="BH461" i="3"/>
  <c r="BG461" i="3"/>
  <c r="BF461" i="3"/>
  <c r="T461" i="3"/>
  <c r="R461" i="3"/>
  <c r="P461" i="3"/>
  <c r="P452" i="3" s="1"/>
  <c r="P451" i="3" s="1"/>
  <c r="BK461" i="3"/>
  <c r="J461" i="3"/>
  <c r="BE461" i="3" s="1"/>
  <c r="BI459" i="3"/>
  <c r="BH459" i="3"/>
  <c r="BG459" i="3"/>
  <c r="BF459" i="3"/>
  <c r="T459" i="3"/>
  <c r="R459" i="3"/>
  <c r="P459" i="3"/>
  <c r="BK459" i="3"/>
  <c r="J459" i="3"/>
  <c r="BE459" i="3"/>
  <c r="BI456" i="3"/>
  <c r="BH456" i="3"/>
  <c r="BG456" i="3"/>
  <c r="BF456" i="3"/>
  <c r="T456" i="3"/>
  <c r="R456" i="3"/>
  <c r="P456" i="3"/>
  <c r="BK456" i="3"/>
  <c r="J456" i="3"/>
  <c r="BE456" i="3"/>
  <c r="BI453" i="3"/>
  <c r="BH453" i="3"/>
  <c r="BG453" i="3"/>
  <c r="BF453" i="3"/>
  <c r="T453" i="3"/>
  <c r="R453" i="3"/>
  <c r="R452" i="3" s="1"/>
  <c r="R451" i="3" s="1"/>
  <c r="P453" i="3"/>
  <c r="BK453" i="3"/>
  <c r="BK452" i="3"/>
  <c r="J452" i="3" s="1"/>
  <c r="J76" i="3" s="1"/>
  <c r="J453" i="3"/>
  <c r="BE453" i="3"/>
  <c r="BI449" i="3"/>
  <c r="BH449" i="3"/>
  <c r="BG449" i="3"/>
  <c r="BF449" i="3"/>
  <c r="T449" i="3"/>
  <c r="T448" i="3" s="1"/>
  <c r="R449" i="3"/>
  <c r="R448" i="3"/>
  <c r="P449" i="3"/>
  <c r="P448" i="3"/>
  <c r="BK449" i="3"/>
  <c r="BK448" i="3"/>
  <c r="J448" i="3" s="1"/>
  <c r="J74" i="3" s="1"/>
  <c r="J449" i="3"/>
  <c r="BE449" i="3"/>
  <c r="BI445" i="3"/>
  <c r="BH445" i="3"/>
  <c r="BG445" i="3"/>
  <c r="BF445" i="3"/>
  <c r="T445" i="3"/>
  <c r="R445" i="3"/>
  <c r="P445" i="3"/>
  <c r="BK445" i="3"/>
  <c r="J445" i="3"/>
  <c r="BE445" i="3"/>
  <c r="BI439" i="3"/>
  <c r="BH439" i="3"/>
  <c r="BG439" i="3"/>
  <c r="BF439" i="3"/>
  <c r="T439" i="3"/>
  <c r="R439" i="3"/>
  <c r="P439" i="3"/>
  <c r="BK439" i="3"/>
  <c r="J439" i="3"/>
  <c r="BE439" i="3"/>
  <c r="BI436" i="3"/>
  <c r="BH436" i="3"/>
  <c r="BG436" i="3"/>
  <c r="BF436" i="3"/>
  <c r="T436" i="3"/>
  <c r="T428" i="3" s="1"/>
  <c r="R436" i="3"/>
  <c r="P436" i="3"/>
  <c r="BK436" i="3"/>
  <c r="BK428" i="3" s="1"/>
  <c r="J428" i="3" s="1"/>
  <c r="J73" i="3" s="1"/>
  <c r="J436" i="3"/>
  <c r="BE436" i="3"/>
  <c r="BI429" i="3"/>
  <c r="BH429" i="3"/>
  <c r="BG429" i="3"/>
  <c r="BF429" i="3"/>
  <c r="T429" i="3"/>
  <c r="R429" i="3"/>
  <c r="R428" i="3" s="1"/>
  <c r="P429" i="3"/>
  <c r="P428" i="3"/>
  <c r="BK429" i="3"/>
  <c r="J429" i="3"/>
  <c r="BE429" i="3" s="1"/>
  <c r="BI427" i="3"/>
  <c r="BH427" i="3"/>
  <c r="BG427" i="3"/>
  <c r="BF427" i="3"/>
  <c r="T427" i="3"/>
  <c r="R427" i="3"/>
  <c r="P427" i="3"/>
  <c r="BK427" i="3"/>
  <c r="J427" i="3"/>
  <c r="BE427" i="3"/>
  <c r="BI423" i="3"/>
  <c r="BH423" i="3"/>
  <c r="BG423" i="3"/>
  <c r="BF423" i="3"/>
  <c r="T423" i="3"/>
  <c r="R423" i="3"/>
  <c r="P423" i="3"/>
  <c r="BK423" i="3"/>
  <c r="J423" i="3"/>
  <c r="BE423" i="3"/>
  <c r="BI420" i="3"/>
  <c r="BH420" i="3"/>
  <c r="BG420" i="3"/>
  <c r="BF420" i="3"/>
  <c r="T420" i="3"/>
  <c r="T407" i="3" s="1"/>
  <c r="R420" i="3"/>
  <c r="P420" i="3"/>
  <c r="P407" i="3" s="1"/>
  <c r="BK420" i="3"/>
  <c r="J420" i="3"/>
  <c r="BE420" i="3"/>
  <c r="BI416" i="3"/>
  <c r="BH416" i="3"/>
  <c r="BG416" i="3"/>
  <c r="BF416" i="3"/>
  <c r="T416" i="3"/>
  <c r="R416" i="3"/>
  <c r="P416" i="3"/>
  <c r="BK416" i="3"/>
  <c r="J416" i="3"/>
  <c r="BE416" i="3" s="1"/>
  <c r="BI413" i="3"/>
  <c r="BH413" i="3"/>
  <c r="BG413" i="3"/>
  <c r="BF413" i="3"/>
  <c r="T413" i="3"/>
  <c r="R413" i="3"/>
  <c r="R407" i="3" s="1"/>
  <c r="P413" i="3"/>
  <c r="BK413" i="3"/>
  <c r="J413" i="3"/>
  <c r="BE413" i="3"/>
  <c r="BI411" i="3"/>
  <c r="BH411" i="3"/>
  <c r="BG411" i="3"/>
  <c r="BF411" i="3"/>
  <c r="T411" i="3"/>
  <c r="R411" i="3"/>
  <c r="P411" i="3"/>
  <c r="BK411" i="3"/>
  <c r="BK407" i="3" s="1"/>
  <c r="J407" i="3" s="1"/>
  <c r="J72" i="3" s="1"/>
  <c r="J411" i="3"/>
  <c r="BE411" i="3"/>
  <c r="BI408" i="3"/>
  <c r="BH408" i="3"/>
  <c r="BG408" i="3"/>
  <c r="BF408" i="3"/>
  <c r="T408" i="3"/>
  <c r="R408" i="3"/>
  <c r="P408" i="3"/>
  <c r="BK408" i="3"/>
  <c r="J408" i="3"/>
  <c r="BE408" i="3"/>
  <c r="BI403" i="3"/>
  <c r="BH403" i="3"/>
  <c r="BG403" i="3"/>
  <c r="BF403" i="3"/>
  <c r="T403" i="3"/>
  <c r="T402" i="3"/>
  <c r="R403" i="3"/>
  <c r="R402" i="3"/>
  <c r="P403" i="3"/>
  <c r="P402" i="3"/>
  <c r="BK403" i="3"/>
  <c r="BK402" i="3" s="1"/>
  <c r="J402" i="3" s="1"/>
  <c r="J71" i="3" s="1"/>
  <c r="J403" i="3"/>
  <c r="BE403" i="3" s="1"/>
  <c r="BI395" i="3"/>
  <c r="BH395" i="3"/>
  <c r="BG395" i="3"/>
  <c r="BF395" i="3"/>
  <c r="T395" i="3"/>
  <c r="R395" i="3"/>
  <c r="R378" i="3" s="1"/>
  <c r="P395" i="3"/>
  <c r="P378" i="3" s="1"/>
  <c r="BK395" i="3"/>
  <c r="J395" i="3"/>
  <c r="BE395" i="3"/>
  <c r="BI386" i="3"/>
  <c r="BH386" i="3"/>
  <c r="BG386" i="3"/>
  <c r="BF386" i="3"/>
  <c r="T386" i="3"/>
  <c r="R386" i="3"/>
  <c r="P386" i="3"/>
  <c r="BK386" i="3"/>
  <c r="J386" i="3"/>
  <c r="BE386" i="3" s="1"/>
  <c r="BI379" i="3"/>
  <c r="BH379" i="3"/>
  <c r="BG379" i="3"/>
  <c r="BF379" i="3"/>
  <c r="T379" i="3"/>
  <c r="T378" i="3"/>
  <c r="R379" i="3"/>
  <c r="P379" i="3"/>
  <c r="BK379" i="3"/>
  <c r="BK378" i="3" s="1"/>
  <c r="J378" i="3" s="1"/>
  <c r="J70" i="3" s="1"/>
  <c r="J379" i="3"/>
  <c r="BE379" i="3" s="1"/>
  <c r="BI376" i="3"/>
  <c r="BH376" i="3"/>
  <c r="BG376" i="3"/>
  <c r="BF376" i="3"/>
  <c r="T376" i="3"/>
  <c r="R376" i="3"/>
  <c r="P376" i="3"/>
  <c r="BK376" i="3"/>
  <c r="J376" i="3"/>
  <c r="BE376" i="3"/>
  <c r="BI368" i="3"/>
  <c r="BH368" i="3"/>
  <c r="BG368" i="3"/>
  <c r="BF368" i="3"/>
  <c r="T368" i="3"/>
  <c r="R368" i="3"/>
  <c r="P368" i="3"/>
  <c r="BK368" i="3"/>
  <c r="J368" i="3"/>
  <c r="BE368" i="3" s="1"/>
  <c r="BI366" i="3"/>
  <c r="BH366" i="3"/>
  <c r="BG366" i="3"/>
  <c r="BF366" i="3"/>
  <c r="T366" i="3"/>
  <c r="R366" i="3"/>
  <c r="P366" i="3"/>
  <c r="BK366" i="3"/>
  <c r="J366" i="3"/>
  <c r="BE366" i="3"/>
  <c r="BI358" i="3"/>
  <c r="BH358" i="3"/>
  <c r="BG358" i="3"/>
  <c r="BF358" i="3"/>
  <c r="T358" i="3"/>
  <c r="R358" i="3"/>
  <c r="P358" i="3"/>
  <c r="BK358" i="3"/>
  <c r="BK335" i="3" s="1"/>
  <c r="J335" i="3" s="1"/>
  <c r="J69" i="3" s="1"/>
  <c r="J358" i="3"/>
  <c r="BE358" i="3"/>
  <c r="BI356" i="3"/>
  <c r="BH356" i="3"/>
  <c r="BG356" i="3"/>
  <c r="BF356" i="3"/>
  <c r="T356" i="3"/>
  <c r="R356" i="3"/>
  <c r="P356" i="3"/>
  <c r="BK356" i="3"/>
  <c r="J356" i="3"/>
  <c r="BE356" i="3"/>
  <c r="BI348" i="3"/>
  <c r="BH348" i="3"/>
  <c r="BG348" i="3"/>
  <c r="BF348" i="3"/>
  <c r="T348" i="3"/>
  <c r="R348" i="3"/>
  <c r="P348" i="3"/>
  <c r="BK348" i="3"/>
  <c r="J348" i="3"/>
  <c r="BE348" i="3"/>
  <c r="BI344" i="3"/>
  <c r="BH344" i="3"/>
  <c r="BG344" i="3"/>
  <c r="BF344" i="3"/>
  <c r="T344" i="3"/>
  <c r="T335" i="3" s="1"/>
  <c r="R344" i="3"/>
  <c r="P344" i="3"/>
  <c r="BK344" i="3"/>
  <c r="J344" i="3"/>
  <c r="BE344" i="3"/>
  <c r="BI336" i="3"/>
  <c r="BH336" i="3"/>
  <c r="BG336" i="3"/>
  <c r="BF336" i="3"/>
  <c r="T336" i="3"/>
  <c r="R336" i="3"/>
  <c r="R335" i="3"/>
  <c r="P336" i="3"/>
  <c r="P335" i="3" s="1"/>
  <c r="BK336" i="3"/>
  <c r="J336" i="3"/>
  <c r="BE336" i="3" s="1"/>
  <c r="BI332" i="3"/>
  <c r="BH332" i="3"/>
  <c r="BG332" i="3"/>
  <c r="BF332" i="3"/>
  <c r="T332" i="3"/>
  <c r="R332" i="3"/>
  <c r="P332" i="3"/>
  <c r="BK332" i="3"/>
  <c r="J332" i="3"/>
  <c r="BE332" i="3"/>
  <c r="BI324" i="3"/>
  <c r="BH324" i="3"/>
  <c r="BG324" i="3"/>
  <c r="BF324" i="3"/>
  <c r="T324" i="3"/>
  <c r="R324" i="3"/>
  <c r="P324" i="3"/>
  <c r="BK324" i="3"/>
  <c r="J324" i="3"/>
  <c r="BE324" i="3"/>
  <c r="BI321" i="3"/>
  <c r="BH321" i="3"/>
  <c r="BG321" i="3"/>
  <c r="BF321" i="3"/>
  <c r="T321" i="3"/>
  <c r="R321" i="3"/>
  <c r="P321" i="3"/>
  <c r="BK321" i="3"/>
  <c r="J321" i="3"/>
  <c r="BE321" i="3" s="1"/>
  <c r="BI319" i="3"/>
  <c r="BH319" i="3"/>
  <c r="BG319" i="3"/>
  <c r="BF319" i="3"/>
  <c r="T319" i="3"/>
  <c r="R319" i="3"/>
  <c r="P319" i="3"/>
  <c r="BK319" i="3"/>
  <c r="J319" i="3"/>
  <c r="BE319" i="3"/>
  <c r="BI315" i="3"/>
  <c r="BH315" i="3"/>
  <c r="BG315" i="3"/>
  <c r="BF315" i="3"/>
  <c r="T315" i="3"/>
  <c r="R315" i="3"/>
  <c r="P315" i="3"/>
  <c r="BK315" i="3"/>
  <c r="J315" i="3"/>
  <c r="BE315" i="3"/>
  <c r="BI311" i="3"/>
  <c r="BH311" i="3"/>
  <c r="BG311" i="3"/>
  <c r="BF311" i="3"/>
  <c r="T311" i="3"/>
  <c r="R311" i="3"/>
  <c r="P311" i="3"/>
  <c r="BK311" i="3"/>
  <c r="J311" i="3"/>
  <c r="BE311" i="3"/>
  <c r="BI301" i="3"/>
  <c r="BH301" i="3"/>
  <c r="BG301" i="3"/>
  <c r="BF301" i="3"/>
  <c r="T301" i="3"/>
  <c r="R301" i="3"/>
  <c r="P301" i="3"/>
  <c r="BK301" i="3"/>
  <c r="J301" i="3"/>
  <c r="BE301" i="3"/>
  <c r="BI297" i="3"/>
  <c r="BH297" i="3"/>
  <c r="BG297" i="3"/>
  <c r="BF297" i="3"/>
  <c r="T297" i="3"/>
  <c r="R297" i="3"/>
  <c r="P297" i="3"/>
  <c r="BK297" i="3"/>
  <c r="J297" i="3"/>
  <c r="BE297" i="3"/>
  <c r="BI294" i="3"/>
  <c r="BH294" i="3"/>
  <c r="BG294" i="3"/>
  <c r="BF294" i="3"/>
  <c r="T294" i="3"/>
  <c r="R294" i="3"/>
  <c r="P294" i="3"/>
  <c r="P278" i="3" s="1"/>
  <c r="BK294" i="3"/>
  <c r="BK278" i="3" s="1"/>
  <c r="J278" i="3" s="1"/>
  <c r="J68" i="3" s="1"/>
  <c r="J294" i="3"/>
  <c r="BE294" i="3" s="1"/>
  <c r="BI290" i="3"/>
  <c r="BH290" i="3"/>
  <c r="BG290" i="3"/>
  <c r="BF290" i="3"/>
  <c r="T290" i="3"/>
  <c r="R290" i="3"/>
  <c r="R278" i="3" s="1"/>
  <c r="P290" i="3"/>
  <c r="BK290" i="3"/>
  <c r="J290" i="3"/>
  <c r="BE290" i="3"/>
  <c r="BI287" i="3"/>
  <c r="BH287" i="3"/>
  <c r="BG287" i="3"/>
  <c r="BF287" i="3"/>
  <c r="T287" i="3"/>
  <c r="R287" i="3"/>
  <c r="P287" i="3"/>
  <c r="BK287" i="3"/>
  <c r="J287" i="3"/>
  <c r="BE287" i="3"/>
  <c r="BI283" i="3"/>
  <c r="BH283" i="3"/>
  <c r="BG283" i="3"/>
  <c r="BF283" i="3"/>
  <c r="T283" i="3"/>
  <c r="R283" i="3"/>
  <c r="P283" i="3"/>
  <c r="BK283" i="3"/>
  <c r="J283" i="3"/>
  <c r="BE283" i="3"/>
  <c r="BI279" i="3"/>
  <c r="BH279" i="3"/>
  <c r="BG279" i="3"/>
  <c r="BF279" i="3"/>
  <c r="T279" i="3"/>
  <c r="T278" i="3" s="1"/>
  <c r="R279" i="3"/>
  <c r="P279" i="3"/>
  <c r="BK279" i="3"/>
  <c r="J279" i="3"/>
  <c r="BE279" i="3"/>
  <c r="BI276" i="3"/>
  <c r="BH276" i="3"/>
  <c r="BG276" i="3"/>
  <c r="BF276" i="3"/>
  <c r="T276" i="3"/>
  <c r="R276" i="3"/>
  <c r="P276" i="3"/>
  <c r="BK276" i="3"/>
  <c r="J276" i="3"/>
  <c r="BE276" i="3"/>
  <c r="BI274" i="3"/>
  <c r="BH274" i="3"/>
  <c r="BG274" i="3"/>
  <c r="BF274" i="3"/>
  <c r="T274" i="3"/>
  <c r="R274" i="3"/>
  <c r="P274" i="3"/>
  <c r="BK274" i="3"/>
  <c r="J274" i="3"/>
  <c r="BE274" i="3"/>
  <c r="BI271" i="3"/>
  <c r="BH271" i="3"/>
  <c r="BG271" i="3"/>
  <c r="BF271" i="3"/>
  <c r="T271" i="3"/>
  <c r="R271" i="3"/>
  <c r="P271" i="3"/>
  <c r="BK271" i="3"/>
  <c r="J271" i="3"/>
  <c r="BE271" i="3"/>
  <c r="BI269" i="3"/>
  <c r="BH269" i="3"/>
  <c r="BG269" i="3"/>
  <c r="BF269" i="3"/>
  <c r="T269" i="3"/>
  <c r="R269" i="3"/>
  <c r="P269" i="3"/>
  <c r="BK269" i="3"/>
  <c r="J269" i="3"/>
  <c r="BE269" i="3"/>
  <c r="BI266" i="3"/>
  <c r="BH266" i="3"/>
  <c r="BG266" i="3"/>
  <c r="BF266" i="3"/>
  <c r="T266" i="3"/>
  <c r="R266" i="3"/>
  <c r="P266" i="3"/>
  <c r="BK266" i="3"/>
  <c r="J266" i="3"/>
  <c r="BE266" i="3" s="1"/>
  <c r="BI263" i="3"/>
  <c r="BH263" i="3"/>
  <c r="BG263" i="3"/>
  <c r="BF263" i="3"/>
  <c r="T263" i="3"/>
  <c r="R263" i="3"/>
  <c r="P263" i="3"/>
  <c r="BK263" i="3"/>
  <c r="J263" i="3"/>
  <c r="BE263" i="3"/>
  <c r="BI260" i="3"/>
  <c r="BH260" i="3"/>
  <c r="BG260" i="3"/>
  <c r="BF260" i="3"/>
  <c r="T260" i="3"/>
  <c r="R260" i="3"/>
  <c r="P260" i="3"/>
  <c r="BK260" i="3"/>
  <c r="J260" i="3"/>
  <c r="BE260" i="3"/>
  <c r="BI258" i="3"/>
  <c r="BH258" i="3"/>
  <c r="BG258" i="3"/>
  <c r="BF258" i="3"/>
  <c r="T258" i="3"/>
  <c r="R258" i="3"/>
  <c r="P258" i="3"/>
  <c r="BK258" i="3"/>
  <c r="J258" i="3"/>
  <c r="BE258" i="3"/>
  <c r="BI255" i="3"/>
  <c r="BH255" i="3"/>
  <c r="BG255" i="3"/>
  <c r="BF255" i="3"/>
  <c r="T255" i="3"/>
  <c r="R255" i="3"/>
  <c r="P255" i="3"/>
  <c r="BK255" i="3"/>
  <c r="J255" i="3"/>
  <c r="BE255" i="3"/>
  <c r="BI253" i="3"/>
  <c r="BH253" i="3"/>
  <c r="BG253" i="3"/>
  <c r="BF253" i="3"/>
  <c r="T253" i="3"/>
  <c r="R253" i="3"/>
  <c r="P253" i="3"/>
  <c r="BK253" i="3"/>
  <c r="J253" i="3"/>
  <c r="BE253" i="3"/>
  <c r="BI250" i="3"/>
  <c r="BH250" i="3"/>
  <c r="BG250" i="3"/>
  <c r="BF250" i="3"/>
  <c r="T250" i="3"/>
  <c r="R250" i="3"/>
  <c r="P250" i="3"/>
  <c r="P235" i="3" s="1"/>
  <c r="BK250" i="3"/>
  <c r="J250" i="3"/>
  <c r="BE250" i="3" s="1"/>
  <c r="BI247" i="3"/>
  <c r="BH247" i="3"/>
  <c r="BG247" i="3"/>
  <c r="BF247" i="3"/>
  <c r="T247" i="3"/>
  <c r="R247" i="3"/>
  <c r="P247" i="3"/>
  <c r="BK247" i="3"/>
  <c r="J247" i="3"/>
  <c r="BE247" i="3"/>
  <c r="BI245" i="3"/>
  <c r="BH245" i="3"/>
  <c r="BG245" i="3"/>
  <c r="BF245" i="3"/>
  <c r="T245" i="3"/>
  <c r="R245" i="3"/>
  <c r="P245" i="3"/>
  <c r="BK245" i="3"/>
  <c r="J245" i="3"/>
  <c r="BE245" i="3"/>
  <c r="BI242" i="3"/>
  <c r="BH242" i="3"/>
  <c r="BG242" i="3"/>
  <c r="BF242" i="3"/>
  <c r="T242" i="3"/>
  <c r="R242" i="3"/>
  <c r="P242" i="3"/>
  <c r="BK242" i="3"/>
  <c r="J242" i="3"/>
  <c r="BE242" i="3"/>
  <c r="BI239" i="3"/>
  <c r="BH239" i="3"/>
  <c r="BG239" i="3"/>
  <c r="BF239" i="3"/>
  <c r="T239" i="3"/>
  <c r="T235" i="3" s="1"/>
  <c r="R239" i="3"/>
  <c r="P239" i="3"/>
  <c r="BK239" i="3"/>
  <c r="BK235" i="3" s="1"/>
  <c r="J235" i="3" s="1"/>
  <c r="J67" i="3" s="1"/>
  <c r="J239" i="3"/>
  <c r="BE239" i="3"/>
  <c r="BI236" i="3"/>
  <c r="BH236" i="3"/>
  <c r="BG236" i="3"/>
  <c r="BF236" i="3"/>
  <c r="T236" i="3"/>
  <c r="R236" i="3"/>
  <c r="R235" i="3" s="1"/>
  <c r="P236" i="3"/>
  <c r="BK236" i="3"/>
  <c r="J236" i="3"/>
  <c r="BE236" i="3" s="1"/>
  <c r="BI233" i="3"/>
  <c r="BH233" i="3"/>
  <c r="BG233" i="3"/>
  <c r="BF233" i="3"/>
  <c r="T233" i="3"/>
  <c r="R233" i="3"/>
  <c r="P233" i="3"/>
  <c r="BK233" i="3"/>
  <c r="J233" i="3"/>
  <c r="BE233" i="3"/>
  <c r="BI230" i="3"/>
  <c r="BH230" i="3"/>
  <c r="BG230" i="3"/>
  <c r="BF230" i="3"/>
  <c r="T230" i="3"/>
  <c r="R230" i="3"/>
  <c r="P230" i="3"/>
  <c r="BK230" i="3"/>
  <c r="J230" i="3"/>
  <c r="BE230" i="3"/>
  <c r="BI227" i="3"/>
  <c r="BH227" i="3"/>
  <c r="BG227" i="3"/>
  <c r="BF227" i="3"/>
  <c r="T227" i="3"/>
  <c r="R227" i="3"/>
  <c r="P227" i="3"/>
  <c r="BK227" i="3"/>
  <c r="J227" i="3"/>
  <c r="BE227" i="3"/>
  <c r="BI224" i="3"/>
  <c r="BH224" i="3"/>
  <c r="BG224" i="3"/>
  <c r="BF224" i="3"/>
  <c r="T224" i="3"/>
  <c r="R224" i="3"/>
  <c r="P224" i="3"/>
  <c r="BK224" i="3"/>
  <c r="J224" i="3"/>
  <c r="BE224" i="3" s="1"/>
  <c r="BI221" i="3"/>
  <c r="BH221" i="3"/>
  <c r="BG221" i="3"/>
  <c r="BF221" i="3"/>
  <c r="T221" i="3"/>
  <c r="R221" i="3"/>
  <c r="P221" i="3"/>
  <c r="BK221" i="3"/>
  <c r="J221" i="3"/>
  <c r="BE221" i="3"/>
  <c r="BI218" i="3"/>
  <c r="BH218" i="3"/>
  <c r="BG218" i="3"/>
  <c r="BF218" i="3"/>
  <c r="T218" i="3"/>
  <c r="R218" i="3"/>
  <c r="P218" i="3"/>
  <c r="BK218" i="3"/>
  <c r="J218" i="3"/>
  <c r="BE218" i="3"/>
  <c r="BI215" i="3"/>
  <c r="BH215" i="3"/>
  <c r="BG215" i="3"/>
  <c r="BF215" i="3"/>
  <c r="T215" i="3"/>
  <c r="R215" i="3"/>
  <c r="P215" i="3"/>
  <c r="BK215" i="3"/>
  <c r="J215" i="3"/>
  <c r="BE215" i="3"/>
  <c r="BI211" i="3"/>
  <c r="BH211" i="3"/>
  <c r="BG211" i="3"/>
  <c r="BF211" i="3"/>
  <c r="T211" i="3"/>
  <c r="R211" i="3"/>
  <c r="P211" i="3"/>
  <c r="BK211" i="3"/>
  <c r="J211" i="3"/>
  <c r="BE211" i="3"/>
  <c r="BI207" i="3"/>
  <c r="BH207" i="3"/>
  <c r="BG207" i="3"/>
  <c r="BF207" i="3"/>
  <c r="T207" i="3"/>
  <c r="T196" i="3" s="1"/>
  <c r="R207" i="3"/>
  <c r="P207" i="3"/>
  <c r="BK207" i="3"/>
  <c r="J207" i="3"/>
  <c r="BE207" i="3"/>
  <c r="BI203" i="3"/>
  <c r="BH203" i="3"/>
  <c r="BG203" i="3"/>
  <c r="BF203" i="3"/>
  <c r="T203" i="3"/>
  <c r="R203" i="3"/>
  <c r="P203" i="3"/>
  <c r="P196" i="3" s="1"/>
  <c r="BK203" i="3"/>
  <c r="J203" i="3"/>
  <c r="BE203" i="3" s="1"/>
  <c r="BI200" i="3"/>
  <c r="BH200" i="3"/>
  <c r="BG200" i="3"/>
  <c r="BF200" i="3"/>
  <c r="T200" i="3"/>
  <c r="R200" i="3"/>
  <c r="R196" i="3" s="1"/>
  <c r="P200" i="3"/>
  <c r="BK200" i="3"/>
  <c r="J200" i="3"/>
  <c r="BE200" i="3"/>
  <c r="BI197" i="3"/>
  <c r="BH197" i="3"/>
  <c r="BG197" i="3"/>
  <c r="BF197" i="3"/>
  <c r="T197" i="3"/>
  <c r="R197" i="3"/>
  <c r="P197" i="3"/>
  <c r="BK197" i="3"/>
  <c r="BK196" i="3"/>
  <c r="J196" i="3"/>
  <c r="J66" i="3" s="1"/>
  <c r="J197" i="3"/>
  <c r="BE197" i="3"/>
  <c r="BI191" i="3"/>
  <c r="BH191" i="3"/>
  <c r="BG191" i="3"/>
  <c r="BF191" i="3"/>
  <c r="T191" i="3"/>
  <c r="R191" i="3"/>
  <c r="P191" i="3"/>
  <c r="BK191" i="3"/>
  <c r="J191" i="3"/>
  <c r="BE191" i="3" s="1"/>
  <c r="BI184" i="3"/>
  <c r="BH184" i="3"/>
  <c r="BG184" i="3"/>
  <c r="BF184" i="3"/>
  <c r="T184" i="3"/>
  <c r="R184" i="3"/>
  <c r="P184" i="3"/>
  <c r="BK184" i="3"/>
  <c r="J184" i="3"/>
  <c r="BE184" i="3"/>
  <c r="BI181" i="3"/>
  <c r="BH181" i="3"/>
  <c r="BG181" i="3"/>
  <c r="BF181" i="3"/>
  <c r="T181" i="3"/>
  <c r="R181" i="3"/>
  <c r="P181" i="3"/>
  <c r="BK181" i="3"/>
  <c r="J181" i="3"/>
  <c r="BE181" i="3"/>
  <c r="BI160" i="3"/>
  <c r="BH160" i="3"/>
  <c r="BG160" i="3"/>
  <c r="BF160" i="3"/>
  <c r="T160" i="3"/>
  <c r="R160" i="3"/>
  <c r="P160" i="3"/>
  <c r="BK160" i="3"/>
  <c r="J160" i="3"/>
  <c r="BE160" i="3"/>
  <c r="BI156" i="3"/>
  <c r="BH156" i="3"/>
  <c r="BG156" i="3"/>
  <c r="BF156" i="3"/>
  <c r="T156" i="3"/>
  <c r="R156" i="3"/>
  <c r="P156" i="3"/>
  <c r="BK156" i="3"/>
  <c r="J156" i="3"/>
  <c r="BE156" i="3"/>
  <c r="BI150" i="3"/>
  <c r="BH150" i="3"/>
  <c r="BG150" i="3"/>
  <c r="BF150" i="3"/>
  <c r="T150" i="3"/>
  <c r="R150" i="3"/>
  <c r="P150" i="3"/>
  <c r="BK150" i="3"/>
  <c r="J150" i="3"/>
  <c r="BE150" i="3"/>
  <c r="BI143" i="3"/>
  <c r="BH143" i="3"/>
  <c r="BG143" i="3"/>
  <c r="BF143" i="3"/>
  <c r="T143" i="3"/>
  <c r="R143" i="3"/>
  <c r="P143" i="3"/>
  <c r="BK143" i="3"/>
  <c r="J143" i="3"/>
  <c r="BE143" i="3" s="1"/>
  <c r="BI137" i="3"/>
  <c r="BH137" i="3"/>
  <c r="BG137" i="3"/>
  <c r="BF137" i="3"/>
  <c r="T137" i="3"/>
  <c r="R137" i="3"/>
  <c r="P137" i="3"/>
  <c r="BK137" i="3"/>
  <c r="J137" i="3"/>
  <c r="BE137" i="3"/>
  <c r="BI129" i="3"/>
  <c r="BH129" i="3"/>
  <c r="BG129" i="3"/>
  <c r="BF129" i="3"/>
  <c r="T129" i="3"/>
  <c r="R129" i="3"/>
  <c r="P129" i="3"/>
  <c r="BK129" i="3"/>
  <c r="J129" i="3"/>
  <c r="BE129" i="3"/>
  <c r="BI121" i="3"/>
  <c r="F39" i="3" s="1"/>
  <c r="BD57" i="1" s="1"/>
  <c r="BD56" i="1" s="1"/>
  <c r="BH121" i="3"/>
  <c r="BG121" i="3"/>
  <c r="F37" i="3" s="1"/>
  <c r="BB57" i="1" s="1"/>
  <c r="BB56" i="1" s="1"/>
  <c r="AX56" i="1" s="1"/>
  <c r="BF121" i="3"/>
  <c r="T121" i="3"/>
  <c r="R121" i="3"/>
  <c r="P121" i="3"/>
  <c r="BK121" i="3"/>
  <c r="J121" i="3"/>
  <c r="BE121" i="3"/>
  <c r="BI113" i="3"/>
  <c r="BH113" i="3"/>
  <c r="BG113" i="3"/>
  <c r="BF113" i="3"/>
  <c r="T113" i="3"/>
  <c r="T100" i="3" s="1"/>
  <c r="T99" i="3" s="1"/>
  <c r="T98" i="3" s="1"/>
  <c r="R113" i="3"/>
  <c r="P113" i="3"/>
  <c r="BK113" i="3"/>
  <c r="J113" i="3"/>
  <c r="BE113" i="3"/>
  <c r="BI109" i="3"/>
  <c r="BH109" i="3"/>
  <c r="BG109" i="3"/>
  <c r="BF109" i="3"/>
  <c r="T109" i="3"/>
  <c r="R109" i="3"/>
  <c r="P109" i="3"/>
  <c r="P100" i="3" s="1"/>
  <c r="P99" i="3" s="1"/>
  <c r="P98" i="3" s="1"/>
  <c r="AU57" i="1" s="1"/>
  <c r="AU56" i="1" s="1"/>
  <c r="BK109" i="3"/>
  <c r="J109" i="3"/>
  <c r="BE109" i="3"/>
  <c r="BI101" i="3"/>
  <c r="BH101" i="3"/>
  <c r="F38" i="3" s="1"/>
  <c r="BC57" i="1" s="1"/>
  <c r="BC56" i="1" s="1"/>
  <c r="AY56" i="1" s="1"/>
  <c r="BG101" i="3"/>
  <c r="BF101" i="3"/>
  <c r="J36" i="3" s="1"/>
  <c r="AW57" i="1" s="1"/>
  <c r="T101" i="3"/>
  <c r="R101" i="3"/>
  <c r="R100" i="3"/>
  <c r="P101" i="3"/>
  <c r="BK101" i="3"/>
  <c r="BK100" i="3" s="1"/>
  <c r="J101" i="3"/>
  <c r="BE101" i="3" s="1"/>
  <c r="J94" i="3"/>
  <c r="F94" i="3"/>
  <c r="F92" i="3"/>
  <c r="E90" i="3"/>
  <c r="J58" i="3"/>
  <c r="F58" i="3"/>
  <c r="F56" i="3"/>
  <c r="E54" i="3"/>
  <c r="J26" i="3"/>
  <c r="E26" i="3"/>
  <c r="J59" i="3" s="1"/>
  <c r="J95" i="3"/>
  <c r="J25" i="3"/>
  <c r="J20" i="3"/>
  <c r="E20" i="3"/>
  <c r="F59" i="3" s="1"/>
  <c r="F95" i="3"/>
  <c r="J19" i="3"/>
  <c r="J14" i="3"/>
  <c r="J92" i="3"/>
  <c r="J56" i="3"/>
  <c r="E7" i="3"/>
  <c r="E50" i="3" s="1"/>
  <c r="E86" i="3"/>
  <c r="J37" i="2"/>
  <c r="J36" i="2"/>
  <c r="AY55" i="1" s="1"/>
  <c r="J35" i="2"/>
  <c r="AX55" i="1" s="1"/>
  <c r="BI89" i="2"/>
  <c r="BH89" i="2"/>
  <c r="BG89" i="2"/>
  <c r="BF89" i="2"/>
  <c r="F34" i="2" s="1"/>
  <c r="BA55" i="1" s="1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/>
  <c r="BI87" i="2"/>
  <c r="BH87" i="2"/>
  <c r="BG87" i="2"/>
  <c r="BF87" i="2"/>
  <c r="T87" i="2"/>
  <c r="R87" i="2"/>
  <c r="P87" i="2"/>
  <c r="BK87" i="2"/>
  <c r="J87" i="2"/>
  <c r="BE87" i="2"/>
  <c r="BI86" i="2"/>
  <c r="BH86" i="2"/>
  <c r="BG86" i="2"/>
  <c r="BF86" i="2"/>
  <c r="T86" i="2"/>
  <c r="R86" i="2"/>
  <c r="P86" i="2"/>
  <c r="BK86" i="2"/>
  <c r="J86" i="2"/>
  <c r="BE86" i="2"/>
  <c r="BI85" i="2"/>
  <c r="F37" i="2" s="1"/>
  <c r="BD55" i="1" s="1"/>
  <c r="BH85" i="2"/>
  <c r="BG85" i="2"/>
  <c r="BF85" i="2"/>
  <c r="T85" i="2"/>
  <c r="R85" i="2"/>
  <c r="P85" i="2"/>
  <c r="BK85" i="2"/>
  <c r="J85" i="2"/>
  <c r="BE85" i="2" s="1"/>
  <c r="J33" i="2" s="1"/>
  <c r="AV55" i="1" s="1"/>
  <c r="AT55" i="1" s="1"/>
  <c r="BI84" i="2"/>
  <c r="BH84" i="2"/>
  <c r="F36" i="2" s="1"/>
  <c r="BC55" i="1" s="1"/>
  <c r="BC54" i="1" s="1"/>
  <c r="BG84" i="2"/>
  <c r="F35" i="2" s="1"/>
  <c r="BB55" i="1" s="1"/>
  <c r="BF84" i="2"/>
  <c r="J34" i="2"/>
  <c r="AW55" i="1" s="1"/>
  <c r="T84" i="2"/>
  <c r="T83" i="2"/>
  <c r="T82" i="2" s="1"/>
  <c r="T81" i="2" s="1"/>
  <c r="R84" i="2"/>
  <c r="R83" i="2" s="1"/>
  <c r="R82" i="2" s="1"/>
  <c r="R81" i="2" s="1"/>
  <c r="P84" i="2"/>
  <c r="P83" i="2" s="1"/>
  <c r="P82" i="2" s="1"/>
  <c r="P81" i="2" s="1"/>
  <c r="AU55" i="1" s="1"/>
  <c r="BK84" i="2"/>
  <c r="BK83" i="2" s="1"/>
  <c r="J84" i="2"/>
  <c r="BE84" i="2"/>
  <c r="F33" i="2" s="1"/>
  <c r="AZ55" i="1" s="1"/>
  <c r="J77" i="2"/>
  <c r="F77" i="2"/>
  <c r="F75" i="2"/>
  <c r="E73" i="2"/>
  <c r="J54" i="2"/>
  <c r="F54" i="2"/>
  <c r="F52" i="2"/>
  <c r="E50" i="2"/>
  <c r="J24" i="2"/>
  <c r="E24" i="2"/>
  <c r="J78" i="2" s="1"/>
  <c r="J23" i="2"/>
  <c r="J18" i="2"/>
  <c r="E18" i="2"/>
  <c r="F78" i="2"/>
  <c r="F55" i="2"/>
  <c r="J17" i="2"/>
  <c r="J12" i="2"/>
  <c r="J75" i="2"/>
  <c r="J52" i="2"/>
  <c r="E7" i="2"/>
  <c r="E71" i="2" s="1"/>
  <c r="AS56" i="1"/>
  <c r="AS54" i="1"/>
  <c r="L50" i="1"/>
  <c r="AM50" i="1"/>
  <c r="AM49" i="1"/>
  <c r="L49" i="1"/>
  <c r="AM47" i="1"/>
  <c r="L47" i="1"/>
  <c r="L45" i="1"/>
  <c r="L44" i="1"/>
  <c r="W32" i="1" l="1"/>
  <c r="AY54" i="1"/>
  <c r="J63" i="4"/>
  <c r="J32" i="4"/>
  <c r="F33" i="7"/>
  <c r="AZ61" i="1" s="1"/>
  <c r="J87" i="7"/>
  <c r="J61" i="7" s="1"/>
  <c r="BK86" i="7"/>
  <c r="J33" i="7"/>
  <c r="AV61" i="1" s="1"/>
  <c r="AT61" i="1" s="1"/>
  <c r="R86" i="7"/>
  <c r="R85" i="7" s="1"/>
  <c r="J35" i="3"/>
  <c r="AV57" i="1" s="1"/>
  <c r="AT57" i="1" s="1"/>
  <c r="F35" i="3"/>
  <c r="AZ57" i="1" s="1"/>
  <c r="AZ56" i="1" s="1"/>
  <c r="AV56" i="1" s="1"/>
  <c r="R99" i="3"/>
  <c r="R98" i="3" s="1"/>
  <c r="F35" i="5"/>
  <c r="AZ59" i="1" s="1"/>
  <c r="R93" i="5"/>
  <c r="R92" i="5" s="1"/>
  <c r="P86" i="7"/>
  <c r="P85" i="7" s="1"/>
  <c r="AU61" i="1" s="1"/>
  <c r="AU54" i="1"/>
  <c r="J63" i="6"/>
  <c r="J32" i="6"/>
  <c r="T86" i="7"/>
  <c r="T85" i="7" s="1"/>
  <c r="J100" i="3"/>
  <c r="J65" i="3" s="1"/>
  <c r="BK99" i="3"/>
  <c r="T93" i="5"/>
  <c r="T92" i="5" s="1"/>
  <c r="J83" i="2"/>
  <c r="J61" i="2" s="1"/>
  <c r="BK82" i="2"/>
  <c r="J35" i="5"/>
  <c r="AV59" i="1" s="1"/>
  <c r="AT59" i="1" s="1"/>
  <c r="J35" i="4"/>
  <c r="AV58" i="1" s="1"/>
  <c r="AT58" i="1" s="1"/>
  <c r="BD54" i="1"/>
  <c r="W33" i="1" s="1"/>
  <c r="BB54" i="1"/>
  <c r="J200" i="5"/>
  <c r="J70" i="5" s="1"/>
  <c r="BK199" i="5"/>
  <c r="J199" i="5" s="1"/>
  <c r="J69" i="5" s="1"/>
  <c r="F35" i="4"/>
  <c r="AZ58" i="1" s="1"/>
  <c r="F35" i="6"/>
  <c r="AZ60" i="1" s="1"/>
  <c r="F36" i="5"/>
  <c r="BA59" i="1" s="1"/>
  <c r="E48" i="2"/>
  <c r="J55" i="2"/>
  <c r="F36" i="4"/>
  <c r="BA58" i="1" s="1"/>
  <c r="E50" i="5"/>
  <c r="J59" i="5"/>
  <c r="F36" i="6"/>
  <c r="BA60" i="1" s="1"/>
  <c r="F36" i="3"/>
  <c r="BA57" i="1" s="1"/>
  <c r="BK451" i="3"/>
  <c r="J451" i="3" s="1"/>
  <c r="J75" i="3" s="1"/>
  <c r="E50" i="4"/>
  <c r="J59" i="4"/>
  <c r="J56" i="5"/>
  <c r="BK93" i="5"/>
  <c r="E50" i="6"/>
  <c r="J59" i="6"/>
  <c r="AZ54" i="1" l="1"/>
  <c r="AG60" i="1"/>
  <c r="AN60" i="1" s="1"/>
  <c r="J41" i="6"/>
  <c r="J86" i="7"/>
  <c r="J60" i="7" s="1"/>
  <c r="BK85" i="7"/>
  <c r="J85" i="7" s="1"/>
  <c r="BA56" i="1"/>
  <c r="W31" i="1"/>
  <c r="AX54" i="1"/>
  <c r="AG58" i="1"/>
  <c r="AN58" i="1" s="1"/>
  <c r="J41" i="4"/>
  <c r="J99" i="3"/>
  <c r="J64" i="3" s="1"/>
  <c r="BK98" i="3"/>
  <c r="J98" i="3" s="1"/>
  <c r="J93" i="5"/>
  <c r="J64" i="5" s="1"/>
  <c r="BK92" i="5"/>
  <c r="J92" i="5" s="1"/>
  <c r="J82" i="2"/>
  <c r="J60" i="2" s="1"/>
  <c r="BK81" i="2"/>
  <c r="J81" i="2" s="1"/>
  <c r="J30" i="7" l="1"/>
  <c r="J59" i="7"/>
  <c r="J32" i="5"/>
  <c r="J63" i="5"/>
  <c r="AW56" i="1"/>
  <c r="AT56" i="1" s="1"/>
  <c r="BA54" i="1"/>
  <c r="J59" i="2"/>
  <c r="J30" i="2"/>
  <c r="J63" i="3"/>
  <c r="J32" i="3"/>
  <c r="W29" i="1"/>
  <c r="AV54" i="1"/>
  <c r="AK29" i="1" l="1"/>
  <c r="J39" i="2"/>
  <c r="AG55" i="1"/>
  <c r="J41" i="5"/>
  <c r="AG59" i="1"/>
  <c r="AN59" i="1" s="1"/>
  <c r="AG57" i="1"/>
  <c r="J41" i="3"/>
  <c r="W30" i="1"/>
  <c r="AW54" i="1"/>
  <c r="AK30" i="1" s="1"/>
  <c r="J39" i="7"/>
  <c r="AG61" i="1"/>
  <c r="AN61" i="1" s="1"/>
  <c r="AN55" i="1" l="1"/>
  <c r="AN57" i="1"/>
  <c r="AG56" i="1"/>
  <c r="AN56" i="1" s="1"/>
  <c r="AT54" i="1"/>
  <c r="AG54" i="1" l="1"/>
  <c r="AK26" i="1" l="1"/>
  <c r="AK35" i="1" s="1"/>
  <c r="AN54" i="1"/>
</calcChain>
</file>

<file path=xl/sharedStrings.xml><?xml version="1.0" encoding="utf-8"?>
<sst xmlns="http://schemas.openxmlformats.org/spreadsheetml/2006/main" count="6500" uniqueCount="1078">
  <si>
    <t>Export Komplet</t>
  </si>
  <si>
    <t>VZ</t>
  </si>
  <si>
    <t>2.0</t>
  </si>
  <si>
    <t>ZAMOK</t>
  </si>
  <si>
    <t>False</t>
  </si>
  <si>
    <t>{64765813-6b63-40fe-a3dc-5e5e28a38883}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</si>
  <si>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</si>
  <si>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</si>
  <si>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</si>
  <si>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</si>
  <si>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</si>
  <si>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</si>
  <si>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</si>
  <si>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</si>
  <si>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4462-19-4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</si>
  <si>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</si>
  <si>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</si>
  <si>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Automatické parkovací zařízení pro kola v Berouně</t>
  </si>
  <si>
    <t>KSO:</t>
  </si>
  <si>
    <t/>
  </si>
  <si>
    <t>CC-CZ:</t>
  </si>
  <si>
    <t>Místo:</t>
  </si>
  <si>
    <t>Beroun</t>
  </si>
  <si>
    <t>Datum:</t>
  </si>
  <si>
    <t>10. 10. 2019</t>
  </si>
  <si>
    <t>Zadavatel:</t>
  </si>
  <si>
    <t>IČ:</t>
  </si>
  <si>
    <t>00233129</t>
  </si>
  <si>
    <t>Město Beroun, Husovo nám. 68, 266 01 Beroun</t>
  </si>
  <si>
    <t>DIČ:</t>
  </si>
  <si>
    <t>CZ00233129</t>
  </si>
  <si>
    <t>Uchazeč:</t>
  </si>
  <si>
    <t>Vyplň údaj</t>
  </si>
  <si>
    <t>Projektant:</t>
  </si>
  <si>
    <t>15030709</t>
  </si>
  <si>
    <t>OPTIMA, s.r.o., Žižkova 738/IV, 566 01 Vys. Mýto</t>
  </si>
  <si>
    <t>CZ15030709</t>
  </si>
  <si>
    <t>True</t>
  </si>
  <si>
    <t>Zpracovatel:</t>
  </si>
  <si>
    <t xml:space="preserve"> 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</si>
  <si>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</si>
  <si>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_x000D_
Je-li v soupisu prací nebo v dokumentaci definován konkrétní výrobek (výrobky) nebo technologie, má se za to, že je tím definován minimální požadovaný standard a v nabídce může být nahrazen i výrobkem nebo technologií srovnatelnou._x000D_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</si>
  <si>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</si>
  <si>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</si>
  <si>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</si>
  <si>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</si>
  <si>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</si>
  <si>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</si>
  <si>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</si>
  <si>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</si>
  <si>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</si>
  <si>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</si>
  <si>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</si>
  <si>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</si>
  <si>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</si>
  <si>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</si>
  <si>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</si>
  <si>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</si>
  <si>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</si>
  <si>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</si>
  <si>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</si>
  <si>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</si>
  <si>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</si>
  <si>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</si>
  <si>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</si>
  <si>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</si>
  <si>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</si>
  <si>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</si>
  <si>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</si>
  <si>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</si>
  <si>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</si>
  <si>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</si>
  <si>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</si>
  <si>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</si>
  <si>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</si>
  <si>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</si>
  <si>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</si>
  <si>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</si>
  <si>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</si>
  <si>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</si>
  <si>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</si>
  <si>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</si>
  <si>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Automatická kolárna - provozní soubor technologie</t>
  </si>
  <si>
    <t>PRO</t>
  </si>
  <si>
    <t>1</t>
  </si>
  <si>
    <t>{b4e5b34e-56ab-404f-80c4-a6ca53a7bd81}</t>
  </si>
  <si>
    <t>2</t>
  </si>
  <si>
    <t>SO 01</t>
  </si>
  <si>
    <t>Automatická kolárna - stavební část</t>
  </si>
  <si>
    <t>STA</t>
  </si>
  <si>
    <t>{074ab38e-88ff-46c9-ac93-5d989cd5bee2}</t>
  </si>
  <si>
    <t>SO 01.a</t>
  </si>
  <si>
    <t>Automatická kolárna - spodní stavba</t>
  </si>
  <si>
    <t>Soupis</t>
  </si>
  <si>
    <t>{24bc1266-f510-4226-846e-1038a0bb2940}</t>
  </si>
  <si>
    <t>SO 01.b</t>
  </si>
  <si>
    <t>Elektroinstalace a přípojka NN</t>
  </si>
  <si>
    <t>{a0ef3e9f-91d3-4adb-b136-833047d049a3}</t>
  </si>
  <si>
    <t>SO 01.c</t>
  </si>
  <si>
    <t>Kanalizace</t>
  </si>
  <si>
    <t>{401914da-7958-453a-9387-db776fa36971}</t>
  </si>
  <si>
    <t>SO 01.d</t>
  </si>
  <si>
    <t>Slaboproud pro bezdrátové připojení internetu</t>
  </si>
  <si>
    <t>{438eb1f0-a21f-49ee-9b50-c696467ab977}</t>
  </si>
  <si>
    <t>VON</t>
  </si>
  <si>
    <t>Vedlejší a ostatní náklady</t>
  </si>
  <si>
    <t>{5880203f-7dae-4981-97fd-52310bacb898}</t>
  </si>
  <si>
    <t>KRYCÍ LIST SOUPISU PRACÍ</t>
  </si>
  <si>
    <t>Objekt:</t>
  </si>
  <si>
    <t>PS 01 - Automatická kolárna - provozní soubor technologie</t>
  </si>
  <si>
    <t>REKAPITULACE ČLENĚNÍ SOUPISU PRACÍ</t>
  </si>
  <si>
    <t>Kód dílu - Popis</t>
  </si>
  <si>
    <t>Cena celkem [CZK]</t>
  </si>
  <si>
    <t>-1</t>
  </si>
  <si>
    <t>PS - Provozní soubor</t>
  </si>
  <si>
    <t xml:space="preserve">    PS-01 - Dodávka a montáž technologie automatické kolárny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</si>
  <si>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</si>
  <si>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</si>
  <si>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</si>
  <si>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</si>
  <si>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</si>
  <si>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</si>
  <si>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</si>
  <si>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</si>
  <si>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</si>
  <si>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</si>
  <si>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</si>
  <si>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</si>
  <si>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</si>
  <si>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</t>
  </si>
  <si>
    <t>Provozní soubor</t>
  </si>
  <si>
    <t>ROZPOCET</t>
  </si>
  <si>
    <t>PS-01</t>
  </si>
  <si>
    <t>Dodávka a montáž technologie automatické kolárny</t>
  </si>
  <si>
    <t>K</t>
  </si>
  <si>
    <t>PS01-15.05</t>
  </si>
  <si>
    <t>Kompletní montáž parkovací věže</t>
  </si>
  <si>
    <t>kus</t>
  </si>
  <si>
    <t>R - položka</t>
  </si>
  <si>
    <t>4</t>
  </si>
  <si>
    <t>667487452</t>
  </si>
  <si>
    <t>M</t>
  </si>
  <si>
    <t>PS01-15.06</t>
  </si>
  <si>
    <t>Dodávka parkovací věže vč. grafické úpravy</t>
  </si>
  <si>
    <t>8</t>
  </si>
  <si>
    <t>1683732961</t>
  </si>
  <si>
    <t>3</t>
  </si>
  <si>
    <t>PS01-20.07</t>
  </si>
  <si>
    <t>Inkarta</t>
  </si>
  <si>
    <t>1984512955</t>
  </si>
  <si>
    <t>PS01-20.09</t>
  </si>
  <si>
    <t>Osvětlení věže (dekorativní)</t>
  </si>
  <si>
    <t>1050627650</t>
  </si>
  <si>
    <t>5</t>
  </si>
  <si>
    <t>PS01-20.13</t>
  </si>
  <si>
    <t>Montážní stojan na opravu kol v terénu s pumpou PCD</t>
  </si>
  <si>
    <t>1028273595</t>
  </si>
  <si>
    <t>6</t>
  </si>
  <si>
    <t>PS01-20.15</t>
  </si>
  <si>
    <t>Zařízení staveniště pro montáž technologie</t>
  </si>
  <si>
    <t>kpl</t>
  </si>
  <si>
    <t>-1409724223</t>
  </si>
  <si>
    <t>SO 01 - Automatická kolárna - stavební část</t>
  </si>
  <si>
    <t>Soupis:</t>
  </si>
  <si>
    <t>SO 01.a - Automatická kolárna - spodní stavba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</si>
  <si>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</si>
  <si>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</si>
  <si>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</si>
  <si>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18.1 - Terénní úpravy a výsadba zeleně</t>
  </si>
  <si>
    <t xml:space="preserve">    2 - Zakládání</t>
  </si>
  <si>
    <t xml:space="preserve">    3 - Svislé a kompletní konstrukce</t>
  </si>
  <si>
    <t xml:space="preserve">    5 - Komunikace</t>
  </si>
  <si>
    <t xml:space="preserve">    6 - Úpravy povrchu</t>
  </si>
  <si>
    <t xml:space="preserve">    9 - Ostatní konstrukce a práce</t>
  </si>
  <si>
    <t xml:space="preserve">    997 - Přesun sutě</t>
  </si>
  <si>
    <t xml:space="preserve">    998 - Přesun hmot</t>
  </si>
  <si>
    <t>PSV - Práce a dodávky PSV</t>
  </si>
  <si>
    <t xml:space="preserve">    783 - Dokončovací práce - nátěry</t>
  </si>
  <si>
    <t>HSV</t>
  </si>
  <si>
    <t>Práce a dodávky HSV</t>
  </si>
  <si>
    <t>Zemní práce</t>
  </si>
  <si>
    <t>122201101</t>
  </si>
  <si>
    <t>Odkopávky a prokopávky nezapažené s přehozením výkopku na vzdálenost do 3 m nebo s naložením na dopravní prostředek v hornině tř. 3 do 100 m3</t>
  </si>
  <si>
    <t>m3</t>
  </si>
  <si>
    <t>CS ÚRS 2019 01</t>
  </si>
  <si>
    <t>10</t>
  </si>
  <si>
    <t>PSC</t>
  </si>
  <si>
    <t xml:space="preserve">Poznámka k souboru cen:_x000D_
1. Odkopávky a prokopávky v roubených prostorech se oceňují podle čl. 3116 Všeobecných podmínek tohoto katalogu._x000D_
2. Odkopávky a prokopávky ve stržích při lesnicko-technických melioracích (LTM) se oceňují cenami do 100 m3 pro jakýkoliv skutečný objem výkopu; ostatní odkopávky a prokopávky při LTM se oceňují při jakémkoliv objemu výkopu přes 100 m3 cenami přes 100 do 1 000 m3._x000D_
3. Ceny lze použít i pro vykopávky odpadových jam._x000D_
4. Ceny lze použít i pro sejmutí podorničí. Přitom se přihlíží k ustanovení čl. 3112 Všeobecných podmínek tohoto katalogu._x000D_
</t>
  </si>
  <si>
    <t>VV</t>
  </si>
  <si>
    <t xml:space="preserve">Stávající travnatá část a ornice v místě stavby a terénních úprav - celá plocha </t>
  </si>
  <si>
    <t>192,2*0,2</t>
  </si>
  <si>
    <t xml:space="preserve">Prohloubení v místě nové dlažby mimo výkop jámy </t>
  </si>
  <si>
    <t>(18,95+1,5)*0,2</t>
  </si>
  <si>
    <t>-------------------------------</t>
  </si>
  <si>
    <t>Součet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</si>
  <si>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</si>
  <si>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</si>
  <si>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-950365106</t>
  </si>
  <si>
    <t>131201101</t>
  </si>
  <si>
    <t>Hloubení nezapažených jam a zářezů s urovnáním dna do předepsaného profilu a spádu v hornině tř. 3 do 100 m3</t>
  </si>
  <si>
    <t>14</t>
  </si>
  <si>
    <t xml:space="preserve">Poznámka k souboru cen:_x000D_
1. Hloubení jam ve stržích a jam pro základy pro příčná a podélná zpevnění dna a břehů pod obrysem výkopu pro koryta vodotečí při lesnicko-technických melioracích (LTM) zejména vykopávky pro konstrukce těles, stupňů, boků, předprahů, prahů, podháněk, výhonů a pro základy zdí, dlažeb, rovnanin, plůtků a hatí se oceňují cenami příslušnými pro objem výkopů do 100 m3, i když skutečný objem výkopu je větší._x000D_
2. Ceny lze použít i pro hloubení nezapažených jam a zářezů pro podzemní vedení, jsou-li tyto práce prováděny z povrchu území._x000D_
3. Předepisuje-li projekt hloubit jámy popsané v pozn. č. 1 v hornině 5 až 7 bez použití trhavin, oceňuje se toto hloubení_x000D_
a) v suchu nebo v mokru cenami 138 40-1101, 138 50-1101 a 138 60-1101 Dolamování zapažených nebo nezapažených hloubených vykopávek;_x000D_
b) v tekoucí vodě při jakékoliv její rychlosti individuálně._x000D_
4. Hloubení nezapažených jam hloubky přes 16 m se oceňuje individuálně._x000D_
5. V cenách jsou započteny i náklady na případné nutné přemístění výkopku ve výkopišti a na přehození výkopku na přilehlém terénu na vzdálenost do 3 m od okraje jámy nebo naložení na dopravní prostředek._x000D_
6. Náklady na svislé přemístění výkopku nad 1 m hloubky se určí dle ustanovení článku č. 3161 všeobecných podmínek katalogu._x000D_
</t>
  </si>
  <si>
    <t>výkop pro betonovou kci věže</t>
  </si>
  <si>
    <t>(5,2*5,2)*Pi*1,05</t>
  </si>
  <si>
    <t>prohloubení podkl. betonu pod obvodovou stěnou</t>
  </si>
  <si>
    <t>((4,8*4,8*Pi)-(3,0*3,0*Pi))*0,37</t>
  </si>
  <si>
    <t>---------------------------------------</t>
  </si>
  <si>
    <t>131201109</t>
  </si>
  <si>
    <t>Hloubení nezapažených jam a zářezů s urovnáním dna do předepsaného profilu a spádu Příplatek k cenám za lepivost horniny tř. 3</t>
  </si>
  <si>
    <t>16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</si>
  <si>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</si>
  <si>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</si>
  <si>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22</t>
  </si>
  <si>
    <t xml:space="preserve">Poznámka k souboru cen:_x000D_
1. Ceny -1151 až -1158 lze použít i pro svislé přemístění materiálu a stavební suti z konstrukcí ze zdiva cihelného nebo kamenného, z betonu prostého, prokládaného, železového i předpjatého, pokud tyto konstrukce byly vybourány ve výkopišti._x000D_
2. Ceny pro hloubku přes 1 do 2,5 m, přes 2,5 m do 4 m atd. jsou určeny pro svislé přemístění výkopku od 0 do 2,5 m, od 0 do 4 m atd._x000D_
3. Množství materiálu i stavební suti z rozbouraných konstrukcí pro přemístění se rovná objemu konstrukcí před rozbouráním._x000D_
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</si>
  <si>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</si>
  <si>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</si>
  <si>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24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</si>
  <si>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</si>
  <si>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"pro terénní úpravy v travnaté ploše (na meziskládku a zpět)" (105,5*0,2)*2</t>
  </si>
  <si>
    <t>"materiál na zpětný zásyp kolem věže - viz pol. 174101101" 32,871</t>
  </si>
  <si>
    <t>-----------------------------------------------</t>
  </si>
  <si>
    <t>7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</si>
  <si>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</si>
  <si>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</si>
  <si>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26</t>
  </si>
  <si>
    <t>přebývající zemina</t>
  </si>
  <si>
    <t>"celkem výkopy" 42,53+105,516</t>
  </si>
  <si>
    <t>"odpočet ponechané zeminy na ter. úpravy" -105,5*0,2</t>
  </si>
  <si>
    <t>---------------------------------------------</t>
  </si>
  <si>
    <t>167101102</t>
  </si>
  <si>
    <t>Nakládání, skládání a překládání neulehlého výkopku nebo sypaniny nakládání, množství přes 100 m3, z hornin tř. 1 až 4</t>
  </si>
  <si>
    <t>30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</si>
  <si>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-1155._x000D_
2. Ceny -1105 a -1155 jsou určeny pro nakládání, překládání a vykládání na vzdálenost_x000D_
a) do 20 m vodorovně; vodorovná vzdálenost se měří od těžnice lodi k těžnici druhé lodi, nebo k těžišti hromady na břehu nebo k těžišti dopravního prostředku na suchu,_x000D_
b) do 4 m svisle; svislá vzdálenost se měří od pracovní hladiny vody k úrovni srovnaného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3. Množství měrných jednotek se určí v rostlém stavu horniny._x000D_
</t>
  </si>
  <si>
    <t>"zemina pro terénní úpravy v travnaté ploše" 105,5*0,2</t>
  </si>
  <si>
    <t>"zpětné obsypy  - dle pol. č. 174101101" 32,871</t>
  </si>
  <si>
    <t>---------------------------------</t>
  </si>
  <si>
    <t>9</t>
  </si>
  <si>
    <t>171201211</t>
  </si>
  <si>
    <t>Poplatek za uložení stavebního odpadu na skládce (skládkovné) zeminy a kameniva zatříděného do Katalogu odpadů pod kódem 170 504</t>
  </si>
  <si>
    <t>t</t>
  </si>
  <si>
    <t>32</t>
  </si>
  <si>
    <t xml:space="preserve">Poznámka k souboru cen:_x000D_
1. Ceny uvedené v souboru cen lze po dohodě upravit podle místních podmínek._x000D_
</t>
  </si>
  <si>
    <t>viz pol. 162701105</t>
  </si>
  <si>
    <t>126,946*1,9</t>
  </si>
  <si>
    <t>174101101</t>
  </si>
  <si>
    <t>Zásyp sypaninou z jakékoliv horniny s uložením výkopku ve vrstvách se zhutněním jam, šachet, rýh nebo kolem objektů v těchto vykopávkách</t>
  </si>
  <si>
    <t>34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</si>
  <si>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</si>
  <si>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 xml:space="preserve">Obsyp stěn </t>
  </si>
  <si>
    <t>Celý objem výkopu jámy od pláně pod ornici nebo chodník</t>
  </si>
  <si>
    <t>Mezisoučet - celkový objem výkopu</t>
  </si>
  <si>
    <t xml:space="preserve">odpočet objemu podklad. betonu - dle pol. č. 273313511; </t>
  </si>
  <si>
    <t>-23,818</t>
  </si>
  <si>
    <t>odpočet objemu polštáře - dle pol. 213311142</t>
  </si>
  <si>
    <t>-2,734</t>
  </si>
  <si>
    <t xml:space="preserve">odpočet objemu desky a věže - dle v. č. D.1.2.3; </t>
  </si>
  <si>
    <t>"deska" -(10*(2,255*4,21/2)+(4,35*3,77/2)+(4,35*0,44))*0,5</t>
  </si>
  <si>
    <t>"věž" -(12*(2,148*4,01/2)+2*(1,975*0,38/2))*0,33</t>
  </si>
  <si>
    <t>------------------------------------------</t>
  </si>
  <si>
    <t>Mezisoučet odpočet vytlačeného objemu všech konstrukcí</t>
  </si>
  <si>
    <t>-----------------------------------------</t>
  </si>
  <si>
    <t>11</t>
  </si>
  <si>
    <t>58344197</t>
  </si>
  <si>
    <t>štěrkodrť frakce 0/63</t>
  </si>
  <si>
    <t>1645718844</t>
  </si>
  <si>
    <t>obsyp stěn - celý objem jámy po ornici nebo komunikaci - hutnitelný materiál pro pojezd montážní plošiny</t>
  </si>
  <si>
    <t>32,871*1,85*1,05</t>
  </si>
  <si>
    <t>12</t>
  </si>
  <si>
    <t>181951102</t>
  </si>
  <si>
    <t>Úprava pláně vyrovnáním výškových rozdílů v hornině tř. 1 až 4 se zhutněním</t>
  </si>
  <si>
    <t>m2</t>
  </si>
  <si>
    <t>-752218766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</si>
  <si>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(berem) šířky do 3 m přerušujících svahy, pro urovnání dna silničních a železničních příkopů pro jakoukoliv šířku dna; toto urovnání se oceňuje cenami souboru cen 182 .0-1 Svahování._x000D_
3. Urovnání ploch ve sklonu přes 1 : 5 se oceňuje cenami souboru cen 182 . 0-11 Svahování trvalých svahů do projektovaných profilů._x000D_
4. Náklady na urovnání dna a stěn při čištění příkopů pozemních komunikací jsou započteny v cenách souborů cen 938 90-2 . Čištění příkopů komunikací v suchu nebo ve vodě části A02 Zemní práce pro objekty oborů 821 až 828._x000D_
5. Míru zhutnění určuje projekt. Ceny se zhutněním jsou určeny pro jakoukoliv míru zhutnění._x000D_
</t>
  </si>
  <si>
    <t>"pod základovou desku věže" (4,62*4,62)*Pi</t>
  </si>
  <si>
    <t>"pod novou zámkovou dlažbu" 54,63</t>
  </si>
  <si>
    <t>"přeložka stávající zámkové dlažby" 82,54</t>
  </si>
  <si>
    <t>13</t>
  </si>
  <si>
    <t>181999101.R</t>
  </si>
  <si>
    <t>Zkouška zhutnění pod desku</t>
  </si>
  <si>
    <t>1524611168</t>
  </si>
  <si>
    <t>"pod desku" 1</t>
  </si>
  <si>
    <t>"pod chodníky" 1</t>
  </si>
  <si>
    <t>------------------------------</t>
  </si>
  <si>
    <t>Zemní práce - přípravné a přidružené práce</t>
  </si>
  <si>
    <t>112151011</t>
  </si>
  <si>
    <t>Pokácení stromu volné v celku s odřezáním kmene a s odvětvením průměru kmene přes 100 do 200 mm</t>
  </si>
  <si>
    <t>603258315</t>
  </si>
  <si>
    <t xml:space="preserve">Poznámka k souboru cen:_x000D_
1. V cenách jsou započteny i náklady na odklizení částí kmene a větví na vzdálenost do 20 m se složením na hromady nebo naložením na dopravní prostředek._x000D_
2. V cenách nejsou započteny náklady na:_x000D_
a) odkornění kmenů, tyto práce se oceňují individuálně,_x000D_
b) odvoz ani uložení na skládku,_x000D_
c) odstranění pařezu._x000D_
3. Ceny jsou určeny pouze pro pěstební zásahy a rekonstrukce v sadovnických a krajinářských úpravách._x000D_
4. Průměr pařezu se měří v místě řezu kmene na základě dvojího na sebe kolmého měření a následného zprůměrování naměřených hodnot nejčastěji ve výšce 0,15m. V případě přítomnosti výrazných kořenových náběhů je měření prováděno nad nimi, nejčastěji v rozmezí 0,15-0,45 m nad povrchem stávajícího terénu._x000D_
5. Stromy o průměru kmene na řezné ploše větší než 1500 mm se oceňují individuálně._x000D_
6. Práce jsou prováděné technikou volného kácení._x000D_
</t>
  </si>
  <si>
    <t>"stávající stromy v místě stavby" 4</t>
  </si>
  <si>
    <t>112201111</t>
  </si>
  <si>
    <t>Odstranění pařezu v rovině nebo na svahu do 1:5 o průměru pařezu na řezné ploše do 200 mm</t>
  </si>
  <si>
    <t>91448792</t>
  </si>
  <si>
    <t xml:space="preserve">Poznámka k souboru cen:_x000D_
1. V cenách jsou započteny i náklady na odstranění náběhových kořenů, odklizení získaného dřeva na vzdálenost do 20 m, jeho složení na hromady nebo naložení na dopravní prostředek, zasypání jámy, doplnění zeminy, zhutnění a úprava terénu._x000D_
2. Ceny jsou určeny jen pro pěstební zásahy a rekonstrukce v sadovnických a krajinářských úpravách._x000D_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 nejčastěji v rozmezí 0,15-0,45 m nad povrchem stávajícího terénu._x000D_
4. V cenách nejsou započteny náklady na:_x000D_
a) dodání zeminy,_x000D_
b) odvoz a uložení biologického odpadu na skládku._x000D_
5. Pařezy o průměru kmene na řezné ploše větší než 1500 mm se oceňují individuálně._x000D_
6. V cenách jsou započteny náklady na odstranění pařezu vykopáním, vytrháním, frézováním či jinou technologií s odstraněním náběhových kořenů._x000D_
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</si>
  <si>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</si>
  <si>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</si>
  <si>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 xml:space="preserve">Poznámka k souboru cen:_x000D_
1. Ceny jsou určeny pro rozebrání dlažeb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 nebo mozaikových kostek,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</si>
  <si>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 xml:space="preserve">Chodník ze zám. dlažby (přeložení) podél stávající obruby, výměny stožárů VO a v místě vjezdu na staveniště </t>
  </si>
  <si>
    <t>"celkem - měřeno CAD" 82,54</t>
  </si>
  <si>
    <t>17</t>
  </si>
  <si>
    <t>113107163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</si>
  <si>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</si>
  <si>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</si>
  <si>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Výměna podél odstraněných stáv. obrub, výkopu kolem stožárů VO a části přejezdu na staveniště</t>
  </si>
  <si>
    <t>"celkem 50% z rozebrané plochy dlažby viz pol. 113106123" 82,54*0,5</t>
  </si>
  <si>
    <t>18</t>
  </si>
  <si>
    <t>113204111</t>
  </si>
  <si>
    <t>Vytrhání obrub s vybouráním lože, s přemístěním hmot na skládku na vzdálenost do 3 m nebo s naložením na dopravní prostředek záhonových</t>
  </si>
  <si>
    <t>m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</si>
  <si>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</si>
  <si>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Stávající obrubníky v místě napojení nové dlažby</t>
  </si>
  <si>
    <t>"celkem" 28,92</t>
  </si>
  <si>
    <t>19</t>
  </si>
  <si>
    <t>162301401</t>
  </si>
  <si>
    <t>Vodorovné přemístění větví, kmenů nebo pařezů s naložením, složením a dopravou do 5000 m větví stromů listnatých, průměru kmene přes 100 do 300 mm</t>
  </si>
  <si>
    <t>1420261312</t>
  </si>
  <si>
    <t xml:space="preserve">Poznámka k souboru cen:_x000D_
1. Průměr kmene i pařezu se měří v místě řezu._x000D_
2. Měrná jednotka je 1 strom._x000D_
</t>
  </si>
  <si>
    <t>20</t>
  </si>
  <si>
    <t>162301411</t>
  </si>
  <si>
    <t>Vodorovné přemístění větví, kmenů nebo pařezů s naložením, složením a dopravou do 5000 m kmenů stromů listnatých, průměru přes 100 do 300 mm</t>
  </si>
  <si>
    <t>899497906</t>
  </si>
  <si>
    <t>162301421</t>
  </si>
  <si>
    <t>Vodorovné přemístění větví, kmenů nebo pařezů s naložením, složením a dopravou do 5000 m pařezů kmenů, průměru přes 100 do 300 mm</t>
  </si>
  <si>
    <t>-2032196260</t>
  </si>
  <si>
    <t>162301901</t>
  </si>
  <si>
    <t>Vodorovné přemístění větví, kmenů nebo pařezů s naložením, složením a dopravou Příplatek k cenám za každých dalších i započatých 5000 m přes 5000 m větví stromů listnatých, průměru kmene přes 100 do 300 mm</t>
  </si>
  <si>
    <t>1357875000</t>
  </si>
  <si>
    <t>"stávající stromy v místě stavby" 4*2</t>
  </si>
  <si>
    <t>23</t>
  </si>
  <si>
    <t>162301911</t>
  </si>
  <si>
    <t>Vodorovné přemístění větví, kmenů nebo pařezů s naložením, složením a dopravou Příplatek k cenám za každých dalších i započatých 5000 m přes 5000 m kmenů stromů listnatých, o průměru přes 100 do 300 mm</t>
  </si>
  <si>
    <t>1343895223</t>
  </si>
  <si>
    <t>162301921</t>
  </si>
  <si>
    <t>Vodorovné přemístění větví, kmenů nebo pařezů s naložením, složením a dopravou Příplatek k cenám za každých dalších i započatých 5000 m přes 5000 m pařezů kmenů, průměru přes 100 do 300 mm</t>
  </si>
  <si>
    <t>-2131782095</t>
  </si>
  <si>
    <t>25</t>
  </si>
  <si>
    <t>171201211.R</t>
  </si>
  <si>
    <t>Uložení zlikvidovaných stromů a keře na skládku vč. poplatku</t>
  </si>
  <si>
    <t>-6165192</t>
  </si>
  <si>
    <t>18.1</t>
  </si>
  <si>
    <t>Terénní úpravy a výsadba zeleně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</si>
  <si>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</si>
  <si>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</si>
  <si>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-1412591874</t>
  </si>
  <si>
    <t xml:space="preserve">Poznámka k souboru cen:_x000D_
1. Ceny jsou určeny pro vyrovnání nerovností neupraveného rostlého nebo ulehlého terénu._x000D_
2. Ceny lze použít pro vyrovnání terénu při zakládání trávníku._x000D_
3. V cenách nejsou započteny náklady na hutnění, tyto náklady se oceňují cenami souboru cen 215 90-1.. Zhutnění podloží pod násypy z rostlé horniny tř. 1 až 4 katalogu 800-1 Zemní práce._x000D_
4. V cenách o sklonu svahu přes 1:1 jsou uvažovány podmínky pro svahy běžně schůdné; bez použití lezeckých technik. V případě použití lezeckých technik se tyto náklady oceňují individuálně._x000D_
</t>
  </si>
  <si>
    <t>"terénní úpravy v travnaté ploše" 105,5</t>
  </si>
  <si>
    <t>27</t>
  </si>
  <si>
    <t>181301103</t>
  </si>
  <si>
    <t>Rozprostření a urovnání ornice v rovině nebo ve svahu sklonu do 1:5 při souvislé ploše do 500 m2, tl. vrstvy přes 150 do 200 mm</t>
  </si>
  <si>
    <t>36</t>
  </si>
  <si>
    <t xml:space="preserve">Poznámka k souboru cen:_x000D_
1. V ceně jsou započteny i náklady na případné nutné přemístění hromad nebo dočasných skládek na místo spotřeby ze vzdálenosti do 30 m._x000D_
2. V ceně nejsou započteny náklady na získání ornice; toto získání se oceňuje cenami souboru cen 121 10-11 Sejmutí ornice._x000D_
3. Případné nakládání ornice, v souvislosti s pozn. č. 2 se oceňuje cenami souboru cen 167 10-11 Nakládání, skládání a překládání neulehlého výkopku nebo sypaniny._x000D_
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neodečítá._x000D_
</t>
  </si>
  <si>
    <t>"pro terénní úpravy v travnaté ploše" 105,5</t>
  </si>
  <si>
    <t>28</t>
  </si>
  <si>
    <t>181411131</t>
  </si>
  <si>
    <t>Založení trávníku na půdě předem připravené plochy do 1000 m2 výsevem včetně utažení parkového v rovině nebo na svahu do 1:5</t>
  </si>
  <si>
    <t>38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</si>
  <si>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</si>
  <si>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29</t>
  </si>
  <si>
    <t>00572420</t>
  </si>
  <si>
    <t>osivo směs travní parková okrasná</t>
  </si>
  <si>
    <t>kg</t>
  </si>
  <si>
    <t>2145131014</t>
  </si>
  <si>
    <t>"terénní úpravy v travnaté ploše - 33 g / m2" (105,5*0,033)*1,05</t>
  </si>
  <si>
    <t>183101221</t>
  </si>
  <si>
    <t>Hloubení jamek pro vysazování rostlin v zemině tř.1 až 4 s výměnou půdy z 50% v rovině nebo na svahu do 1:5, objemu přes 0,40 do 1,00 m3</t>
  </si>
  <si>
    <t>-419988570</t>
  </si>
  <si>
    <t xml:space="preserve">Poznámka k souboru cen:_x000D_
1. V cenách jsou započteny i náklady na případné naložení přebytečných výkopků na dopravní prostředek, odvoz na vzdálenost do 20 km a složení výkopků._x000D_
2. V cenách nejsou započteny náklady na:_x000D_
a) uložení odpadu na skládku,_x000D_
b) substrát, tyto náklady se oceňují ve specifikaci._x000D_
3. V cenách o sklonu svahu přes 1:1 jsou uvažovány podmínky pro svahy běžně schůdné; bez použití lezeckých technik. V případě použití lezeckých technik se tyto náklady oceňují individuálně._x000D_
</t>
  </si>
  <si>
    <t>"náhradní výsadba 4 stromů" 4</t>
  </si>
  <si>
    <t>31</t>
  </si>
  <si>
    <t>184102116</t>
  </si>
  <si>
    <t>Výsadba dřeviny s balem do předem vyhloubené jamky se zalitím v rovině nebo na svahu do 1:5, při průměru balu přes 600 do 800 mm</t>
  </si>
  <si>
    <t>-1252208489</t>
  </si>
  <si>
    <t xml:space="preserve">Poznámka k souboru cen:_x000D_
1. Ceny lze použít i pro dřeviny pěstované v nádobách._x000D_
2. V cenách nejsou započteny náklady na vysazované dřeviny, tyto se oceňují ve specifikaci._x000D_
3. V cenách o sklonu svahu přes 1:1 jsou uvažovány podmínky pro svahy běžně schůdné; bez použití lezeckých technik. V případě použití lezeckých technik se tyto náklady oceňují individuálně._x000D_
</t>
  </si>
  <si>
    <t>02650399.R</t>
  </si>
  <si>
    <t>Javor mléč /Acer platanoides/ 20-50cm</t>
  </si>
  <si>
    <t>2053237703</t>
  </si>
  <si>
    <t>"výsadba nových stromů" 4</t>
  </si>
  <si>
    <t>33</t>
  </si>
  <si>
    <t>184215133</t>
  </si>
  <si>
    <t>Ukotvení dřeviny kůly třemi kůly, délky přes 2 do 3 m</t>
  </si>
  <si>
    <t>1718609781</t>
  </si>
  <si>
    <t xml:space="preserve">Poznámka k souboru cen:_x000D_
1. V cenách jsou započteny i náklady na ochranu proti poškození kmene v místě vzepření._x000D_
2. V cenách nejsou započteny náklady na dodání kůlů, tyto se oceňují ve specifikaci._x000D_
3. Ceny jsou určeny pro ukotvení dřevin kůly o průměru do 100 mm._x000D_
</t>
  </si>
  <si>
    <t>60591257</t>
  </si>
  <si>
    <t>kůl vyvazovací dřevěný impregnovaný D 8cm dl 3m</t>
  </si>
  <si>
    <t>150762653</t>
  </si>
  <si>
    <t>"náhradní výsadba 4 stromů" 4*3</t>
  </si>
  <si>
    <t>35</t>
  </si>
  <si>
    <t>184215412</t>
  </si>
  <si>
    <t>Zhotovení závlahové mísy u solitérních dřevin v rovině nebo na svahu do 1:5, o průměru mísy přes 0,5 do 1 m</t>
  </si>
  <si>
    <t>-1829396247</t>
  </si>
  <si>
    <t xml:space="preserve">Poznámka k souboru cen:_x000D_
1. V cenách jsou započteny i náklady na případné naložení vzniklého odpadu na dopravní prostředek, odvoz na vzdálenost do 20 km a složení odpadu._x000D_
2. V cenách nejsou započteny náklady na materiál pro zhotovení závlahové mísy, tento se oceňuje ve specifikaci._x000D_
3. V cenách o sklonu svahu přes 1:1 jsou uvažovány podmínky pro svahy běžně schůdné; bez použití lezeckých technik. V případě použití lezeckých technik se tyto náklady oceňují individuálně._x000D_
</t>
  </si>
  <si>
    <t>184501121</t>
  </si>
  <si>
    <t>Zhotovení obalu kmene a spodních částí větví stromu z juty v jedné vrstvě v rovině nebo na svahu do 1:5</t>
  </si>
  <si>
    <t>-1691320569</t>
  </si>
  <si>
    <t xml:space="preserve">Poznámka k souboru cen:_x000D_
1. V cenách jsou započteny náklady na 50 % překrytí jutou._x000D_
</t>
  </si>
  <si>
    <t>37</t>
  </si>
  <si>
    <t>184911311</t>
  </si>
  <si>
    <t>Položení mulčovací textilie proti prorůstání plevelů kolem vysázených rostlin v rovině nebo na svahu do 1:5</t>
  </si>
  <si>
    <t>-1557717378</t>
  </si>
  <si>
    <t xml:space="preserve">Poznámka k souboru cen:_x000D_
1. V cenách o sklonu svahu přes 1:1 jsou uvažovány podmínky pro svahy běžně schůdné; bez použití lezeckých technik. V případě použití lezeckých technik se tyto náklady oceňují individuálně._x000D_
</t>
  </si>
  <si>
    <t>"náhradní výsadba 4 stromů" 4*Pi*0,7*0,7</t>
  </si>
  <si>
    <t>69311081</t>
  </si>
  <si>
    <t>geotextilie netkaná separační, ochranná, filtrační, drenážní PES 300g/m2</t>
  </si>
  <si>
    <t>1800054365</t>
  </si>
  <si>
    <t>6,158*1,1</t>
  </si>
  <si>
    <t>39</t>
  </si>
  <si>
    <t>184911431</t>
  </si>
  <si>
    <t>Mulčování vysazených rostlin mulčovací kůrou, tl. přes 100 do 150 mm v rovině nebo na svahu do 1:5</t>
  </si>
  <si>
    <t>684824776</t>
  </si>
  <si>
    <t xml:space="preserve">Poznámka k souboru cen:_x000D_
1. V cenách jsou započteny i náklady na naložení odpadu na dopravní prostředek, odvoz do 20 km a složení odpadu._x000D_
2. V cenách nejsou započteny náklady na:_x000D_
a) stabilizaci mulče proti erozi a přísady proti vznícení mulče. Tyto práce se oceňují individuálně,_x000D_
b) mulčovací kůru, tato se oceňuje ve specifikaci,_x000D_
c) uložení odpadu na skládku._x000D_
3. Tloušťka mulčovací kůry se měří v nakypřeném stavu._x000D_
</t>
  </si>
  <si>
    <t>40</t>
  </si>
  <si>
    <t>10391100</t>
  </si>
  <si>
    <t>kůra mulčovací VL</t>
  </si>
  <si>
    <t>70232747</t>
  </si>
  <si>
    <t>"náhradní výsadba 4 stromů" 4*Pi*0,7*0,7*0,15*1,05</t>
  </si>
  <si>
    <t>41</t>
  </si>
  <si>
    <t>185804311</t>
  </si>
  <si>
    <t>Zalití rostlin vodou plochy záhonů jednotlivě do 20 m2</t>
  </si>
  <si>
    <t>600932247</t>
  </si>
  <si>
    <t>"voda uvažovaná dodávkou investora" (4*100,0)/1000</t>
  </si>
  <si>
    <t>Zakládání</t>
  </si>
  <si>
    <t>42</t>
  </si>
  <si>
    <t>211571121</t>
  </si>
  <si>
    <t>Výplň kamenivem do rýh odvodňovacích žeber nebo trativodů bez zhutnění, s úpravou povrchu výplně kamenivem drobným těženým</t>
  </si>
  <si>
    <t>604854122</t>
  </si>
  <si>
    <t xml:space="preserve">Poznámka k souboru cen:_x000D_
1. V ceně 51-1111 jsou započteny i náklady na průduchy vytvořené z lomového kamene._x000D_
2. V cenách 52-1111 až 58-1111 nejsou započteny náklady na zřízení průduchů; tyto práce se oceňují cenami:_x000D_
a) souboru cen 212 71-11 Trativody z trub z prostého betonu bez lože,_x000D_
b) souboru cen 212 75-5 . Trativody bez lože z drenážních trubek._x000D_
3. Množství měrných jednotek se určuje v m3 vyplňovaného prostoru. Objem potrubí a lože se do vyplňovaného prostoru nezapočítává._x000D_
</t>
  </si>
  <si>
    <t xml:space="preserve">drenáž po obvodu cyklověže </t>
  </si>
  <si>
    <t>(Pi*9,3)*0,4*0,4</t>
  </si>
  <si>
    <t>43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</si>
  <si>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</si>
  <si>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</si>
  <si>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-1136487988</t>
  </si>
  <si>
    <t xml:space="preserve">Poznámka k souboru cen:_x000D_
1. Ceny jsou určeny:_x000D_
a) pro jakékoliv druhy a rozměry geotextilií,_x000D_
b) i pro zřízení svislého drénu z jedné nebo více vrstev geotextilie přiložených na stěnu rýhy nebo zářezu,_x000D_
c) pro způsob spojování geotextilií přesahy._x000D_
2. Ceny nelze použít:_x000D_
a) pro zřízení opláštění výplně v zapažených rýhách; toto opláštění se oceňuje individuálně,_x000D_
b) pro knotové drény (geodrény); tyto drény se oceňují cenami souboru cen 211 97-21 Vpichování svislých konsolidačních prefabrikovaných drénů,_x000D_
c) pro zřízení vrstev z geotextilií; toto zřízení vrstev z geotextilií se ocení cenami souboru cen 213 14 Zřízení vrstvy z geotextilie._x000D_
3. V cenách jsou započteny i náklady na zřízení předepsaných přesahů a na potřebné zatěžování nebo připevňování geotextilie ke stěnám výkopu při provádění._x000D_
4. V cenách nejsou započteny náklady na dodání geotextilie; toto dodání se oceňuje ve specifikaci. Ztratné lze dohodnout ve výši 2 %._x000D_
5. Množství měrných jednotek:_x000D_
a) se určuje v m2 rozvinuté plochy opláštění bez jakýchkoliv přesahů. Při opláštění z více vrstev geotextilií se pro určení množství měrných jednotek oceňuje každá vrstva samostatně,_x000D_
b) pro dodání geotextilie oceňované ve specifikaci se určí v m2 geotextilie včetně přesahů a prořezů stanovených projektovou dokumentací._x000D_
</t>
  </si>
  <si>
    <t>(Pi*9,3)*(4*0,5+0,5)</t>
  </si>
  <si>
    <t>44</t>
  </si>
  <si>
    <t>69311070</t>
  </si>
  <si>
    <t>geotextilie netkaná separační, ochranná, filtrační, drenážní PP 400g/m2</t>
  </si>
  <si>
    <t>-1349081820</t>
  </si>
  <si>
    <t>(Pi*9,3)*(4*0,5+0,5)*1,05</t>
  </si>
  <si>
    <t>45</t>
  </si>
  <si>
    <t>212532111</t>
  </si>
  <si>
    <t>Lože pro trativody z kameniva hrubého drceného</t>
  </si>
  <si>
    <t>-62150301</t>
  </si>
  <si>
    <t xml:space="preserve">Poznámka k souboru cen:_x000D_
1. V cenách jsou započteny i náklady na vyčištění dna rýh a na urovnání povrchu lože._x000D_
2. V ceně materiálu jsou započteny i náklady na prohození výkopku._x000D_
</t>
  </si>
  <si>
    <t>(Pi*9,3)*0,4*0,1</t>
  </si>
  <si>
    <t>46</t>
  </si>
  <si>
    <t>212752214</t>
  </si>
  <si>
    <t>Trativody z drenážních trubek se zřízením štěrkopískového lože pod trubky a s jejich obsypem v průměrném celkovém množství do 0,15 m3/m v otevřeném výkopu z trubek plastových flexibilních D přes 160 do 200 mm</t>
  </si>
  <si>
    <t>229848822</t>
  </si>
  <si>
    <t>Pi*9,3</t>
  </si>
  <si>
    <t>47</t>
  </si>
  <si>
    <t>213311142</t>
  </si>
  <si>
    <t>Polštáře zhutněné pod základy ze štěrkopísku netříděného</t>
  </si>
  <si>
    <t>-1426025942</t>
  </si>
  <si>
    <t xml:space="preserve">Poznámka k souboru cen:_x000D_
1. Ceny jsou určeny pro jakoukoliv míru zhutnění._x000D_
2. V cenách jsou započteny i náklady na urovnání povrchu polštáře._x000D_
</t>
  </si>
  <si>
    <t>Násyp pod podkladní beton tl. 100 mm</t>
  </si>
  <si>
    <t>(Pi*2,95*2,95)*0,1</t>
  </si>
  <si>
    <t>48</t>
  </si>
  <si>
    <t>273313511</t>
  </si>
  <si>
    <t>Základy z betonu prostého desky z betonu kamenem neprokládaného tř. C 12/15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</si>
  <si>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objektů._x000D_
2. Hloubení s použitím bentonitové suspenze se oceňuje katalogem 800-1 Zemní práce. Bednění se neoceňuje._x000D_
</t>
  </si>
  <si>
    <t>Podkladní beton tl. 100 mm</t>
  </si>
  <si>
    <t>(Pi*4,95*4,95)*0,1</t>
  </si>
  <si>
    <t>odpočet základu pod středový čep</t>
  </si>
  <si>
    <t>-1*1*0,2</t>
  </si>
  <si>
    <t>49</t>
  </si>
  <si>
    <t>275313811</t>
  </si>
  <si>
    <t>Základy z betonu prostého patky a bloky z betonu kamenem neprokládaného tř. C 25/30</t>
  </si>
  <si>
    <t>66</t>
  </si>
  <si>
    <t>pro středový čep - dle výkresu půdorysu (tvaru)</t>
  </si>
  <si>
    <t>(1,0*1,0)*0,4</t>
  </si>
  <si>
    <t>50</t>
  </si>
  <si>
    <t>275351121</t>
  </si>
  <si>
    <t>Bednění základů patek zřízení</t>
  </si>
  <si>
    <t>68</t>
  </si>
  <si>
    <t xml:space="preserve">Poznámka k souboru cen:_x000D_
1. Ceny jsou určeny pro bednění ve volném prostranství, ve volných nebo zapažených jamách, rýhách a šachtách._x000D_
2. Kruhové nebo obloukové bednění poloměru do 1 m se oceňuje individuálně._x000D_
</t>
  </si>
  <si>
    <t xml:space="preserve">pro středový čep - dle výkresu půdorysu (tvaru); </t>
  </si>
  <si>
    <t>(4*1,0)*0,4</t>
  </si>
  <si>
    <t>51</t>
  </si>
  <si>
    <t>275351122</t>
  </si>
  <si>
    <t>Bednění základů patek odstranění</t>
  </si>
  <si>
    <t>70</t>
  </si>
  <si>
    <t>52</t>
  </si>
  <si>
    <t>278311213</t>
  </si>
  <si>
    <t>Zálivka kotevních otvorů z cementové zálivkové malty do 0,25 m3</t>
  </si>
  <si>
    <t>-1506700517</t>
  </si>
  <si>
    <t xml:space="preserve">Poznámka k souboru cen:_x000D_
1. V cenách jsou započteny i náklady na zatření povrchu._x000D_
2. Podlévání provizorně podklínovaných patek usazených strojů a technologických zařízení se oceňuje cenami souboru cen 278 38-3 Zálivka pod stroje nebo technologická zařízení této části katalogu nebo cenami části A05 Podlahy a podlahové konstrukce katalogu 801-1 Budovy a haly – zděné a monolitické._x000D_
3. Od objemu všech konstrukcí betonových a železobetonových se vždy odečítá objem dutin určený pro zálivku kotevních otvorů._x000D_
4. V ceně -1214 pro cementovou zálivku objemu přes 0,25 m3 jsou započteny i náklady doplnění zálivkové hmoty křemičitým pískem._x000D_
</t>
  </si>
  <si>
    <t>"středový čep montážní prohlubeň" 0,4*0,4*0,2</t>
  </si>
  <si>
    <t>53</t>
  </si>
  <si>
    <t>278383113</t>
  </si>
  <si>
    <t>Zálivka pod stroje nebo technologická zařízení s bedněním a odbedněním, s úpravou povrchu z cementové zálivkové hmoty půdorysná plocha základu do 1 m2, tloušťka vrstvy přes 25 do 50 mm</t>
  </si>
  <si>
    <t>-580895281</t>
  </si>
  <si>
    <t xml:space="preserve">Poznámka k souboru cen:_x000D_
1. V cenách cementové zálivkové hmoty tloušťky nad 80 mm jsou započteny i náklady doplnění zálivkové hmoty křemičitým pískem._x000D_
2. V cenách epoxidové zálivkové hmoty jsou započteny i náklady na několikanásobné uhlazení povrchu zálivky._x000D_
3. V cenách nejsou započteny náklady na přípravu povrchu, na kterém se zálivka provádí - osekání, zdrsnění, očištění, apod.; tyto práce lze oceňovat cenami katalogu 800-5 Sanace._x000D_
</t>
  </si>
  <si>
    <t>Zálivka pod platle sloupů OK uvnitř věže</t>
  </si>
  <si>
    <t>36*0,25*0,25</t>
  </si>
  <si>
    <t>Středový čep pod rám nad deskou</t>
  </si>
  <si>
    <t>1,3*1,3</t>
  </si>
  <si>
    <t>-------------------------</t>
  </si>
  <si>
    <t>54</t>
  </si>
  <si>
    <t>279999101.R</t>
  </si>
  <si>
    <t>Trubka elektroinstalační ohebná Kopoflex, HDPE+LDPE KF 09075 - D+M</t>
  </si>
  <si>
    <t>1974266934</t>
  </si>
  <si>
    <t xml:space="preserve">po obvodu základové desky pro elektroinstalaci; </t>
  </si>
  <si>
    <t>(Pi*9,1)*1,05</t>
  </si>
  <si>
    <t>Svislé a kompletní konstrukce</t>
  </si>
  <si>
    <t>55</t>
  </si>
  <si>
    <t>380326122</t>
  </si>
  <si>
    <t>Kompletní konstrukce čistíren odpadních vod, nádrží, vodojemů, kanálů z betonu železového bez výztuže a bednění se zvýšenými nároky na prostředí tř. C 25/30, tl. přes 150 do 300 mm</t>
  </si>
  <si>
    <t>2016103655</t>
  </si>
  <si>
    <t xml:space="preserve">Poznámka k souboru cen:_x000D_
1. V cenách z betonu pro konstrukce bílých van 380 32-63 nejsou započteny náklady na těsnění dilatačních a pracovních spar, tyto se oceňují cenami souborů cen 953 33 části A08 katalogu 801-1 Budovy a haly - zděné a monolitické._x000D_
</t>
  </si>
  <si>
    <t>obvodové stěny šíře 0,23 m, výška 1,43 m</t>
  </si>
  <si>
    <t>((10*2,1+2*0,1)*1,43)*0,23</t>
  </si>
  <si>
    <t xml:space="preserve">obvodové stěny snížené, výška 0,53 m </t>
  </si>
  <si>
    <t>((3,5+2*0,55)*0,53)*0,22</t>
  </si>
  <si>
    <t>-----------------------------</t>
  </si>
  <si>
    <t>56</t>
  </si>
  <si>
    <t>380326123</t>
  </si>
  <si>
    <t>Kompletní konstrukce čistíren odpadních vod, nádrží, vodojemů, kanálů z betonu železového bez výztuže a bednění se zvýšenými nároky na prostředí tř. C 25/30, tl. přes 300 mm</t>
  </si>
  <si>
    <t>-1824988989</t>
  </si>
  <si>
    <t>Deska cyklověže prům. výšky 0,52 m, obrys rozšířen o 20 cm přes stěny</t>
  </si>
  <si>
    <t>"deska" (10*(2,255*4,21/2)+(4,35*3,77/2)+(4,35*0,44))*0,52*1,03</t>
  </si>
  <si>
    <t>57</t>
  </si>
  <si>
    <t>380356211</t>
  </si>
  <si>
    <t>Bednění kompletních konstrukcí čistíren odpadních vod, nádrží, vodojemů, kanálů konstrukcí omítaných z betonu prostého nebo železového ploch rovinných zřízení</t>
  </si>
  <si>
    <t>-1443528551</t>
  </si>
  <si>
    <t xml:space="preserve">Poznámka k souboru cen:_x000D_
1. V případech, kdy konstrukce jsou obsypávány, oceňuje se bednění vnějších neomítaných obsypávaných stěn_x000D_
a) rovinných cenou 380 35-6211 (zřízení) a 380 35-6212 (odstranění),_x000D_
b) zaoblených cenou 380 35-6221 (zřízení) a 380 35-6222 (odstranění)._x000D_
</t>
  </si>
  <si>
    <t xml:space="preserve">Deska cyklověže </t>
  </si>
  <si>
    <t>(10*2,255+4,35+2*0,44)*0,55</t>
  </si>
  <si>
    <t>prohlubeň pro středový čep</t>
  </si>
  <si>
    <t>3*0,4*0,15+0,4*0,4</t>
  </si>
  <si>
    <t>------------------------</t>
  </si>
  <si>
    <t>58</t>
  </si>
  <si>
    <t>380356212</t>
  </si>
  <si>
    <t>Bednění kompletních konstrukcí čistíren odpadních vod, nádrží, vodojemů, kanálů konstrukcí omítaných z betonu prostého nebo železového ploch rovinných odstranění</t>
  </si>
  <si>
    <t>421234858</t>
  </si>
  <si>
    <t>59</t>
  </si>
  <si>
    <t>380356231</t>
  </si>
  <si>
    <t>Bednění kompletních konstrukcí čistíren odpadních vod, nádrží, vodojemů, kanálů konstrukcí neomítaných z betonu prostého nebo železového ploch rovinných zřízení</t>
  </si>
  <si>
    <t>-96979899</t>
  </si>
  <si>
    <t xml:space="preserve">obvodové stěny základní, výška 1,43 m </t>
  </si>
  <si>
    <t>(10*2,15+4*0,1+2*0,23+10*2,03)*1,43</t>
  </si>
  <si>
    <t>(3,95+3,51+2*0,38+2*0,33+2*0,11)*0,53</t>
  </si>
  <si>
    <t>60</t>
  </si>
  <si>
    <t>380356232</t>
  </si>
  <si>
    <t>Bednění kompletních konstrukcí čistíren odpadních vod, nádrží, vodojemů, kanálů konstrukcí neomítaných z betonu prostého nebo železového ploch rovinných odstranění</t>
  </si>
  <si>
    <t>106330626</t>
  </si>
  <si>
    <t>61</t>
  </si>
  <si>
    <t>380361006</t>
  </si>
  <si>
    <t>Výztuž kompletních konstrukcí čistíren odpadních vod, nádrží, vodojemů, kanálů z oceli 10 505 (R) nebo BSt 500</t>
  </si>
  <si>
    <t>-319298579</t>
  </si>
  <si>
    <t>výztuž dle statiky</t>
  </si>
  <si>
    <t>"základová deska" 1392,8/1000</t>
  </si>
  <si>
    <t>"stěny" (509,2+133,5)/1000</t>
  </si>
  <si>
    <t>Mezisoučet</t>
  </si>
  <si>
    <t>"dist. podložky, prořez - 5%" 2,036*0,05</t>
  </si>
  <si>
    <t>62</t>
  </si>
  <si>
    <t>389999101.R</t>
  </si>
  <si>
    <t>-1562048202</t>
  </si>
  <si>
    <t>"prostupy základem pro elektroinstalaci" 3*2</t>
  </si>
  <si>
    <t>Komunikace</t>
  </si>
  <si>
    <t>63</t>
  </si>
  <si>
    <t>564871111</t>
  </si>
  <si>
    <t>Podklad ze štěrkodrti ŠD s rozprostřením a zhutněním, po zhutnění tl. 250 mm</t>
  </si>
  <si>
    <t>94</t>
  </si>
  <si>
    <t>Část plochy přeložky stávající dlažby</t>
  </si>
  <si>
    <t>Nová zámková dlažba - rozšíření stávající</t>
  </si>
  <si>
    <t>"nová zámková dlažba - měřeno CAD" 54,63</t>
  </si>
  <si>
    <t>----------------------------------------</t>
  </si>
  <si>
    <t>64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</si>
  <si>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</si>
  <si>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</si>
  <si>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98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</si>
  <si>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</si>
  <si>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 xml:space="preserve">Přeložka stávající zám. dlažby </t>
  </si>
  <si>
    <t xml:space="preserve">podél stávající obruby, výměny stožárů VO a v místě vjezdu na staveniště </t>
  </si>
  <si>
    <t>65</t>
  </si>
  <si>
    <t>59245016</t>
  </si>
  <si>
    <t>dlažba skladebná betonová 100x100x60mm přírodní</t>
  </si>
  <si>
    <t>339207902</t>
  </si>
  <si>
    <t>Přeložka stávající zám. dlažby - předpokládaná výměna poškozené dlažby 20%</t>
  </si>
  <si>
    <t>"celkem - měřeno CAD" 82,54*0,2*1,03</t>
  </si>
  <si>
    <t>"nová zámková dlažba - měřeno CAD" 54,63*1,03</t>
  </si>
  <si>
    <t>Úpravy povrchu</t>
  </si>
  <si>
    <t>633811111</t>
  </si>
  <si>
    <t>Broušení betonových podlah nerovností do 2 mm (stržení šlemu)</t>
  </si>
  <si>
    <t>-1809940571</t>
  </si>
  <si>
    <t>Obroušení povrchu desky po betonáži</t>
  </si>
  <si>
    <t xml:space="preserve">vnitřní plochy - dno; </t>
  </si>
  <si>
    <t>10*2,03*3,8/2+3,95*3,4/2+3,5*0,38</t>
  </si>
  <si>
    <t>Ostatní konstrukce a práce</t>
  </si>
  <si>
    <t>67</t>
  </si>
  <si>
    <t>916331112</t>
  </si>
  <si>
    <t>Osazení zahradního obrubníku betonového s ložem tl. od 50 do 100 mm z betonu prostého tř. C 12/15 s boční opěrou z betonu prostého tř. C 12/15</t>
  </si>
  <si>
    <t>114</t>
  </si>
  <si>
    <t xml:space="preserve">Poznámka k souboru cen:_x000D_
1. V cenách jsou započteny i náklady na zalití a zatření spár cementovou maltou._x000D_
2. V cenách nejsou započteny náklady na dodání obrubníků; tyto se oceňují ve specifikaci._x000D_
3. Část lože přesahující tloušťku 100 mm lze ocenit cenou 916 99-1121 Lože pod obrubníky, krajníky nebo obruby z dlažebních kostek, katalogu 822-1._x000D_
</t>
  </si>
  <si>
    <t>"dle výkresu situace - měřeno CAD" 20,62</t>
  </si>
  <si>
    <t>59217003</t>
  </si>
  <si>
    <t>obrubník betonový zahradní 500x50x250mm</t>
  </si>
  <si>
    <t>-218681761</t>
  </si>
  <si>
    <t>"dle pol. č. 916331112" (20,62*2)*1,05</t>
  </si>
  <si>
    <t>69</t>
  </si>
  <si>
    <t>935932114</t>
  </si>
  <si>
    <t>Odvodňovací plastový žlab pro třídu zatížení A 15 vnitřní šířky 100 mm s krycím roštem můstkovým z nerezové oceli</t>
  </si>
  <si>
    <t>116</t>
  </si>
  <si>
    <t xml:space="preserve">Poznámka k souboru cen:_x000D_
1. V cenách jsou započteny i náklady na předepsané obetonování a lože z betonu._x000D_
2. V cenách nejsou započteny náklady na:_x000D_
a) přípojné kanalizační potrubí, které se oceňuje cenami části A 03 katalogu 827-1 Vedení trubní dálková a přípojná - vodovody a kanalizace,_x000D_
b) zemní práce, které se oceňují cenami katalogu 800-1 Zemní práce._x000D_
</t>
  </si>
  <si>
    <t>"u vstupu do věže - dle výkresu situace" 4,0+2*1,0</t>
  </si>
  <si>
    <t>939941112</t>
  </si>
  <si>
    <t>Zřízení těsnění pracovní spáry ocelovým plechem mezi dnem a stěnou</t>
  </si>
  <si>
    <t>-155923543</t>
  </si>
  <si>
    <t xml:space="preserve">Poznámka k souboru cen:_x000D_
1. V cenách nejsou započteny náklady na ocelový plech. Jeho dodání se oceňuje ve specifikaci. Ztratné lze dohodnout ve výši 5 %._x000D_
</t>
  </si>
  <si>
    <t xml:space="preserve">spára mezi základovou deskou a svislou stěnou - dle výkresu půdorysu (tvaru); </t>
  </si>
  <si>
    <t>10*2,1+2*0,1+2*0,4+3,75</t>
  </si>
  <si>
    <t>71</t>
  </si>
  <si>
    <t>56284699</t>
  </si>
  <si>
    <t>plech těsnící s nožičkou a oboustranným bitumenem do pracovních spar betonových konstrukcí š 160mm</t>
  </si>
  <si>
    <t>-1139299865</t>
  </si>
  <si>
    <t xml:space="preserve">Utěsnění pracovní spáry mezi deskou a stěnami </t>
  </si>
  <si>
    <t>25,75*1,15</t>
  </si>
  <si>
    <t>72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</si>
  <si>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</si>
  <si>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</si>
  <si>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 xml:space="preserve">Poznámka k souboru cen:_x000D_
1. Ceny 05-4441 a 05-4442 jsou určeny jen pro očištění vybouraných dlaždic, desek nebo tvarovek uložených do lože ze sypkého materiálu bez pojiva._x000D_
2. Přemístění vybouraných obrubníků, krajníků, desek nebo dílců na vzdálenost přes 10 m se oceňuje cenami souboru cen 997 22-1 Vodorovná doprava vybouraných hmot._x000D_
</t>
  </si>
  <si>
    <t xml:space="preserve">chodník ze zám. dlažby (přeložení) - 80% dlaždic (20% uvažováno nových); </t>
  </si>
  <si>
    <t>"očištění 80% dlažby rozebrané při přeložení stáv. chodníku" 82,54*0,8</t>
  </si>
  <si>
    <t>73</t>
  </si>
  <si>
    <t>999.PHP01.R</t>
  </si>
  <si>
    <t>D+M PHP práškový s hasící schopností 21A - dle zprávy PBŘ</t>
  </si>
  <si>
    <t>R položka</t>
  </si>
  <si>
    <t>-115799717</t>
  </si>
  <si>
    <t>997</t>
  </si>
  <si>
    <t>Přesun sutě</t>
  </si>
  <si>
    <t>74</t>
  </si>
  <si>
    <t>997013501</t>
  </si>
  <si>
    <t>Odvoz suti a vybouraných hmot na skládku nebo meziskládku se složením, na vzdálenost do 1 km</t>
  </si>
  <si>
    <t>122</t>
  </si>
  <si>
    <t xml:space="preserve">Poznámka k souboru cen:_x000D_
1. Délka odvozu suti je vzdálenost od místa naložení suti na dopravní prostředek až po místo složení na určené skládce nebo meziskládce._x000D_
2. V ceně -3501 jsou započteny i náklady na složení suti na skládku nebo meziskládku._x000D_
3. Ceny jsou určeny pro odvoz suti na skládku nebo meziskládku jakýmkoliv způsobem silniční dopravy (i prostřednictvím kontejnerů)._x000D_
4. Odvoz suti z meziskládky se oceňuje cenou 997 01-3511._x000D_
</t>
  </si>
  <si>
    <t>"rozebraná poškozená zám. dlažba 20%" 21,46*0,2</t>
  </si>
  <si>
    <t>"obrubníky" 1,157</t>
  </si>
  <si>
    <t>"odstraněné kamenivo" 18,159</t>
  </si>
  <si>
    <t>75</t>
  </si>
  <si>
    <t>997013509</t>
  </si>
  <si>
    <t>Odvoz suti a vybouraných hmot na skládku nebo meziskládku se složením, na vzdálenost Příplatek k ceně za každý další i započatý 1 km přes 1 km</t>
  </si>
  <si>
    <t>124</t>
  </si>
  <si>
    <t>"dle pol. č. 997013501 - uvažováno celkem 10 km" 23,608*9</t>
  </si>
  <si>
    <t>76</t>
  </si>
  <si>
    <t>997013801</t>
  </si>
  <si>
    <t>Poplatek za uložení stavebního odpadu na skládce (skládkovné) z prostého betonu zatříděného do Katalogu odpadů pod kódem 170 101</t>
  </si>
  <si>
    <t>126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</si>
  <si>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</si>
  <si>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77</t>
  </si>
  <si>
    <t>997223855</t>
  </si>
  <si>
    <t>1952723960</t>
  </si>
  <si>
    <t>998</t>
  </si>
  <si>
    <t>Přesun hmot</t>
  </si>
  <si>
    <t>78</t>
  </si>
  <si>
    <t>998012021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</si>
  <si>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do 6 m</t>
  </si>
  <si>
    <t>130</t>
  </si>
  <si>
    <t xml:space="preserve">Poznámka k souboru cen:_x000D_
1. Ceny -7001 až -7006 lze použít v případě, kdy dochází ke ztížení přesunu např. tím, že není možné instalovat jeřáb._x000D_
2. K cenám -7001 až -7006 lze použít příplatky za zvětšený přesun -1014 až -1019, -2034 až -2039 nebo -2114 až 2119._x000D_
3. Jestliže pro svislý přesun používá zařízení investora (např. výtah v budově), užijí se pro ocenění přesunu hmot ceny stanovené pro nejmenší výšku, tj. 6 m._x000D_
</t>
  </si>
  <si>
    <t>PSV</t>
  </si>
  <si>
    <t>Práce a dodávky PSV</t>
  </si>
  <si>
    <t>783</t>
  </si>
  <si>
    <t>Dokončovací práce - nátěry</t>
  </si>
  <si>
    <t>79</t>
  </si>
  <si>
    <t>783801201</t>
  </si>
  <si>
    <t>Příprava podkladu omítek před provedením nátěru obroušení</t>
  </si>
  <si>
    <t>370371799</t>
  </si>
  <si>
    <t xml:space="preserve">vnitřní plochy - stěny; </t>
  </si>
  <si>
    <t>10*(2,05*1,43)+2*(0,1*1,43)+(2*0,1+2*0,35+3,51)*0,53</t>
  </si>
  <si>
    <t>80</t>
  </si>
  <si>
    <t>783801505</t>
  </si>
  <si>
    <t>Příprava podkladu omítek před provedením nátěru omytí s odmaštěním a následným opláchnutím</t>
  </si>
  <si>
    <t>1354636263</t>
  </si>
  <si>
    <t>81</t>
  </si>
  <si>
    <t>783813101</t>
  </si>
  <si>
    <t>Penetrační nátěr omítek hladkých betonových povrchů syntetický</t>
  </si>
  <si>
    <t>-437834926</t>
  </si>
  <si>
    <t>"vnitřní stěny" 31,938</t>
  </si>
  <si>
    <t>82</t>
  </si>
  <si>
    <t>783817401</t>
  </si>
  <si>
    <t>Krycí (ochranný ) nátěr omítek dvojnásobný hladkých betonových povrchů nebo povrchů z desek na bázi dřeva (dřevovláknitých apod.) syntetický</t>
  </si>
  <si>
    <t>1574251676</t>
  </si>
  <si>
    <t>83</t>
  </si>
  <si>
    <t>783933151</t>
  </si>
  <si>
    <t>Penetrační nátěr betonových podlah hladkých (z pohledového nebo gletovaného betonu, stěrky apod.) epoxidový</t>
  </si>
  <si>
    <t>-480742677</t>
  </si>
  <si>
    <t>84</t>
  </si>
  <si>
    <t>783937161</t>
  </si>
  <si>
    <t>Krycí (uzavírací) nátěr betonových podlah dvojnásobný epoxidový vodou ředitelný</t>
  </si>
  <si>
    <t>-1811621610</t>
  </si>
  <si>
    <t>SO 01.b - Elektroinstalace a přípojka NN</t>
  </si>
  <si>
    <t xml:space="preserve">    741 - Elektroinstalace - silnoproud</t>
  </si>
  <si>
    <t>741</t>
  </si>
  <si>
    <t>Elektroinstalace - silnoproud</t>
  </si>
  <si>
    <t>X74304.03</t>
  </si>
  <si>
    <t>Přípojka NN</t>
  </si>
  <si>
    <t>soubor</t>
  </si>
  <si>
    <t>-156628883</t>
  </si>
  <si>
    <t>X74305.03</t>
  </si>
  <si>
    <t>D+M uzemňovací soustavy</t>
  </si>
  <si>
    <t>233945062</t>
  </si>
  <si>
    <t>X74306.03</t>
  </si>
  <si>
    <t>D+M elektroměr. rozvaděče vč. propojení s pojistkovou skříní parkovací věže</t>
  </si>
  <si>
    <t>-27499549</t>
  </si>
  <si>
    <t>X.79905.Z01</t>
  </si>
  <si>
    <t>Přemístění sloupu VO</t>
  </si>
  <si>
    <t>-627343806</t>
  </si>
  <si>
    <t>SO 01.c - Kanalizace</t>
  </si>
  <si>
    <t xml:space="preserve">    4 - Vodorovné konstrukce</t>
  </si>
  <si>
    <t xml:space="preserve">    8 - Trubní vedení</t>
  </si>
  <si>
    <t xml:space="preserve">    721 - Vnitřní kanalizace</t>
  </si>
  <si>
    <t>131201201</t>
  </si>
  <si>
    <t>Hloubení zapažených jam a zářezů s urovnáním dna do předepsaného profilu a spádu v hornině tř. 3 do 100 m3</t>
  </si>
  <si>
    <t xml:space="preserve">Poznámka k souboru cen:_x000D_
1. V cenách jsou započteny i náklady na případné nutné přemístění výkopku ve výkopišti a na přehození výkopku na přilehlém terénu na vzdálenost do 3 m od okraje jámy nebo naložení na dopravní prostředek._x000D_
2. Hloubení zapažených jam hloubky přes 16 m se oceňuje individuálně._x000D_
3. Náklady na svislé přemístění výkopku nad 1 m hloubky se určí dle ustanovení článku č. 3161 všeobecných podmínek katalogu._x000D_
4. Výpočet objemu vykopávky v pazených prostorách se stanovuje dle přílohy č. 4 tohoto ceníku._x000D_
</t>
  </si>
  <si>
    <t xml:space="preserve">Pro osazení nové RŠ </t>
  </si>
  <si>
    <t>3*3*2,1</t>
  </si>
  <si>
    <t>132201101</t>
  </si>
  <si>
    <t>Hloubení zapažených i nezapažených rýh šířky do 600 mm s urovnáním dna do předepsaného profilu a spádu v hornině tř. 3 do 100 m3</t>
  </si>
  <si>
    <t xml:space="preserve">Poznámka k souboru cen:_x000D_
1. V cenách jsou započteny i náklady na přehození výkopku na přilehlém terénu na vzdálenost do 3 m od podélné osy rýhy nebo naložení na dopravní prostředek._x000D_
2. Ceny jsou určeny pro rýhy:_x000D_
a) šířky přes 200 do 300 mm a hloubky do 750 mm,_x000D_
b) šířky přes 300 do 400 mm a hloubky do 1 000 mm,_x000D_
c) šířky přes 400 do 500 mm a hloubky do 1 250 mm,_x000D_
d) šířky přes 500 do 600 mm a hloubky do 1 500 mm._x000D_
3. Náklady na svislé přemístění výkopku nad 1 m hloubky se určí dle ustanovení článku č. 3161 všeobecných podmínek katalogu._x000D_
</t>
  </si>
  <si>
    <t xml:space="preserve">Hloubení pro kanalizaci </t>
  </si>
  <si>
    <t>(10,9+0,75+1,5)*0,6*1,7</t>
  </si>
  <si>
    <t>151101102</t>
  </si>
  <si>
    <t>Zřízení pažení a rozepření stěn rýh pro podzemní vedení pro všechny šířky rýhy příložné pro jakoukoliv mezerovitost, hloubky do 4 m</t>
  </si>
  <si>
    <t xml:space="preserve">Poznámka k souboru cen:_x000D_
1. Ceny jsou určeny pro roubení a rozepření stěn i jiných výkopů se svislými stěnami, pokud jsou tyto výkopy pro podzemní vedení rozměru do 1 250 mm._x000D_
2. Plocha mezer mezi pažinami příložného pažení se od plochy příložného pažení neodečítá; nezapažené plochy u pažení zátažného nebo hnaného se od plochy pažení odečítají._x000D_
3. Předepisuje-li projekt:_x000D_
a) ponechat pažení ve výkopu, oceňuje se toto pažení cenami souboru cen 151 . 0-19 Pažení stěn s ponecháním a rozepření stěn cenami souboru cen 151 . 0-13 Zřízení rozepření zapažených stěn výkopů,_x000D_
b) vzepření stěn, oceňuje se toto odstranění pažení stěn výkopu cenami souboru cen 151 . 0-12 Pažení stěn a vzepření stěn cenami souboru cen 151 . 0-14 odstranění vzepření stěn,_x000D_
c) kotvení stěn, oceňuje se toto Odstranění pažení stěn cenami souboru cen 151 . 0-12 Pažení stěn a kotvení stěn příslušnými cenami katalogu 800-2 Zvláštní zakládání objektů._x000D_
</t>
  </si>
  <si>
    <t>Pažení jam</t>
  </si>
  <si>
    <t>4*3*2,1</t>
  </si>
  <si>
    <t>Pažení rýh</t>
  </si>
  <si>
    <t>13,15*1,8*2</t>
  </si>
  <si>
    <t>------------------------------------</t>
  </si>
  <si>
    <t>151101112</t>
  </si>
  <si>
    <t>Odstranění pažení a rozepření stěn rýh pro podzemní vedení s uložením materiálu na vzdálenost do 3 m od kraje výkopu příložné, hloubky přes 2 do 4 m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</si>
  <si>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</si>
  <si>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</si>
  <si>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18,9+13,413</t>
  </si>
  <si>
    <t>-1782233482</t>
  </si>
  <si>
    <t>"materiály na zásyp a obsyp - manipulace na staveništi" 14,114+19,637</t>
  </si>
  <si>
    <t>odvoz vytěžené zeminy na skládku</t>
  </si>
  <si>
    <t>"vytěžená zemina" 18,9+13,413</t>
  </si>
  <si>
    <t>"materiály na zásyp a obsyp" 14,114+19,637</t>
  </si>
  <si>
    <t>171201201</t>
  </si>
  <si>
    <t>Uložení sypaniny na skládky</t>
  </si>
  <si>
    <t xml:space="preserve">Poznámka k souboru cen:_x000D_
1. Cena -1201 je určena i pro:_x000D_
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skládky;_x000D_
b) zasypání koryt vodotečí a prohlubní v terénu bez předepsaného zhutnění sypaniny;_x000D_
c) uložení výkopku pod vodou do prohlubní ve dně vodotečí nebo nádrží._x000D_
2. Cenu -1201 nelze použít pro uložení výkopku nebo ornice:_x000D_
a) při vykopávkách pro podzemní vedení podél hrany výkopu, z něhož byl výkopek získán, a to ani tehdy, jestliže se výkopek po vyhození z výkopu na povrch území ještě dále přemisťuje na hromady podél výkopu;_x000D_
b) na dočasné skládky, které nejsou předepsány projektem;_x000D_
c) na dočasné skládky předepsané projektem tak, že na 1 m2 projektem určené plochy této skládky připadají nejvýše 2 m3 výkopku nebo ornice (viz. též poznámku č. 1 a);_x000D_
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neoceňuje._x000D_
e) na trvalé skládky s předepsaným zhutněním; toto uložení výkopku se oceňuje cenami souboru cen 171 . 0- . . Uložení sypaniny do násypů._x000D_
3. V ceně -1201 jsou započteny i náklady na rozprostření sypaniny ve vrstvách s hrubým urovnáním na skládce._x000D_
4. V ceně -1201 nejsou započteny náklady na získání skládek ani na poplatky za skládku._x000D_
5. Množství jednotek uložení výkopku (sypaniny) se určí v m3 uloženého výkopku (sypaniny),v rostlém stavu zpravidla ve výkopišti._x000D_
</t>
  </si>
  <si>
    <t>"vytěžená zemina" (18,9+13,413)*1,9</t>
  </si>
  <si>
    <t>Zásyp kolem revizní šachty</t>
  </si>
  <si>
    <t>3*3*2,1-(pi*1,2*1,2)*1,8-(1,4*1,4*0,3)</t>
  </si>
  <si>
    <t>Zásyp potrubí</t>
  </si>
  <si>
    <t>(10,9+0,75+1,5)*0,6*1,2</t>
  </si>
  <si>
    <t>----------------------------</t>
  </si>
  <si>
    <t>"zásypy jámy a rýh" 19,637*1,9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</si>
  <si>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</si>
  <si>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</si>
  <si>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 cenách nejsou zahrnuty náklady na nakupovanou sypaninu. Tato se oceňuje ve specifikaci._x000D_
</t>
  </si>
  <si>
    <t>Obsyp revizní šachty</t>
  </si>
  <si>
    <t>Obsyp potrubí</t>
  </si>
  <si>
    <t>(10,9+0,75+1,5)*0,6*0,5</t>
  </si>
  <si>
    <t>58337310</t>
  </si>
  <si>
    <t>štěrkopísek frakce 0/4</t>
  </si>
  <si>
    <t>"obsyp potrubí" 14,114*1,9</t>
  </si>
  <si>
    <t>Vodorovné konstrukce</t>
  </si>
  <si>
    <t>451573111</t>
  </si>
  <si>
    <t>Lože pod potrubí, stoky a drobné objekty v otevřeném výkopu z písku a štěrkopísku do 63 mm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</si>
  <si>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</si>
  <si>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Pod revizní šachtu</t>
  </si>
  <si>
    <t>1,5*1,5*0,2</t>
  </si>
  <si>
    <t>Pod kanalizaci</t>
  </si>
  <si>
    <t>(10,9+0,75+1,5)*0,6*0,1</t>
  </si>
  <si>
    <t>Trubní vedení</t>
  </si>
  <si>
    <t>871265211</t>
  </si>
  <si>
    <t>Kanalizační potrubí z tvrdého PVC v otevřeném výkopu ve sklonu do 20 %, hladkého plnostěnného jednovrstvého, tuhost třídy SN 4 DN 110</t>
  </si>
  <si>
    <t>524118416</t>
  </si>
  <si>
    <t xml:space="preserve">Poznámka k souboru cen:_x000D_
1. V cenách jsou započteny i náklady na dodání trub včetně gumového těsnění._x000D_
2. Použití trub dle tuhostí:_x000D_
a) třída SN 4: kanalizační sítě, přípojky, odvodňování pozemků s výškou krytí až 4 m_x000D_
b) třída SN 8: kanalizační sítě v nestandartních podmínkách uložení, vysoké teplotní a mechanické zatížení s výškou krytí do 8 m_x000D_
c) SN 10: kanalizační sítě, přípojky, odvodňování pozemků s výškou krytí &amp;gt; 8 m_x000D_
d) třída SN 12: kanalizační sítě s vysokým statickým zatížením a dynamickými rázy, při rychlosti média až 15 m/s a výškou krytí 0,7-10 m_x000D_
e) třída SN 16: kanalizační sítě s vysokým statickým zatížením a dynamickými rázy avýškou krytí 0,5-12 m._x000D_
</t>
  </si>
  <si>
    <t>Od podlahových vpustí do revizní šachty</t>
  </si>
  <si>
    <t>(10,9+0,75+1,5)</t>
  </si>
  <si>
    <t>877260310</t>
  </si>
  <si>
    <t>Montáž tvarovek na kanalizačním plastovém potrubí z polypropylenu PP hladkého plnostěnného kolen DN 100</t>
  </si>
  <si>
    <t>-700962162</t>
  </si>
  <si>
    <t xml:space="preserve">Poznámka k souboru cen:_x000D_
1. V cenách montáže tvarovek nejsou započteny náklady na dodání tvarovek. Tyto náklady se oceňují ve specifikaci._x000D_
2. V cenách montáže tvarovek jsou započteny náklady na dodání těsnicích kroužků, pokud tyto nejsou součástí dodávky tvarovek._x000D_
</t>
  </si>
  <si>
    <t>28617180</t>
  </si>
  <si>
    <t>koleno kanalizační PP SN 16 45 ° DN 100</t>
  </si>
  <si>
    <t>757224276</t>
  </si>
  <si>
    <t>28617190</t>
  </si>
  <si>
    <t>koleno kanalizační PP SN 16 87 ° DN 100</t>
  </si>
  <si>
    <t>-1875632408</t>
  </si>
  <si>
    <t>877260320</t>
  </si>
  <si>
    <t>Montáž tvarovek na kanalizačním plastovém potrubí z polypropylenu PP hladkého plnostěnného odboček DN 100</t>
  </si>
  <si>
    <t>-1795959320</t>
  </si>
  <si>
    <t>"napojení drenážního potrubí" 2</t>
  </si>
  <si>
    <t>28617200</t>
  </si>
  <si>
    <t>odbočka kanalizační PP SN 16 45° DN 100/DN100</t>
  </si>
  <si>
    <t>681727903</t>
  </si>
  <si>
    <t>894118001</t>
  </si>
  <si>
    <t>Šachty kanalizační zděné Příplatek k cenám za každých dalších 0,60 m výšky vstupu</t>
  </si>
  <si>
    <t>-1657344266</t>
  </si>
  <si>
    <t xml:space="preserve">Poznámka k souboru cen:_x000D_
1. V cenách jsou započteny náklady na podkladní konstrukci z betonu C 8/10. V případě použití jiné třídy betonu než C 8/10 se cena stanoví výměnou stávajícího materiálu za beton požadované třídy._x000D_
2. V cenách jsou započteny i náklady na montáž a dodávku stupadel._x000D_
3. V cenách šachet na stokách kruhových a vejčitých nejsou započteny náklady na bednění a na obetonování konstrukce výplňovým betonem. Tyto náklady se oceňují:_x000D_
a) stěn šachet cenami souboru cen 894 50- . . Bednění stěn šachet části A 01 tohoto katalogu,_x000D_
b) konstrukce výplňovým betonem cenami souboru cen 894 20- . . Ostatní konstrukce na trubním vedení z prostého betonu z prostého betonu části A 01 tohoto katalogu, stavebnicovým způsobem tvorby cen._x000D_
</t>
  </si>
  <si>
    <t>894411111</t>
  </si>
  <si>
    <t>Zřízení šachet kanalizačních z betonových dílců výšky vstupu do 1,50 m s obložením dna betonem tř. C 25/30, na potrubí DN do 200</t>
  </si>
  <si>
    <t xml:space="preserve">Poznámka k souboru cen:_x000D_
1. Příplatek k ceně šachet z betonových dílců za každých dalších i započatých 0,60 m výšky vstupu se oceňuje cenou 894 11-8001 této části katalogu._x000D_
2. V cenách jsou započteny i náklady na:_x000D_
a) podkladní desku z betonu prostého._x000D_
b) zhotovení monolitického dna_x000D_
3. V cenách nejsou započteny náklady na:_x000D_
a) litinové poklopy; osazení litinových poklopů se oceňuje cenami souboru cen 899 10- . 1 Osazení poklopů litinových a ocelových včetně rámů části A 01 tohoto katalogu; dodání poklopů se oceňuje ve specifikaci,_x000D_
b) dodání betonových dílců (vyrovnávací prstenec, přechodová skruž, přechodová deska, skruže, šachtové a skružová těsnění); tyto se oceňují ve specifikaci._x000D_
</t>
  </si>
  <si>
    <t>"nová revizní šachta pro zaústění kanalizace" 1</t>
  </si>
  <si>
    <t>59224050</t>
  </si>
  <si>
    <t>skruž pro kanalizační šachty se zabudovanými stupadly 100 x 25 x 12 cm</t>
  </si>
  <si>
    <t>-807017792</t>
  </si>
  <si>
    <t>"nová revizní šachta" 1</t>
  </si>
  <si>
    <t>59224162</t>
  </si>
  <si>
    <t>skruž kanalizační s ocelovými stupadly 100 x 100 x 12 cm</t>
  </si>
  <si>
    <t>1073659156</t>
  </si>
  <si>
    <t>59224168</t>
  </si>
  <si>
    <t>skruž betonová přechodová 62,5/100x60x12 cm, stupadla poplastovaná kapsová</t>
  </si>
  <si>
    <t>1579534820</t>
  </si>
  <si>
    <t>59224188</t>
  </si>
  <si>
    <t>prstenec šachtový vyrovnávací betonový 625x120x120mm</t>
  </si>
  <si>
    <t>721132233</t>
  </si>
  <si>
    <t>59224348</t>
  </si>
  <si>
    <t>těsnění elastomerové pro spojení šachetních dílů DN 1000</t>
  </si>
  <si>
    <t>-528665462</t>
  </si>
  <si>
    <t>"mezi skruže revizní šachty" 3</t>
  </si>
  <si>
    <t>899304111</t>
  </si>
  <si>
    <t>Osazení poklopů železobetonových včetně rámů jakékoliv hmotnosti</t>
  </si>
  <si>
    <t xml:space="preserve">Poznámka k souboru cen:_x000D_
1. V cenách nejsou započteny náklady na dodání železobetonových poklopů; poklopy včetně rámů se oceňují ve specifikaci._x000D_
</t>
  </si>
  <si>
    <t>55241011</t>
  </si>
  <si>
    <t>poklop třída B 125, kruhový rám, vstup 600 mm bez ventilace</t>
  </si>
  <si>
    <t>1465453352</t>
  </si>
  <si>
    <t>998276101</t>
  </si>
  <si>
    <t>Přesun hmot pro trubní vedení hloubené z trub z plastických hmot nebo sklolaminátových pro vodovody nebo kanalizace v otevřeném výkopu dopravní vzdálenost do 15 m</t>
  </si>
  <si>
    <t xml:space="preserve">Poznámka k souboru cen:_x000D_
1. Položky přesunu hmot nelze užít pro zeminu, sypaniny, štěrkopísek, kamenivo ap. Případná manipulace s tímto materiálem se oceňuje souborem cen 162 .0-11 Vodorovné přemístění výkopku nebo sypaniny katalogu 800-1 Zemní práce._x000D_
</t>
  </si>
  <si>
    <t>721</t>
  </si>
  <si>
    <t>Vnitřní kanalizace</t>
  </si>
  <si>
    <t>721194109</t>
  </si>
  <si>
    <t>Vyměření přípojek na potrubí vyvedení a upevnění odpadních výpustek DN 100</t>
  </si>
  <si>
    <t>939695600</t>
  </si>
  <si>
    <t xml:space="preserve">Poznámka k souboru cen:_x000D_
1. Cenami lze oceňovat i vyvedení a upevnění odpadních výpustek ke strojům a zařízením._x000D_
2. Potrubí odpadních výpustek se oceňují cenami souboru cen 721 17- . . Potrubí z plastových trub, části A 01._x000D_
</t>
  </si>
  <si>
    <t>"podlahové vpusti" 2</t>
  </si>
  <si>
    <t>721211501</t>
  </si>
  <si>
    <t>Podlahové vpusti sklepní vpusti s vodorovným odtokem DN 110 mřížka plast 170x240</t>
  </si>
  <si>
    <t>-1419795298</t>
  </si>
  <si>
    <t>"Do desky cyklověže" 2</t>
  </si>
  <si>
    <t>721290111</t>
  </si>
  <si>
    <t>Zkouška těsnosti kanalizace v objektech vodou do DN 125</t>
  </si>
  <si>
    <t xml:space="preserve">Poznámka k souboru cen:_x000D_
1. V ceně -0123 není započteno dodání média; jeho dodávka se oceňuje ve specifikaci._x000D_
</t>
  </si>
  <si>
    <t>SO 01.d - Slaboproud pro bezdrátové připojení internetu</t>
  </si>
  <si>
    <t xml:space="preserve">    742 - Elektroinstalace - slaboproud</t>
  </si>
  <si>
    <t>742</t>
  </si>
  <si>
    <t>Elektroinstalace - slaboproud</t>
  </si>
  <si>
    <t>742999101.R</t>
  </si>
  <si>
    <t>Přípojka slaboproudu</t>
  </si>
  <si>
    <t>1840489623</t>
  </si>
  <si>
    <t>VON - Vedlejší a ostatní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</si>
  <si>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</si>
  <si>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</si>
  <si>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</si>
  <si>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</si>
  <si>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</si>
  <si>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</si>
  <si>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</si>
  <si>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01150301X</t>
  </si>
  <si>
    <t>Stavební průzkum - vytyčení stávajících inž. sítí</t>
  </si>
  <si>
    <t>262144</t>
  </si>
  <si>
    <t>012103000</t>
  </si>
  <si>
    <t>Geodetické práce před výstavbou</t>
  </si>
  <si>
    <t>012203000</t>
  </si>
  <si>
    <t>Geodetické práce při provádění stavby</t>
  </si>
  <si>
    <t>1024</t>
  </si>
  <si>
    <t>1256350847</t>
  </si>
  <si>
    <t>012303000</t>
  </si>
  <si>
    <t>Geodetické práce po výstavbě</t>
  </si>
  <si>
    <t>013244000</t>
  </si>
  <si>
    <t>Dokumentace pro provádění stavby</t>
  </si>
  <si>
    <t>013254000</t>
  </si>
  <si>
    <t>Dokumentace skutečného provedení stavby</t>
  </si>
  <si>
    <t>VRN3</t>
  </si>
  <si>
    <t>Zařízení staveniště</t>
  </si>
  <si>
    <t>030001000</t>
  </si>
  <si>
    <t>033103000</t>
  </si>
  <si>
    <t>Připojení energií</t>
  </si>
  <si>
    <t>1610500920</t>
  </si>
  <si>
    <t>034103000</t>
  </si>
  <si>
    <t>Oplocení staveniště</t>
  </si>
  <si>
    <t>034203000</t>
  </si>
  <si>
    <t>Opatření na ochranu pozemků sousedních se staveništěm</t>
  </si>
  <si>
    <t>034303000</t>
  </si>
  <si>
    <t>Dopravní značení na staveništi</t>
  </si>
  <si>
    <t>557334015</t>
  </si>
  <si>
    <t>034503000</t>
  </si>
  <si>
    <t>Informační tabule na staveništi</t>
  </si>
  <si>
    <t>-1347466856</t>
  </si>
  <si>
    <t>VRN4</t>
  </si>
  <si>
    <t>Inženýrská činnost</t>
  </si>
  <si>
    <t>045002000</t>
  </si>
  <si>
    <t>Kompletační a koordinační činnost</t>
  </si>
  <si>
    <t>VRN6</t>
  </si>
  <si>
    <t>Územní vlivy</t>
  </si>
  <si>
    <t>062002000</t>
  </si>
  <si>
    <t>Ztížené dopravní podmínky</t>
  </si>
  <si>
    <t>319060881</t>
  </si>
  <si>
    <t>VRN7</t>
  </si>
  <si>
    <t>Provozní vlivy</t>
  </si>
  <si>
    <t>071002000</t>
  </si>
  <si>
    <t>Provoz investora, třetích osob</t>
  </si>
  <si>
    <t>-733363447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</si>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</sst>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40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 wrapText="1"/>
    </xf>
    <xf numFmtId="0" fontId="22" fillId="4" borderId="8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/>
    </xf>
    <xf numFmtId="0" fontId="40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3"/>
  <sheetViews>
    <sheetView showGridLines="0" tabSelected="1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0.1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352"/>
      <c r="AS2" s="352"/>
      <c r="AT2" s="352"/>
      <c r="AU2" s="352"/>
      <c r="AV2" s="352"/>
      <c r="AW2" s="352"/>
      <c r="AX2" s="352"/>
      <c r="AY2" s="352"/>
      <c r="AZ2" s="352"/>
      <c r="BA2" s="352"/>
      <c r="BB2" s="352"/>
      <c r="BC2" s="352"/>
      <c r="BD2" s="352"/>
      <c r="BE2" s="352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64" t="s">
        <v>14</v>
      </c>
      <c r="L5" s="365"/>
      <c r="M5" s="365"/>
      <c r="N5" s="365"/>
      <c r="O5" s="365"/>
      <c r="P5" s="365"/>
      <c r="Q5" s="365"/>
      <c r="R5" s="365"/>
      <c r="S5" s="365"/>
      <c r="T5" s="365"/>
      <c r="U5" s="365"/>
      <c r="V5" s="365"/>
      <c r="W5" s="365"/>
      <c r="X5" s="365"/>
      <c r="Y5" s="365"/>
      <c r="Z5" s="365"/>
      <c r="AA5" s="365"/>
      <c r="AB5" s="365"/>
      <c r="AC5" s="365"/>
      <c r="AD5" s="365"/>
      <c r="AE5" s="365"/>
      <c r="AF5" s="365"/>
      <c r="AG5" s="365"/>
      <c r="AH5" s="365"/>
      <c r="AI5" s="365"/>
      <c r="AJ5" s="365"/>
      <c r="AK5" s="365"/>
      <c r="AL5" s="365"/>
      <c r="AM5" s="365"/>
      <c r="AN5" s="365"/>
      <c r="AO5" s="365"/>
      <c r="AP5" s="23"/>
      <c r="AQ5" s="23"/>
      <c r="AR5" s="21"/>
      <c r="BE5" s="343" t="s">
        <v>15</v>
      </c>
      <c r="BS5" s="18" t="s">
        <v>6</v>
      </c>
    </row>
    <row r="6" spans="1:74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66" t="s">
        <v>17</v>
      </c>
      <c r="L6" s="365"/>
      <c r="M6" s="365"/>
      <c r="N6" s="365"/>
      <c r="O6" s="365"/>
      <c r="P6" s="365"/>
      <c r="Q6" s="365"/>
      <c r="R6" s="365"/>
      <c r="S6" s="365"/>
      <c r="T6" s="365"/>
      <c r="U6" s="365"/>
      <c r="V6" s="365"/>
      <c r="W6" s="365"/>
      <c r="X6" s="365"/>
      <c r="Y6" s="365"/>
      <c r="Z6" s="365"/>
      <c r="AA6" s="365"/>
      <c r="AB6" s="365"/>
      <c r="AC6" s="365"/>
      <c r="AD6" s="365"/>
      <c r="AE6" s="365"/>
      <c r="AF6" s="365"/>
      <c r="AG6" s="365"/>
      <c r="AH6" s="365"/>
      <c r="AI6" s="365"/>
      <c r="AJ6" s="365"/>
      <c r="AK6" s="365"/>
      <c r="AL6" s="365"/>
      <c r="AM6" s="365"/>
      <c r="AN6" s="365"/>
      <c r="AO6" s="365"/>
      <c r="AP6" s="23"/>
      <c r="AQ6" s="23"/>
      <c r="AR6" s="21"/>
      <c r="BE6" s="344"/>
      <c r="BS6" s="18" t="s">
        <v>6</v>
      </c>
    </row>
    <row r="7" spans="1:74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44"/>
      <c r="BS7" s="18" t="s">
        <v>6</v>
      </c>
    </row>
    <row r="8" spans="1:74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44"/>
      <c r="BS8" s="18" t="s">
        <v>6</v>
      </c>
    </row>
    <row r="9" spans="1:74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44"/>
      <c r="BS9" s="18" t="s">
        <v>6</v>
      </c>
    </row>
    <row r="10" spans="1:74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44"/>
      <c r="BS10" s="18" t="s">
        <v>6</v>
      </c>
    </row>
    <row r="11" spans="1:74" ht="18.5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44"/>
      <c r="BS11" s="18" t="s">
        <v>6</v>
      </c>
    </row>
    <row r="12" spans="1:74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44"/>
      <c r="BS12" s="18" t="s">
        <v>6</v>
      </c>
    </row>
    <row r="13" spans="1:74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32</v>
      </c>
      <c r="AO13" s="23"/>
      <c r="AP13" s="23"/>
      <c r="AQ13" s="23"/>
      <c r="AR13" s="21"/>
      <c r="BE13" s="344"/>
      <c r="BS13" s="18" t="s">
        <v>6</v>
      </c>
    </row>
    <row r="14" spans="1:74" ht="12.75">
      <c r="B14" s="22"/>
      <c r="C14" s="23"/>
      <c r="D14" s="23"/>
      <c r="E14" s="367" t="s">
        <v>32</v>
      </c>
      <c r="F14" s="368"/>
      <c r="G14" s="368"/>
      <c r="H14" s="368"/>
      <c r="I14" s="368"/>
      <c r="J14" s="368"/>
      <c r="K14" s="368"/>
      <c r="L14" s="368"/>
      <c r="M14" s="368"/>
      <c r="N14" s="368"/>
      <c r="O14" s="368"/>
      <c r="P14" s="368"/>
      <c r="Q14" s="368"/>
      <c r="R14" s="368"/>
      <c r="S14" s="368"/>
      <c r="T14" s="368"/>
      <c r="U14" s="368"/>
      <c r="V14" s="368"/>
      <c r="W14" s="368"/>
      <c r="X14" s="368"/>
      <c r="Y14" s="368"/>
      <c r="Z14" s="368"/>
      <c r="AA14" s="368"/>
      <c r="AB14" s="368"/>
      <c r="AC14" s="368"/>
      <c r="AD14" s="368"/>
      <c r="AE14" s="368"/>
      <c r="AF14" s="368"/>
      <c r="AG14" s="368"/>
      <c r="AH14" s="368"/>
      <c r="AI14" s="368"/>
      <c r="AJ14" s="368"/>
      <c r="AK14" s="30" t="s">
        <v>29</v>
      </c>
      <c r="AL14" s="23"/>
      <c r="AM14" s="23"/>
      <c r="AN14" s="32" t="s">
        <v>32</v>
      </c>
      <c r="AO14" s="23"/>
      <c r="AP14" s="23"/>
      <c r="AQ14" s="23"/>
      <c r="AR14" s="21"/>
      <c r="BE14" s="344"/>
      <c r="BS14" s="18" t="s">
        <v>6</v>
      </c>
    </row>
    <row r="15" spans="1:74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44"/>
      <c r="BS15" s="18" t="s">
        <v>4</v>
      </c>
    </row>
    <row r="16" spans="1:74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44"/>
      <c r="BS16" s="18" t="s">
        <v>4</v>
      </c>
    </row>
    <row r="17" spans="2:71" ht="18.5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44"/>
      <c r="BS17" s="18" t="s">
        <v>37</v>
      </c>
    </row>
    <row r="18" spans="2:7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44"/>
      <c r="BS18" s="18" t="s">
        <v>6</v>
      </c>
    </row>
    <row r="19" spans="2:71" ht="12" customHeight="1">
      <c r="B19" s="22"/>
      <c r="C19" s="23"/>
      <c r="D19" s="30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44"/>
      <c r="BS19" s="18" t="s">
        <v>6</v>
      </c>
    </row>
    <row r="20" spans="2:71" ht="18.5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44"/>
      <c r="BS20" s="18" t="s">
        <v>4</v>
      </c>
    </row>
    <row r="21" spans="2:7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44"/>
    </row>
    <row r="22" spans="2:71" ht="12" customHeight="1">
      <c r="B22" s="22"/>
      <c r="C22" s="23"/>
      <c r="D22" s="30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44"/>
    </row>
    <row r="23" spans="2:71" ht="89.25" customHeight="1">
      <c r="B23" s="22"/>
      <c r="C23" s="23"/>
      <c r="D23" s="23"/>
      <c r="E23" s="369" t="s">
        <v>41</v>
      </c>
      <c r="F23" s="369"/>
      <c r="G23" s="369"/>
      <c r="H23" s="369"/>
      <c r="I23" s="369"/>
      <c r="J23" s="369"/>
      <c r="K23" s="369"/>
      <c r="L23" s="369"/>
      <c r="M23" s="369"/>
      <c r="N23" s="369"/>
      <c r="O23" s="369"/>
      <c r="P23" s="369"/>
      <c r="Q23" s="369"/>
      <c r="R23" s="369"/>
      <c r="S23" s="369"/>
      <c r="T23" s="369"/>
      <c r="U23" s="369"/>
      <c r="V23" s="369"/>
      <c r="W23" s="369"/>
      <c r="X23" s="369"/>
      <c r="Y23" s="369"/>
      <c r="Z23" s="369"/>
      <c r="AA23" s="369"/>
      <c r="AB23" s="369"/>
      <c r="AC23" s="369"/>
      <c r="AD23" s="369"/>
      <c r="AE23" s="369"/>
      <c r="AF23" s="369"/>
      <c r="AG23" s="369"/>
      <c r="AH23" s="369"/>
      <c r="AI23" s="369"/>
      <c r="AJ23" s="369"/>
      <c r="AK23" s="369"/>
      <c r="AL23" s="369"/>
      <c r="AM23" s="369"/>
      <c r="AN23" s="369"/>
      <c r="AO23" s="23"/>
      <c r="AP23" s="23"/>
      <c r="AQ23" s="23"/>
      <c r="AR23" s="21"/>
      <c r="BE23" s="344"/>
    </row>
    <row r="24" spans="2:7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44"/>
    </row>
    <row r="25" spans="2:7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44"/>
    </row>
    <row r="26" spans="2:71" s="1" customFormat="1" ht="25.9" customHeight="1">
      <c r="B26" s="35"/>
      <c r="C26" s="36"/>
      <c r="D26" s="37" t="s">
        <v>42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46">
        <f>ROUND(AG54,2)</f>
        <v>0</v>
      </c>
      <c r="AL26" s="347"/>
      <c r="AM26" s="347"/>
      <c r="AN26" s="347"/>
      <c r="AO26" s="347"/>
      <c r="AP26" s="36"/>
      <c r="AQ26" s="36"/>
      <c r="AR26" s="39"/>
      <c r="BE26" s="344"/>
    </row>
    <row r="27" spans="2:71" s="1" customFormat="1" ht="6.95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44"/>
    </row>
    <row r="28" spans="2:71" s="1" customFormat="1" ht="12.75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70" t="s">
        <v>43</v>
      </c>
      <c r="M28" s="370"/>
      <c r="N28" s="370"/>
      <c r="O28" s="370"/>
      <c r="P28" s="370"/>
      <c r="Q28" s="36"/>
      <c r="R28" s="36"/>
      <c r="S28" s="36"/>
      <c r="T28" s="36"/>
      <c r="U28" s="36"/>
      <c r="V28" s="36"/>
      <c r="W28" s="370" t="s">
        <v>44</v>
      </c>
      <c r="X28" s="370"/>
      <c r="Y28" s="370"/>
      <c r="Z28" s="370"/>
      <c r="AA28" s="370"/>
      <c r="AB28" s="370"/>
      <c r="AC28" s="370"/>
      <c r="AD28" s="370"/>
      <c r="AE28" s="370"/>
      <c r="AF28" s="36"/>
      <c r="AG28" s="36"/>
      <c r="AH28" s="36"/>
      <c r="AI28" s="36"/>
      <c r="AJ28" s="36"/>
      <c r="AK28" s="370" t="s">
        <v>45</v>
      </c>
      <c r="AL28" s="370"/>
      <c r="AM28" s="370"/>
      <c r="AN28" s="370"/>
      <c r="AO28" s="370"/>
      <c r="AP28" s="36"/>
      <c r="AQ28" s="36"/>
      <c r="AR28" s="39"/>
      <c r="BE28" s="344"/>
    </row>
    <row r="29" spans="2:71" s="2" customFormat="1" ht="14.45" customHeight="1">
      <c r="B29" s="40"/>
      <c r="C29" s="41"/>
      <c r="D29" s="30" t="s">
        <v>46</v>
      </c>
      <c r="E29" s="41"/>
      <c r="F29" s="30" t="s">
        <v>47</v>
      </c>
      <c r="G29" s="41"/>
      <c r="H29" s="41"/>
      <c r="I29" s="41"/>
      <c r="J29" s="41"/>
      <c r="K29" s="41"/>
      <c r="L29" s="371">
        <v>0.21</v>
      </c>
      <c r="M29" s="342"/>
      <c r="N29" s="342"/>
      <c r="O29" s="342"/>
      <c r="P29" s="342"/>
      <c r="Q29" s="41"/>
      <c r="R29" s="41"/>
      <c r="S29" s="41"/>
      <c r="T29" s="41"/>
      <c r="U29" s="41"/>
      <c r="V29" s="41"/>
      <c r="W29" s="341">
        <f>ROUND(AZ54, 2)</f>
        <v>0</v>
      </c>
      <c r="X29" s="342"/>
      <c r="Y29" s="342"/>
      <c r="Z29" s="342"/>
      <c r="AA29" s="342"/>
      <c r="AB29" s="342"/>
      <c r="AC29" s="342"/>
      <c r="AD29" s="342"/>
      <c r="AE29" s="342"/>
      <c r="AF29" s="41"/>
      <c r="AG29" s="41"/>
      <c r="AH29" s="41"/>
      <c r="AI29" s="41"/>
      <c r="AJ29" s="41"/>
      <c r="AK29" s="341">
        <f>ROUND(AV54, 2)</f>
        <v>0</v>
      </c>
      <c r="AL29" s="342"/>
      <c r="AM29" s="342"/>
      <c r="AN29" s="342"/>
      <c r="AO29" s="342"/>
      <c r="AP29" s="41"/>
      <c r="AQ29" s="41"/>
      <c r="AR29" s="42"/>
      <c r="BE29" s="345"/>
    </row>
    <row r="30" spans="2:71" s="2" customFormat="1" ht="14.45" customHeight="1">
      <c r="B30" s="40"/>
      <c r="C30" s="41"/>
      <c r="D30" s="41"/>
      <c r="E30" s="41"/>
      <c r="F30" s="30" t="s">
        <v>48</v>
      </c>
      <c r="G30" s="41"/>
      <c r="H30" s="41"/>
      <c r="I30" s="41"/>
      <c r="J30" s="41"/>
      <c r="K30" s="41"/>
      <c r="L30" s="371">
        <v>0.15</v>
      </c>
      <c r="M30" s="342"/>
      <c r="N30" s="342"/>
      <c r="O30" s="342"/>
      <c r="P30" s="342"/>
      <c r="Q30" s="41"/>
      <c r="R30" s="41"/>
      <c r="S30" s="41"/>
      <c r="T30" s="41"/>
      <c r="U30" s="41"/>
      <c r="V30" s="41"/>
      <c r="W30" s="341">
        <f>ROUND(BA54, 2)</f>
        <v>0</v>
      </c>
      <c r="X30" s="342"/>
      <c r="Y30" s="342"/>
      <c r="Z30" s="342"/>
      <c r="AA30" s="342"/>
      <c r="AB30" s="342"/>
      <c r="AC30" s="342"/>
      <c r="AD30" s="342"/>
      <c r="AE30" s="342"/>
      <c r="AF30" s="41"/>
      <c r="AG30" s="41"/>
      <c r="AH30" s="41"/>
      <c r="AI30" s="41"/>
      <c r="AJ30" s="41"/>
      <c r="AK30" s="341">
        <f>ROUND(AW54, 2)</f>
        <v>0</v>
      </c>
      <c r="AL30" s="342"/>
      <c r="AM30" s="342"/>
      <c r="AN30" s="342"/>
      <c r="AO30" s="342"/>
      <c r="AP30" s="41"/>
      <c r="AQ30" s="41"/>
      <c r="AR30" s="42"/>
      <c r="BE30" s="345"/>
    </row>
    <row r="31" spans="2:71" s="2" customFormat="1" ht="14.45" hidden="1" customHeight="1">
      <c r="B31" s="40"/>
      <c r="C31" s="41"/>
      <c r="D31" s="41"/>
      <c r="E31" s="41"/>
      <c r="F31" s="30" t="s">
        <v>49</v>
      </c>
      <c r="G31" s="41"/>
      <c r="H31" s="41"/>
      <c r="I31" s="41"/>
      <c r="J31" s="41"/>
      <c r="K31" s="41"/>
      <c r="L31" s="371">
        <v>0.21</v>
      </c>
      <c r="M31" s="342"/>
      <c r="N31" s="342"/>
      <c r="O31" s="342"/>
      <c r="P31" s="342"/>
      <c r="Q31" s="41"/>
      <c r="R31" s="41"/>
      <c r="S31" s="41"/>
      <c r="T31" s="41"/>
      <c r="U31" s="41"/>
      <c r="V31" s="41"/>
      <c r="W31" s="341">
        <f>ROUND(BB54, 2)</f>
        <v>0</v>
      </c>
      <c r="X31" s="342"/>
      <c r="Y31" s="342"/>
      <c r="Z31" s="342"/>
      <c r="AA31" s="342"/>
      <c r="AB31" s="342"/>
      <c r="AC31" s="342"/>
      <c r="AD31" s="342"/>
      <c r="AE31" s="342"/>
      <c r="AF31" s="41"/>
      <c r="AG31" s="41"/>
      <c r="AH31" s="41"/>
      <c r="AI31" s="41"/>
      <c r="AJ31" s="41"/>
      <c r="AK31" s="341">
        <v>0</v>
      </c>
      <c r="AL31" s="342"/>
      <c r="AM31" s="342"/>
      <c r="AN31" s="342"/>
      <c r="AO31" s="342"/>
      <c r="AP31" s="41"/>
      <c r="AQ31" s="41"/>
      <c r="AR31" s="42"/>
      <c r="BE31" s="345"/>
    </row>
    <row r="32" spans="2:71" s="2" customFormat="1" ht="14.45" hidden="1" customHeight="1">
      <c r="B32" s="40"/>
      <c r="C32" s="41"/>
      <c r="D32" s="41"/>
      <c r="E32" s="41"/>
      <c r="F32" s="30" t="s">
        <v>50</v>
      </c>
      <c r="G32" s="41"/>
      <c r="H32" s="41"/>
      <c r="I32" s="41"/>
      <c r="J32" s="41"/>
      <c r="K32" s="41"/>
      <c r="L32" s="371">
        <v>0.15</v>
      </c>
      <c r="M32" s="342"/>
      <c r="N32" s="342"/>
      <c r="O32" s="342"/>
      <c r="P32" s="342"/>
      <c r="Q32" s="41"/>
      <c r="R32" s="41"/>
      <c r="S32" s="41"/>
      <c r="T32" s="41"/>
      <c r="U32" s="41"/>
      <c r="V32" s="41"/>
      <c r="W32" s="341">
        <f>ROUND(BC54, 2)</f>
        <v>0</v>
      </c>
      <c r="X32" s="342"/>
      <c r="Y32" s="342"/>
      <c r="Z32" s="342"/>
      <c r="AA32" s="342"/>
      <c r="AB32" s="342"/>
      <c r="AC32" s="342"/>
      <c r="AD32" s="342"/>
      <c r="AE32" s="342"/>
      <c r="AF32" s="41"/>
      <c r="AG32" s="41"/>
      <c r="AH32" s="41"/>
      <c r="AI32" s="41"/>
      <c r="AJ32" s="41"/>
      <c r="AK32" s="341">
        <v>0</v>
      </c>
      <c r="AL32" s="342"/>
      <c r="AM32" s="342"/>
      <c r="AN32" s="342"/>
      <c r="AO32" s="342"/>
      <c r="AP32" s="41"/>
      <c r="AQ32" s="41"/>
      <c r="AR32" s="42"/>
      <c r="BE32" s="345"/>
    </row>
    <row r="33" spans="2:44" s="2" customFormat="1" ht="14.45" hidden="1" customHeight="1">
      <c r="B33" s="40"/>
      <c r="C33" s="41"/>
      <c r="D33" s="41"/>
      <c r="E33" s="41"/>
      <c r="F33" s="30" t="s">
        <v>51</v>
      </c>
      <c r="G33" s="41"/>
      <c r="H33" s="41"/>
      <c r="I33" s="41"/>
      <c r="J33" s="41"/>
      <c r="K33" s="41"/>
      <c r="L33" s="371">
        <v>0</v>
      </c>
      <c r="M33" s="342"/>
      <c r="N33" s="342"/>
      <c r="O33" s="342"/>
      <c r="P33" s="342"/>
      <c r="Q33" s="41"/>
      <c r="R33" s="41"/>
      <c r="S33" s="41"/>
      <c r="T33" s="41"/>
      <c r="U33" s="41"/>
      <c r="V33" s="41"/>
      <c r="W33" s="341">
        <f>ROUND(BD54, 2)</f>
        <v>0</v>
      </c>
      <c r="X33" s="342"/>
      <c r="Y33" s="342"/>
      <c r="Z33" s="342"/>
      <c r="AA33" s="342"/>
      <c r="AB33" s="342"/>
      <c r="AC33" s="342"/>
      <c r="AD33" s="342"/>
      <c r="AE33" s="342"/>
      <c r="AF33" s="41"/>
      <c r="AG33" s="41"/>
      <c r="AH33" s="41"/>
      <c r="AI33" s="41"/>
      <c r="AJ33" s="41"/>
      <c r="AK33" s="341">
        <v>0</v>
      </c>
      <c r="AL33" s="342"/>
      <c r="AM33" s="342"/>
      <c r="AN33" s="342"/>
      <c r="AO33" s="342"/>
      <c r="AP33" s="41"/>
      <c r="AQ33" s="41"/>
      <c r="AR33" s="42"/>
    </row>
    <row r="34" spans="2:44" s="1" customFormat="1" ht="6.95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</row>
    <row r="35" spans="2:44" s="1" customFormat="1" ht="25.9" customHeight="1">
      <c r="B35" s="35"/>
      <c r="C35" s="43"/>
      <c r="D35" s="44" t="s">
        <v>52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53</v>
      </c>
      <c r="U35" s="45"/>
      <c r="V35" s="45"/>
      <c r="W35" s="45"/>
      <c r="X35" s="348" t="s">
        <v>54</v>
      </c>
      <c r="Y35" s="349"/>
      <c r="Z35" s="349"/>
      <c r="AA35" s="349"/>
      <c r="AB35" s="349"/>
      <c r="AC35" s="45"/>
      <c r="AD35" s="45"/>
      <c r="AE35" s="45"/>
      <c r="AF35" s="45"/>
      <c r="AG35" s="45"/>
      <c r="AH35" s="45"/>
      <c r="AI35" s="45"/>
      <c r="AJ35" s="45"/>
      <c r="AK35" s="350">
        <f>SUM(AK26:AK33)</f>
        <v>0</v>
      </c>
      <c r="AL35" s="349"/>
      <c r="AM35" s="349"/>
      <c r="AN35" s="349"/>
      <c r="AO35" s="351"/>
      <c r="AP35" s="43"/>
      <c r="AQ35" s="43"/>
      <c r="AR35" s="39"/>
    </row>
    <row r="36" spans="2:44" s="1" customFormat="1" ht="6.95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</row>
    <row r="37" spans="2:44" s="1" customFormat="1" ht="6.95" customHeight="1"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</row>
    <row r="41" spans="2:44" s="1" customFormat="1" ht="6.95" customHeight="1"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</row>
    <row r="42" spans="2:44" s="1" customFormat="1" ht="24.95" customHeight="1">
      <c r="B42" s="35"/>
      <c r="C42" s="24" t="s">
        <v>55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</row>
    <row r="43" spans="2:44" s="1" customFormat="1" ht="6.95" customHeight="1"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</row>
    <row r="44" spans="2:44" s="3" customFormat="1" ht="12" customHeight="1">
      <c r="B44" s="51"/>
      <c r="C44" s="30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4462-19-4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2:44" s="4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61" t="str">
        <f>K6</f>
        <v>Automatické parkovací zařízení pro kola v Berouně</v>
      </c>
      <c r="M45" s="362"/>
      <c r="N45" s="362"/>
      <c r="O45" s="362"/>
      <c r="P45" s="362"/>
      <c r="Q45" s="362"/>
      <c r="R45" s="362"/>
      <c r="S45" s="362"/>
      <c r="T45" s="362"/>
      <c r="U45" s="362"/>
      <c r="V45" s="362"/>
      <c r="W45" s="362"/>
      <c r="X45" s="362"/>
      <c r="Y45" s="362"/>
      <c r="Z45" s="362"/>
      <c r="AA45" s="362"/>
      <c r="AB45" s="362"/>
      <c r="AC45" s="362"/>
      <c r="AD45" s="362"/>
      <c r="AE45" s="362"/>
      <c r="AF45" s="362"/>
      <c r="AG45" s="362"/>
      <c r="AH45" s="362"/>
      <c r="AI45" s="362"/>
      <c r="AJ45" s="362"/>
      <c r="AK45" s="362"/>
      <c r="AL45" s="362"/>
      <c r="AM45" s="362"/>
      <c r="AN45" s="362"/>
      <c r="AO45" s="362"/>
      <c r="AP45" s="56"/>
      <c r="AQ45" s="56"/>
      <c r="AR45" s="57"/>
    </row>
    <row r="46" spans="2:44" s="1" customFormat="1" ht="6.95" customHeight="1"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</row>
    <row r="47" spans="2:44" s="1" customFormat="1" ht="12" customHeight="1">
      <c r="B47" s="35"/>
      <c r="C47" s="30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Beroun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0" t="s">
        <v>23</v>
      </c>
      <c r="AJ47" s="36"/>
      <c r="AK47" s="36"/>
      <c r="AL47" s="36"/>
      <c r="AM47" s="363" t="str">
        <f>IF(AN8= "","",AN8)</f>
        <v>10. 10. 2019</v>
      </c>
      <c r="AN47" s="363"/>
      <c r="AO47" s="36"/>
      <c r="AP47" s="36"/>
      <c r="AQ47" s="36"/>
      <c r="AR47" s="39"/>
    </row>
    <row r="48" spans="2:44" s="1" customFormat="1" ht="6.95" customHeight="1"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</row>
    <row r="49" spans="1:91" s="1" customFormat="1" ht="27.95" customHeight="1">
      <c r="B49" s="35"/>
      <c r="C49" s="30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Město Beroun, Husovo nám. 68, 266 01 Beroun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0" t="s">
        <v>33</v>
      </c>
      <c r="AJ49" s="36"/>
      <c r="AK49" s="36"/>
      <c r="AL49" s="36"/>
      <c r="AM49" s="359" t="str">
        <f>IF(E17="","",E17)</f>
        <v>OPTIMA, s.r.o., Žižkova 738/IV, 566 01 Vys. Mýto</v>
      </c>
      <c r="AN49" s="360"/>
      <c r="AO49" s="360"/>
      <c r="AP49" s="360"/>
      <c r="AQ49" s="36"/>
      <c r="AR49" s="39"/>
      <c r="AS49" s="353" t="s">
        <v>56</v>
      </c>
      <c r="AT49" s="354"/>
      <c r="AU49" s="60"/>
      <c r="AV49" s="60"/>
      <c r="AW49" s="60"/>
      <c r="AX49" s="60"/>
      <c r="AY49" s="60"/>
      <c r="AZ49" s="60"/>
      <c r="BA49" s="60"/>
      <c r="BB49" s="60"/>
      <c r="BC49" s="60"/>
      <c r="BD49" s="61"/>
    </row>
    <row r="50" spans="1:91" s="1" customFormat="1" ht="15.2" customHeight="1">
      <c r="B50" s="35"/>
      <c r="C50" s="30" t="s">
        <v>31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0" t="s">
        <v>38</v>
      </c>
      <c r="AJ50" s="36"/>
      <c r="AK50" s="36"/>
      <c r="AL50" s="36"/>
      <c r="AM50" s="359" t="str">
        <f>IF(E20="","",E20)</f>
        <v xml:space="preserve"> </v>
      </c>
      <c r="AN50" s="360"/>
      <c r="AO50" s="360"/>
      <c r="AP50" s="360"/>
      <c r="AQ50" s="36"/>
      <c r="AR50" s="39"/>
      <c r="AS50" s="355"/>
      <c r="AT50" s="356"/>
      <c r="AU50" s="62"/>
      <c r="AV50" s="62"/>
      <c r="AW50" s="62"/>
      <c r="AX50" s="62"/>
      <c r="AY50" s="62"/>
      <c r="AZ50" s="62"/>
      <c r="BA50" s="62"/>
      <c r="BB50" s="62"/>
      <c r="BC50" s="62"/>
      <c r="BD50" s="63"/>
    </row>
    <row r="51" spans="1:91" s="1" customFormat="1" ht="10.8" customHeight="1"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57"/>
      <c r="AT51" s="358"/>
      <c r="AU51" s="64"/>
      <c r="AV51" s="64"/>
      <c r="AW51" s="64"/>
      <c r="AX51" s="64"/>
      <c r="AY51" s="64"/>
      <c r="AZ51" s="64"/>
      <c r="BA51" s="64"/>
      <c r="BB51" s="64"/>
      <c r="BC51" s="64"/>
      <c r="BD51" s="65"/>
    </row>
    <row r="52" spans="1:91" s="1" customFormat="1" ht="29.25" customHeight="1">
      <c r="B52" s="35"/>
      <c r="C52" s="376" t="s">
        <v>57</v>
      </c>
      <c r="D52" s="377"/>
      <c r="E52" s="377"/>
      <c r="F52" s="377"/>
      <c r="G52" s="377"/>
      <c r="H52" s="66"/>
      <c r="I52" s="378" t="s">
        <v>58</v>
      </c>
      <c r="J52" s="377"/>
      <c r="K52" s="377"/>
      <c r="L52" s="377"/>
      <c r="M52" s="377"/>
      <c r="N52" s="377"/>
      <c r="O52" s="377"/>
      <c r="P52" s="377"/>
      <c r="Q52" s="377"/>
      <c r="R52" s="377"/>
      <c r="S52" s="377"/>
      <c r="T52" s="377"/>
      <c r="U52" s="377"/>
      <c r="V52" s="377"/>
      <c r="W52" s="377"/>
      <c r="X52" s="377"/>
      <c r="Y52" s="377"/>
      <c r="Z52" s="377"/>
      <c r="AA52" s="377"/>
      <c r="AB52" s="377"/>
      <c r="AC52" s="377"/>
      <c r="AD52" s="377"/>
      <c r="AE52" s="377"/>
      <c r="AF52" s="377"/>
      <c r="AG52" s="381" t="s">
        <v>59</v>
      </c>
      <c r="AH52" s="377"/>
      <c r="AI52" s="377"/>
      <c r="AJ52" s="377"/>
      <c r="AK52" s="377"/>
      <c r="AL52" s="377"/>
      <c r="AM52" s="377"/>
      <c r="AN52" s="378" t="s">
        <v>60</v>
      </c>
      <c r="AO52" s="377"/>
      <c r="AP52" s="377"/>
      <c r="AQ52" s="67" t="s">
        <v>61</v>
      </c>
      <c r="AR52" s="39"/>
      <c r="AS52" s="68" t="s">
        <v>62</v>
      </c>
      <c r="AT52" s="69" t="s">
        <v>63</v>
      </c>
      <c r="AU52" s="69" t="s">
        <v>64</v>
      </c>
      <c r="AV52" s="69" t="s">
        <v>65</v>
      </c>
      <c r="AW52" s="69" t="s">
        <v>66</v>
      </c>
      <c r="AX52" s="69" t="s">
        <v>67</v>
      </c>
      <c r="AY52" s="69" t="s">
        <v>68</v>
      </c>
      <c r="AZ52" s="69" t="s">
        <v>69</v>
      </c>
      <c r="BA52" s="69" t="s">
        <v>70</v>
      </c>
      <c r="BB52" s="69" t="s">
        <v>71</v>
      </c>
      <c r="BC52" s="69" t="s">
        <v>72</v>
      </c>
      <c r="BD52" s="70" t="s">
        <v>73</v>
      </c>
    </row>
    <row r="53" spans="1:91" s="1" customFormat="1" ht="10.8" customHeight="1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</row>
    <row r="54" spans="1:91" s="5" customFormat="1" ht="32.450000000000003" customHeight="1">
      <c r="B54" s="74"/>
      <c r="C54" s="75" t="s">
        <v>74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83">
        <f>ROUND(AG55+AG56+AG61,2)</f>
        <v>0</v>
      </c>
      <c r="AH54" s="383"/>
      <c r="AI54" s="383"/>
      <c r="AJ54" s="383"/>
      <c r="AK54" s="383"/>
      <c r="AL54" s="383"/>
      <c r="AM54" s="383"/>
      <c r="AN54" s="384">
        <f t="shared" ref="AN54:AN61" si="0">SUM(AG54,AT54)</f>
        <v>0</v>
      </c>
      <c r="AO54" s="384"/>
      <c r="AP54" s="384"/>
      <c r="AQ54" s="78" t="s">
        <v>19</v>
      </c>
      <c r="AR54" s="79"/>
      <c r="AS54" s="80">
        <f>ROUND(AS55+AS56+AS61,2)</f>
        <v>0</v>
      </c>
      <c r="AT54" s="81">
        <f t="shared" ref="AT54:AT61" si="1">ROUND(SUM(AV54:AW54),2)</f>
        <v>0</v>
      </c>
      <c r="AU54" s="82">
        <f>ROUND(AU55+AU56+AU61,5)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ROUND(AZ55+AZ56+AZ61,2)</f>
        <v>0</v>
      </c>
      <c r="BA54" s="81">
        <f>ROUND(BA55+BA56+BA61,2)</f>
        <v>0</v>
      </c>
      <c r="BB54" s="81">
        <f>ROUND(BB55+BB56+BB61,2)</f>
        <v>0</v>
      </c>
      <c r="BC54" s="81">
        <f>ROUND(BC55+BC56+BC61,2)</f>
        <v>0</v>
      </c>
      <c r="BD54" s="83">
        <f>ROUND(BD55+BD56+BD61,2)</f>
        <v>0</v>
      </c>
      <c r="BS54" s="84" t="s">
        <v>75</v>
      </c>
      <c r="BT54" s="84" t="s">
        <v>76</v>
      </c>
      <c r="BU54" s="85" t="s">
        <v>77</v>
      </c>
      <c r="BV54" s="84" t="s">
        <v>78</v>
      </c>
      <c r="BW54" s="84" t="s">
        <v>5</v>
      </c>
      <c r="BX54" s="84" t="s">
        <v>79</v>
      </c>
      <c r="CL54" s="84" t="s">
        <v>19</v>
      </c>
    </row>
    <row r="55" spans="1:91" s="6" customFormat="1" ht="27" customHeight="1">
      <c r="A55" s="86" t="s">
        <v>80</v>
      </c>
      <c r="B55" s="87"/>
      <c r="C55" s="88"/>
      <c r="D55" s="379" t="s">
        <v>81</v>
      </c>
      <c r="E55" s="379"/>
      <c r="F55" s="379"/>
      <c r="G55" s="379"/>
      <c r="H55" s="379"/>
      <c r="I55" s="89"/>
      <c r="J55" s="379" t="s">
        <v>82</v>
      </c>
      <c r="K55" s="379"/>
      <c r="L55" s="379"/>
      <c r="M55" s="379"/>
      <c r="N55" s="379"/>
      <c r="O55" s="379"/>
      <c r="P55" s="379"/>
      <c r="Q55" s="379"/>
      <c r="R55" s="379"/>
      <c r="S55" s="379"/>
      <c r="T55" s="379"/>
      <c r="U55" s="379"/>
      <c r="V55" s="379"/>
      <c r="W55" s="379"/>
      <c r="X55" s="379"/>
      <c r="Y55" s="379"/>
      <c r="Z55" s="379"/>
      <c r="AA55" s="379"/>
      <c r="AB55" s="379"/>
      <c r="AC55" s="379"/>
      <c r="AD55" s="379"/>
      <c r="AE55" s="379"/>
      <c r="AF55" s="379"/>
      <c r="AG55" s="372">
        <f>'PS 01 - Automatická kolár...'!J30</f>
        <v>0</v>
      </c>
      <c r="AH55" s="373"/>
      <c r="AI55" s="373"/>
      <c r="AJ55" s="373"/>
      <c r="AK55" s="373"/>
      <c r="AL55" s="373"/>
      <c r="AM55" s="373"/>
      <c r="AN55" s="372">
        <f t="shared" si="0"/>
        <v>0</v>
      </c>
      <c r="AO55" s="373"/>
      <c r="AP55" s="373"/>
      <c r="AQ55" s="90" t="s">
        <v>83</v>
      </c>
      <c r="AR55" s="91"/>
      <c r="AS55" s="92">
        <v>0</v>
      </c>
      <c r="AT55" s="93">
        <f t="shared" si="1"/>
        <v>0</v>
      </c>
      <c r="AU55" s="94">
        <f>'PS 01 - Automatická kolár...'!P81</f>
        <v>0</v>
      </c>
      <c r="AV55" s="93">
        <f>'PS 01 - Automatická kolár...'!J33</f>
        <v>0</v>
      </c>
      <c r="AW55" s="93">
        <f>'PS 01 - Automatická kolár...'!J34</f>
        <v>0</v>
      </c>
      <c r="AX55" s="93">
        <f>'PS 01 - Automatická kolár...'!J35</f>
        <v>0</v>
      </c>
      <c r="AY55" s="93">
        <f>'PS 01 - Automatická kolár...'!J36</f>
        <v>0</v>
      </c>
      <c r="AZ55" s="93">
        <f>'PS 01 - Automatická kolár...'!F33</f>
        <v>0</v>
      </c>
      <c r="BA55" s="93">
        <f>'PS 01 - Automatická kolár...'!F34</f>
        <v>0</v>
      </c>
      <c r="BB55" s="93">
        <f>'PS 01 - Automatická kolár...'!F35</f>
        <v>0</v>
      </c>
      <c r="BC55" s="93">
        <f>'PS 01 - Automatická kolár...'!F36</f>
        <v>0</v>
      </c>
      <c r="BD55" s="95">
        <f>'PS 01 - Automatická kolár...'!F37</f>
        <v>0</v>
      </c>
      <c r="BT55" s="96" t="s">
        <v>84</v>
      </c>
      <c r="BV55" s="96" t="s">
        <v>78</v>
      </c>
      <c r="BW55" s="96" t="s">
        <v>85</v>
      </c>
      <c r="BX55" s="96" t="s">
        <v>5</v>
      </c>
      <c r="CL55" s="96" t="s">
        <v>19</v>
      </c>
      <c r="CM55" s="96" t="s">
        <v>86</v>
      </c>
    </row>
    <row r="56" spans="1:91" s="6" customFormat="1" ht="16.5" customHeight="1">
      <c r="B56" s="87"/>
      <c r="C56" s="88"/>
      <c r="D56" s="379" t="s">
        <v>87</v>
      </c>
      <c r="E56" s="379"/>
      <c r="F56" s="379"/>
      <c r="G56" s="379"/>
      <c r="H56" s="379"/>
      <c r="I56" s="89"/>
      <c r="J56" s="379" t="s">
        <v>88</v>
      </c>
      <c r="K56" s="379"/>
      <c r="L56" s="379"/>
      <c r="M56" s="379"/>
      <c r="N56" s="379"/>
      <c r="O56" s="379"/>
      <c r="P56" s="379"/>
      <c r="Q56" s="379"/>
      <c r="R56" s="379"/>
      <c r="S56" s="379"/>
      <c r="T56" s="379"/>
      <c r="U56" s="379"/>
      <c r="V56" s="379"/>
      <c r="W56" s="379"/>
      <c r="X56" s="379"/>
      <c r="Y56" s="379"/>
      <c r="Z56" s="379"/>
      <c r="AA56" s="379"/>
      <c r="AB56" s="379"/>
      <c r="AC56" s="379"/>
      <c r="AD56" s="379"/>
      <c r="AE56" s="379"/>
      <c r="AF56" s="379"/>
      <c r="AG56" s="382">
        <f>ROUND(SUM(AG57:AG60),2)</f>
        <v>0</v>
      </c>
      <c r="AH56" s="373"/>
      <c r="AI56" s="373"/>
      <c r="AJ56" s="373"/>
      <c r="AK56" s="373"/>
      <c r="AL56" s="373"/>
      <c r="AM56" s="373"/>
      <c r="AN56" s="372">
        <f t="shared" si="0"/>
        <v>0</v>
      </c>
      <c r="AO56" s="373"/>
      <c r="AP56" s="373"/>
      <c r="AQ56" s="90" t="s">
        <v>89</v>
      </c>
      <c r="AR56" s="91"/>
      <c r="AS56" s="92">
        <f>ROUND(SUM(AS57:AS60),2)</f>
        <v>0</v>
      </c>
      <c r="AT56" s="93">
        <f t="shared" si="1"/>
        <v>0</v>
      </c>
      <c r="AU56" s="94">
        <f>ROUND(SUM(AU57:AU60),5)</f>
        <v>0</v>
      </c>
      <c r="AV56" s="93">
        <f>ROUND(AZ56*L29,2)</f>
        <v>0</v>
      </c>
      <c r="AW56" s="93">
        <f>ROUND(BA56*L30,2)</f>
        <v>0</v>
      </c>
      <c r="AX56" s="93">
        <f>ROUND(BB56*L29,2)</f>
        <v>0</v>
      </c>
      <c r="AY56" s="93">
        <f>ROUND(BC56*L30,2)</f>
        <v>0</v>
      </c>
      <c r="AZ56" s="93">
        <f>ROUND(SUM(AZ57:AZ60),2)</f>
        <v>0</v>
      </c>
      <c r="BA56" s="93">
        <f>ROUND(SUM(BA57:BA60),2)</f>
        <v>0</v>
      </c>
      <c r="BB56" s="93">
        <f>ROUND(SUM(BB57:BB60),2)</f>
        <v>0</v>
      </c>
      <c r="BC56" s="93">
        <f>ROUND(SUM(BC57:BC60),2)</f>
        <v>0</v>
      </c>
      <c r="BD56" s="95">
        <f>ROUND(SUM(BD57:BD60),2)</f>
        <v>0</v>
      </c>
      <c r="BS56" s="96" t="s">
        <v>75</v>
      </c>
      <c r="BT56" s="96" t="s">
        <v>84</v>
      </c>
      <c r="BU56" s="96" t="s">
        <v>77</v>
      </c>
      <c r="BV56" s="96" t="s">
        <v>78</v>
      </c>
      <c r="BW56" s="96" t="s">
        <v>90</v>
      </c>
      <c r="BX56" s="96" t="s">
        <v>5</v>
      </c>
      <c r="CL56" s="96" t="s">
        <v>19</v>
      </c>
      <c r="CM56" s="96" t="s">
        <v>86</v>
      </c>
    </row>
    <row r="57" spans="1:91" s="3" customFormat="1" ht="16.5" customHeight="1">
      <c r="A57" s="86" t="s">
        <v>80</v>
      </c>
      <c r="B57" s="51"/>
      <c r="C57" s="97"/>
      <c r="D57" s="97"/>
      <c r="E57" s="380" t="s">
        <v>91</v>
      </c>
      <c r="F57" s="380"/>
      <c r="G57" s="380"/>
      <c r="H57" s="380"/>
      <c r="I57" s="380"/>
      <c r="J57" s="97"/>
      <c r="K57" s="380" t="s">
        <v>92</v>
      </c>
      <c r="L57" s="380"/>
      <c r="M57" s="380"/>
      <c r="N57" s="380"/>
      <c r="O57" s="380"/>
      <c r="P57" s="380"/>
      <c r="Q57" s="380"/>
      <c r="R57" s="380"/>
      <c r="S57" s="380"/>
      <c r="T57" s="380"/>
      <c r="U57" s="380"/>
      <c r="V57" s="380"/>
      <c r="W57" s="380"/>
      <c r="X57" s="380"/>
      <c r="Y57" s="380"/>
      <c r="Z57" s="380"/>
      <c r="AA57" s="380"/>
      <c r="AB57" s="380"/>
      <c r="AC57" s="380"/>
      <c r="AD57" s="380"/>
      <c r="AE57" s="380"/>
      <c r="AF57" s="380"/>
      <c r="AG57" s="374">
        <f>'SO 01.a - Automatická kol...'!J32</f>
        <v>0</v>
      </c>
      <c r="AH57" s="375"/>
      <c r="AI57" s="375"/>
      <c r="AJ57" s="375"/>
      <c r="AK57" s="375"/>
      <c r="AL57" s="375"/>
      <c r="AM57" s="375"/>
      <c r="AN57" s="374">
        <f t="shared" si="0"/>
        <v>0</v>
      </c>
      <c r="AO57" s="375"/>
      <c r="AP57" s="375"/>
      <c r="AQ57" s="98" t="s">
        <v>93</v>
      </c>
      <c r="AR57" s="53"/>
      <c r="AS57" s="99">
        <v>0</v>
      </c>
      <c r="AT57" s="100">
        <f t="shared" si="1"/>
        <v>0</v>
      </c>
      <c r="AU57" s="101">
        <f>'SO 01.a - Automatická kol...'!P98</f>
        <v>0</v>
      </c>
      <c r="AV57" s="100">
        <f>'SO 01.a - Automatická kol...'!J35</f>
        <v>0</v>
      </c>
      <c r="AW57" s="100">
        <f>'SO 01.a - Automatická kol...'!J36</f>
        <v>0</v>
      </c>
      <c r="AX57" s="100">
        <f>'SO 01.a - Automatická kol...'!J37</f>
        <v>0</v>
      </c>
      <c r="AY57" s="100">
        <f>'SO 01.a - Automatická kol...'!J38</f>
        <v>0</v>
      </c>
      <c r="AZ57" s="100">
        <f>'SO 01.a - Automatická kol...'!F35</f>
        <v>0</v>
      </c>
      <c r="BA57" s="100">
        <f>'SO 01.a - Automatická kol...'!F36</f>
        <v>0</v>
      </c>
      <c r="BB57" s="100">
        <f>'SO 01.a - Automatická kol...'!F37</f>
        <v>0</v>
      </c>
      <c r="BC57" s="100">
        <f>'SO 01.a - Automatická kol...'!F38</f>
        <v>0</v>
      </c>
      <c r="BD57" s="102">
        <f>'SO 01.a - Automatická kol...'!F39</f>
        <v>0</v>
      </c>
      <c r="BT57" s="103" t="s">
        <v>86</v>
      </c>
      <c r="BV57" s="103" t="s">
        <v>78</v>
      </c>
      <c r="BW57" s="103" t="s">
        <v>94</v>
      </c>
      <c r="BX57" s="103" t="s">
        <v>90</v>
      </c>
      <c r="CL57" s="103" t="s">
        <v>19</v>
      </c>
    </row>
    <row r="58" spans="1:91" s="3" customFormat="1" ht="16.5" customHeight="1">
      <c r="A58" s="86" t="s">
        <v>80</v>
      </c>
      <c r="B58" s="51"/>
      <c r="C58" s="97"/>
      <c r="D58" s="97"/>
      <c r="E58" s="380" t="s">
        <v>95</v>
      </c>
      <c r="F58" s="380"/>
      <c r="G58" s="380"/>
      <c r="H58" s="380"/>
      <c r="I58" s="380"/>
      <c r="J58" s="97"/>
      <c r="K58" s="380" t="s">
        <v>96</v>
      </c>
      <c r="L58" s="380"/>
      <c r="M58" s="380"/>
      <c r="N58" s="380"/>
      <c r="O58" s="380"/>
      <c r="P58" s="380"/>
      <c r="Q58" s="380"/>
      <c r="R58" s="380"/>
      <c r="S58" s="380"/>
      <c r="T58" s="380"/>
      <c r="U58" s="380"/>
      <c r="V58" s="380"/>
      <c r="W58" s="380"/>
      <c r="X58" s="380"/>
      <c r="Y58" s="380"/>
      <c r="Z58" s="380"/>
      <c r="AA58" s="380"/>
      <c r="AB58" s="380"/>
      <c r="AC58" s="380"/>
      <c r="AD58" s="380"/>
      <c r="AE58" s="380"/>
      <c r="AF58" s="380"/>
      <c r="AG58" s="374">
        <f>'SO 01.b - Elektroinstalac...'!J32</f>
        <v>0</v>
      </c>
      <c r="AH58" s="375"/>
      <c r="AI58" s="375"/>
      <c r="AJ58" s="375"/>
      <c r="AK58" s="375"/>
      <c r="AL58" s="375"/>
      <c r="AM58" s="375"/>
      <c r="AN58" s="374">
        <f t="shared" si="0"/>
        <v>0</v>
      </c>
      <c r="AO58" s="375"/>
      <c r="AP58" s="375"/>
      <c r="AQ58" s="98" t="s">
        <v>93</v>
      </c>
      <c r="AR58" s="53"/>
      <c r="AS58" s="99">
        <v>0</v>
      </c>
      <c r="AT58" s="100">
        <f t="shared" si="1"/>
        <v>0</v>
      </c>
      <c r="AU58" s="101">
        <f>'SO 01.b - Elektroinstalac...'!P87</f>
        <v>0</v>
      </c>
      <c r="AV58" s="100">
        <f>'SO 01.b - Elektroinstalac...'!J35</f>
        <v>0</v>
      </c>
      <c r="AW58" s="100">
        <f>'SO 01.b - Elektroinstalac...'!J36</f>
        <v>0</v>
      </c>
      <c r="AX58" s="100">
        <f>'SO 01.b - Elektroinstalac...'!J37</f>
        <v>0</v>
      </c>
      <c r="AY58" s="100">
        <f>'SO 01.b - Elektroinstalac...'!J38</f>
        <v>0</v>
      </c>
      <c r="AZ58" s="100">
        <f>'SO 01.b - Elektroinstalac...'!F35</f>
        <v>0</v>
      </c>
      <c r="BA58" s="100">
        <f>'SO 01.b - Elektroinstalac...'!F36</f>
        <v>0</v>
      </c>
      <c r="BB58" s="100">
        <f>'SO 01.b - Elektroinstalac...'!F37</f>
        <v>0</v>
      </c>
      <c r="BC58" s="100">
        <f>'SO 01.b - Elektroinstalac...'!F38</f>
        <v>0</v>
      </c>
      <c r="BD58" s="102">
        <f>'SO 01.b - Elektroinstalac...'!F39</f>
        <v>0</v>
      </c>
      <c r="BT58" s="103" t="s">
        <v>86</v>
      </c>
      <c r="BV58" s="103" t="s">
        <v>78</v>
      </c>
      <c r="BW58" s="103" t="s">
        <v>97</v>
      </c>
      <c r="BX58" s="103" t="s">
        <v>90</v>
      </c>
      <c r="CL58" s="103" t="s">
        <v>19</v>
      </c>
    </row>
    <row r="59" spans="1:91" s="3" customFormat="1" ht="16.5" customHeight="1">
      <c r="A59" s="86" t="s">
        <v>80</v>
      </c>
      <c r="B59" s="51"/>
      <c r="C59" s="97"/>
      <c r="D59" s="97"/>
      <c r="E59" s="380" t="s">
        <v>98</v>
      </c>
      <c r="F59" s="380"/>
      <c r="G59" s="380"/>
      <c r="H59" s="380"/>
      <c r="I59" s="380"/>
      <c r="J59" s="97"/>
      <c r="K59" s="380" t="s">
        <v>99</v>
      </c>
      <c r="L59" s="380"/>
      <c r="M59" s="380"/>
      <c r="N59" s="380"/>
      <c r="O59" s="380"/>
      <c r="P59" s="380"/>
      <c r="Q59" s="380"/>
      <c r="R59" s="380"/>
      <c r="S59" s="380"/>
      <c r="T59" s="380"/>
      <c r="U59" s="380"/>
      <c r="V59" s="380"/>
      <c r="W59" s="380"/>
      <c r="X59" s="380"/>
      <c r="Y59" s="380"/>
      <c r="Z59" s="380"/>
      <c r="AA59" s="380"/>
      <c r="AB59" s="380"/>
      <c r="AC59" s="380"/>
      <c r="AD59" s="380"/>
      <c r="AE59" s="380"/>
      <c r="AF59" s="380"/>
      <c r="AG59" s="374">
        <f>'SO 01.c - Kanalizace'!J32</f>
        <v>0</v>
      </c>
      <c r="AH59" s="375"/>
      <c r="AI59" s="375"/>
      <c r="AJ59" s="375"/>
      <c r="AK59" s="375"/>
      <c r="AL59" s="375"/>
      <c r="AM59" s="375"/>
      <c r="AN59" s="374">
        <f t="shared" si="0"/>
        <v>0</v>
      </c>
      <c r="AO59" s="375"/>
      <c r="AP59" s="375"/>
      <c r="AQ59" s="98" t="s">
        <v>93</v>
      </c>
      <c r="AR59" s="53"/>
      <c r="AS59" s="99">
        <v>0</v>
      </c>
      <c r="AT59" s="100">
        <f t="shared" si="1"/>
        <v>0</v>
      </c>
      <c r="AU59" s="101">
        <f>'SO 01.c - Kanalizace'!P92</f>
        <v>0</v>
      </c>
      <c r="AV59" s="100">
        <f>'SO 01.c - Kanalizace'!J35</f>
        <v>0</v>
      </c>
      <c r="AW59" s="100">
        <f>'SO 01.c - Kanalizace'!J36</f>
        <v>0</v>
      </c>
      <c r="AX59" s="100">
        <f>'SO 01.c - Kanalizace'!J37</f>
        <v>0</v>
      </c>
      <c r="AY59" s="100">
        <f>'SO 01.c - Kanalizace'!J38</f>
        <v>0</v>
      </c>
      <c r="AZ59" s="100">
        <f>'SO 01.c - Kanalizace'!F35</f>
        <v>0</v>
      </c>
      <c r="BA59" s="100">
        <f>'SO 01.c - Kanalizace'!F36</f>
        <v>0</v>
      </c>
      <c r="BB59" s="100">
        <f>'SO 01.c - Kanalizace'!F37</f>
        <v>0</v>
      </c>
      <c r="BC59" s="100">
        <f>'SO 01.c - Kanalizace'!F38</f>
        <v>0</v>
      </c>
      <c r="BD59" s="102">
        <f>'SO 01.c - Kanalizace'!F39</f>
        <v>0</v>
      </c>
      <c r="BT59" s="103" t="s">
        <v>86</v>
      </c>
      <c r="BV59" s="103" t="s">
        <v>78</v>
      </c>
      <c r="BW59" s="103" t="s">
        <v>100</v>
      </c>
      <c r="BX59" s="103" t="s">
        <v>90</v>
      </c>
      <c r="CL59" s="103" t="s">
        <v>19</v>
      </c>
    </row>
    <row r="60" spans="1:91" s="3" customFormat="1" ht="25.5" customHeight="1">
      <c r="A60" s="86" t="s">
        <v>80</v>
      </c>
      <c r="B60" s="51"/>
      <c r="C60" s="97"/>
      <c r="D60" s="97"/>
      <c r="E60" s="380" t="s">
        <v>101</v>
      </c>
      <c r="F60" s="380"/>
      <c r="G60" s="380"/>
      <c r="H60" s="380"/>
      <c r="I60" s="380"/>
      <c r="J60" s="97"/>
      <c r="K60" s="380" t="s">
        <v>102</v>
      </c>
      <c r="L60" s="380"/>
      <c r="M60" s="380"/>
      <c r="N60" s="380"/>
      <c r="O60" s="380"/>
      <c r="P60" s="380"/>
      <c r="Q60" s="380"/>
      <c r="R60" s="380"/>
      <c r="S60" s="380"/>
      <c r="T60" s="380"/>
      <c r="U60" s="380"/>
      <c r="V60" s="380"/>
      <c r="W60" s="380"/>
      <c r="X60" s="380"/>
      <c r="Y60" s="380"/>
      <c r="Z60" s="380"/>
      <c r="AA60" s="380"/>
      <c r="AB60" s="380"/>
      <c r="AC60" s="380"/>
      <c r="AD60" s="380"/>
      <c r="AE60" s="380"/>
      <c r="AF60" s="380"/>
      <c r="AG60" s="374">
        <f>'SO 01.d - Slaboproud pro ...'!J32</f>
        <v>0</v>
      </c>
      <c r="AH60" s="375"/>
      <c r="AI60" s="375"/>
      <c r="AJ60" s="375"/>
      <c r="AK60" s="375"/>
      <c r="AL60" s="375"/>
      <c r="AM60" s="375"/>
      <c r="AN60" s="374">
        <f t="shared" si="0"/>
        <v>0</v>
      </c>
      <c r="AO60" s="375"/>
      <c r="AP60" s="375"/>
      <c r="AQ60" s="98" t="s">
        <v>93</v>
      </c>
      <c r="AR60" s="53"/>
      <c r="AS60" s="99">
        <v>0</v>
      </c>
      <c r="AT60" s="100">
        <f t="shared" si="1"/>
        <v>0</v>
      </c>
      <c r="AU60" s="101">
        <f>'SO 01.d - Slaboproud pro ...'!P87</f>
        <v>0</v>
      </c>
      <c r="AV60" s="100">
        <f>'SO 01.d - Slaboproud pro ...'!J35</f>
        <v>0</v>
      </c>
      <c r="AW60" s="100">
        <f>'SO 01.d - Slaboproud pro ...'!J36</f>
        <v>0</v>
      </c>
      <c r="AX60" s="100">
        <f>'SO 01.d - Slaboproud pro ...'!J37</f>
        <v>0</v>
      </c>
      <c r="AY60" s="100">
        <f>'SO 01.d - Slaboproud pro ...'!J38</f>
        <v>0</v>
      </c>
      <c r="AZ60" s="100">
        <f>'SO 01.d - Slaboproud pro ...'!F35</f>
        <v>0</v>
      </c>
      <c r="BA60" s="100">
        <f>'SO 01.d - Slaboproud pro ...'!F36</f>
        <v>0</v>
      </c>
      <c r="BB60" s="100">
        <f>'SO 01.d - Slaboproud pro ...'!F37</f>
        <v>0</v>
      </c>
      <c r="BC60" s="100">
        <f>'SO 01.d - Slaboproud pro ...'!F38</f>
        <v>0</v>
      </c>
      <c r="BD60" s="102">
        <f>'SO 01.d - Slaboproud pro ...'!F39</f>
        <v>0</v>
      </c>
      <c r="BT60" s="103" t="s">
        <v>86</v>
      </c>
      <c r="BV60" s="103" t="s">
        <v>78</v>
      </c>
      <c r="BW60" s="103" t="s">
        <v>103</v>
      </c>
      <c r="BX60" s="103" t="s">
        <v>90</v>
      </c>
      <c r="CL60" s="103" t="s">
        <v>19</v>
      </c>
    </row>
    <row r="61" spans="1:91" s="6" customFormat="1" ht="16.5" customHeight="1">
      <c r="A61" s="86" t="s">
        <v>80</v>
      </c>
      <c r="B61" s="87"/>
      <c r="C61" s="88"/>
      <c r="D61" s="379" t="s">
        <v>104</v>
      </c>
      <c r="E61" s="379"/>
      <c r="F61" s="379"/>
      <c r="G61" s="379"/>
      <c r="H61" s="379"/>
      <c r="I61" s="89"/>
      <c r="J61" s="379" t="s">
        <v>105</v>
      </c>
      <c r="K61" s="379"/>
      <c r="L61" s="379"/>
      <c r="M61" s="379"/>
      <c r="N61" s="379"/>
      <c r="O61" s="379"/>
      <c r="P61" s="379"/>
      <c r="Q61" s="379"/>
      <c r="R61" s="379"/>
      <c r="S61" s="379"/>
      <c r="T61" s="379"/>
      <c r="U61" s="379"/>
      <c r="V61" s="379"/>
      <c r="W61" s="379"/>
      <c r="X61" s="379"/>
      <c r="Y61" s="379"/>
      <c r="Z61" s="379"/>
      <c r="AA61" s="379"/>
      <c r="AB61" s="379"/>
      <c r="AC61" s="379"/>
      <c r="AD61" s="379"/>
      <c r="AE61" s="379"/>
      <c r="AF61" s="379"/>
      <c r="AG61" s="372">
        <f>'VON - Vedlejší a ostatní ...'!J30</f>
        <v>0</v>
      </c>
      <c r="AH61" s="373"/>
      <c r="AI61" s="373"/>
      <c r="AJ61" s="373"/>
      <c r="AK61" s="373"/>
      <c r="AL61" s="373"/>
      <c r="AM61" s="373"/>
      <c r="AN61" s="372">
        <f t="shared" si="0"/>
        <v>0</v>
      </c>
      <c r="AO61" s="373"/>
      <c r="AP61" s="373"/>
      <c r="AQ61" s="90" t="s">
        <v>104</v>
      </c>
      <c r="AR61" s="91"/>
      <c r="AS61" s="104">
        <v>0</v>
      </c>
      <c r="AT61" s="105">
        <f t="shared" si="1"/>
        <v>0</v>
      </c>
      <c r="AU61" s="106">
        <f>'VON - Vedlejší a ostatní ...'!P85</f>
        <v>0</v>
      </c>
      <c r="AV61" s="105">
        <f>'VON - Vedlejší a ostatní ...'!J33</f>
        <v>0</v>
      </c>
      <c r="AW61" s="105">
        <f>'VON - Vedlejší a ostatní ...'!J34</f>
        <v>0</v>
      </c>
      <c r="AX61" s="105">
        <f>'VON - Vedlejší a ostatní ...'!J35</f>
        <v>0</v>
      </c>
      <c r="AY61" s="105">
        <f>'VON - Vedlejší a ostatní ...'!J36</f>
        <v>0</v>
      </c>
      <c r="AZ61" s="105">
        <f>'VON - Vedlejší a ostatní ...'!F33</f>
        <v>0</v>
      </c>
      <c r="BA61" s="105">
        <f>'VON - Vedlejší a ostatní ...'!F34</f>
        <v>0</v>
      </c>
      <c r="BB61" s="105">
        <f>'VON - Vedlejší a ostatní ...'!F35</f>
        <v>0</v>
      </c>
      <c r="BC61" s="105">
        <f>'VON - Vedlejší a ostatní ...'!F36</f>
        <v>0</v>
      </c>
      <c r="BD61" s="107">
        <f>'VON - Vedlejší a ostatní ...'!F37</f>
        <v>0</v>
      </c>
      <c r="BT61" s="96" t="s">
        <v>84</v>
      </c>
      <c r="BV61" s="96" t="s">
        <v>78</v>
      </c>
      <c r="BW61" s="96" t="s">
        <v>106</v>
      </c>
      <c r="BX61" s="96" t="s">
        <v>5</v>
      </c>
      <c r="CL61" s="96" t="s">
        <v>19</v>
      </c>
      <c r="CM61" s="96" t="s">
        <v>86</v>
      </c>
    </row>
    <row r="62" spans="1:91" s="1" customFormat="1" ht="30" customHeight="1"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9"/>
    </row>
    <row r="63" spans="1:91" s="1" customFormat="1" ht="6.95" customHeight="1"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39"/>
    </row>
  </sheetData>
  <sheetProtection algorithmName="SHA-512" hashValue="aE9gDbULdaiSwSCqJp0dXDwTzQK4+yciZiKXxxMVc5wg9mvSe3dKu7XWuMIkVw4LaqPM3dmQ+t/i47xNUcakPA==" saltValue="sTeRZwtQchSX/K2XgJ0yo35vlnb4bvitbmgZYviLMQw/dwNLDzEH6PwHvliwQUDrRvDMxhvQLSKP2WtPOzbg8w==" spinCount="100000" sheet="1" objects="1" scenarios="1" formatColumns="0" formatRows="0"/>
  <mergeCells count="66">
    <mergeCell ref="E60:I60"/>
    <mergeCell ref="K60:AF60"/>
    <mergeCell ref="D61:H61"/>
    <mergeCell ref="J61:AF61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E57:I57"/>
    <mergeCell ref="K57:AF57"/>
    <mergeCell ref="E58:I58"/>
    <mergeCell ref="K58:AF58"/>
    <mergeCell ref="E59:I59"/>
    <mergeCell ref="K59:AF59"/>
    <mergeCell ref="C52:G52"/>
    <mergeCell ref="I52:AF52"/>
    <mergeCell ref="D55:H55"/>
    <mergeCell ref="J55:AF55"/>
    <mergeCell ref="D56:H56"/>
    <mergeCell ref="J56:AF56"/>
    <mergeCell ref="L33:P33"/>
    <mergeCell ref="AN61:AP61"/>
    <mergeCell ref="AN58:AP58"/>
    <mergeCell ref="AN59:AP59"/>
    <mergeCell ref="AN60:AP60"/>
    <mergeCell ref="AG54:AM54"/>
    <mergeCell ref="AN54:AP54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PS 01 - Automatická kolár...'!C2" display="/" xr:uid="{00000000-0004-0000-0000-000000000000}"/>
    <hyperlink ref="A57" location="'SO 01.a - Automatická kol...'!C2" display="/" xr:uid="{00000000-0004-0000-0000-000001000000}"/>
    <hyperlink ref="A58" location="'SO 01.b - Elektroinstalac...'!C2" display="/" xr:uid="{00000000-0004-0000-0000-000002000000}"/>
    <hyperlink ref="A59" location="'SO 01.c - Kanalizace'!C2" display="/" xr:uid="{00000000-0004-0000-0000-000003000000}"/>
    <hyperlink ref="A60" location="'SO 01.d - Slaboproud pro ...'!C2" display="/" xr:uid="{00000000-0004-0000-0000-000004000000}"/>
    <hyperlink ref="A61" location="'VON - Vedlejší a ostatní ...'!C2" display="/" xr:uid="{00000000-0004-0000-0000-000005000000}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90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108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18" t="s">
        <v>85</v>
      </c>
    </row>
    <row r="3" spans="2:46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1"/>
      <c r="AT3" s="18" t="s">
        <v>86</v>
      </c>
    </row>
    <row r="4" spans="2:46" ht="24.95" customHeight="1">
      <c r="B4" s="21"/>
      <c r="D4" s="112" t="s">
        <v>107</v>
      </c>
      <c r="L4" s="21"/>
      <c r="M4" s="113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114" t="s">
        <v>16</v>
      </c>
      <c r="L6" s="21"/>
    </row>
    <row r="7" spans="2:46" ht="16.5" customHeight="1">
      <c r="B7" s="21"/>
      <c r="E7" s="385" t="str">
        <f>'Rekapitulace stavby'!K6</f>
        <v>Automatické parkovací zařízení pro kola v Berouně</v>
      </c>
      <c r="F7" s="386"/>
      <c r="G7" s="386"/>
      <c r="H7" s="386"/>
      <c r="L7" s="21"/>
    </row>
    <row r="8" spans="2:46" s="1" customFormat="1" ht="12" customHeight="1">
      <c r="B8" s="39"/>
      <c r="D8" s="114" t="s">
        <v>108</v>
      </c>
      <c r="I8" s="115"/>
      <c r="L8" s="39"/>
    </row>
    <row r="9" spans="2:46" s="1" customFormat="1" ht="36.950000000000003" customHeight="1">
      <c r="B9" s="39"/>
      <c r="E9" s="387" t="s">
        <v>109</v>
      </c>
      <c r="F9" s="388"/>
      <c r="G9" s="388"/>
      <c r="H9" s="388"/>
      <c r="I9" s="115"/>
      <c r="L9" s="39"/>
    </row>
    <row r="10" spans="2:46" s="1" customFormat="1" ht="10.15">
      <c r="B10" s="39"/>
      <c r="I10" s="115"/>
      <c r="L10" s="39"/>
    </row>
    <row r="11" spans="2:46" s="1" customFormat="1" ht="12" customHeight="1">
      <c r="B11" s="39"/>
      <c r="D11" s="114" t="s">
        <v>18</v>
      </c>
      <c r="F11" s="103" t="s">
        <v>19</v>
      </c>
      <c r="I11" s="116" t="s">
        <v>20</v>
      </c>
      <c r="J11" s="103" t="s">
        <v>19</v>
      </c>
      <c r="L11" s="39"/>
    </row>
    <row r="12" spans="2:46" s="1" customFormat="1" ht="12" customHeight="1">
      <c r="B12" s="39"/>
      <c r="D12" s="114" t="s">
        <v>21</v>
      </c>
      <c r="F12" s="103" t="s">
        <v>22</v>
      </c>
      <c r="I12" s="116" t="s">
        <v>23</v>
      </c>
      <c r="J12" s="117" t="str">
        <f>'Rekapitulace stavby'!AN8</f>
        <v>10. 10. 2019</v>
      </c>
      <c r="L12" s="39"/>
    </row>
    <row r="13" spans="2:46" s="1" customFormat="1" ht="10.8" customHeight="1">
      <c r="B13" s="39"/>
      <c r="I13" s="115"/>
      <c r="L13" s="39"/>
    </row>
    <row r="14" spans="2:46" s="1" customFormat="1" ht="12" customHeight="1">
      <c r="B14" s="39"/>
      <c r="D14" s="114" t="s">
        <v>25</v>
      </c>
      <c r="I14" s="116" t="s">
        <v>26</v>
      </c>
      <c r="J14" s="103" t="s">
        <v>27</v>
      </c>
      <c r="L14" s="39"/>
    </row>
    <row r="15" spans="2:46" s="1" customFormat="1" ht="18" customHeight="1">
      <c r="B15" s="39"/>
      <c r="E15" s="103" t="s">
        <v>28</v>
      </c>
      <c r="I15" s="116" t="s">
        <v>29</v>
      </c>
      <c r="J15" s="103" t="s">
        <v>30</v>
      </c>
      <c r="L15" s="39"/>
    </row>
    <row r="16" spans="2:46" s="1" customFormat="1" ht="6.95" customHeight="1">
      <c r="B16" s="39"/>
      <c r="I16" s="115"/>
      <c r="L16" s="39"/>
    </row>
    <row r="17" spans="2:12" s="1" customFormat="1" ht="12" customHeight="1">
      <c r="B17" s="39"/>
      <c r="D17" s="114" t="s">
        <v>31</v>
      </c>
      <c r="I17" s="116" t="s">
        <v>26</v>
      </c>
      <c r="J17" s="31" t="str">
        <f>'Rekapitulace stavby'!AN13</f>
        <v>Vyplň údaj</v>
      </c>
      <c r="L17" s="39"/>
    </row>
    <row r="18" spans="2:12" s="1" customFormat="1" ht="18" customHeight="1">
      <c r="B18" s="39"/>
      <c r="E18" s="389" t="str">
        <f>'Rekapitulace stavby'!E14</f>
        <v>Vyplň údaj</v>
      </c>
      <c r="F18" s="390"/>
      <c r="G18" s="390"/>
      <c r="H18" s="390"/>
      <c r="I18" s="116" t="s">
        <v>29</v>
      </c>
      <c r="J18" s="31" t="str">
        <f>'Rekapitulace stavby'!AN14</f>
        <v>Vyplň údaj</v>
      </c>
      <c r="L18" s="39"/>
    </row>
    <row r="19" spans="2:12" s="1" customFormat="1" ht="6.95" customHeight="1">
      <c r="B19" s="39"/>
      <c r="I19" s="115"/>
      <c r="L19" s="39"/>
    </row>
    <row r="20" spans="2:12" s="1" customFormat="1" ht="12" customHeight="1">
      <c r="B20" s="39"/>
      <c r="D20" s="114" t="s">
        <v>33</v>
      </c>
      <c r="I20" s="116" t="s">
        <v>26</v>
      </c>
      <c r="J20" s="103" t="s">
        <v>34</v>
      </c>
      <c r="L20" s="39"/>
    </row>
    <row r="21" spans="2:12" s="1" customFormat="1" ht="18" customHeight="1">
      <c r="B21" s="39"/>
      <c r="E21" s="103" t="s">
        <v>35</v>
      </c>
      <c r="I21" s="116" t="s">
        <v>29</v>
      </c>
      <c r="J21" s="103" t="s">
        <v>36</v>
      </c>
      <c r="L21" s="39"/>
    </row>
    <row r="22" spans="2:12" s="1" customFormat="1" ht="6.95" customHeight="1">
      <c r="B22" s="39"/>
      <c r="I22" s="115"/>
      <c r="L22" s="39"/>
    </row>
    <row r="23" spans="2:12" s="1" customFormat="1" ht="12" customHeight="1">
      <c r="B23" s="39"/>
      <c r="D23" s="114" t="s">
        <v>38</v>
      </c>
      <c r="I23" s="116" t="s">
        <v>26</v>
      </c>
      <c r="J23" s="103" t="str">
        <f>IF('Rekapitulace stavby'!AN19="","",'Rekapitulace stavby'!AN19)</f>
        <v/>
      </c>
      <c r="L23" s="39"/>
    </row>
    <row r="24" spans="2:12" s="1" customFormat="1" ht="18" customHeight="1">
      <c r="B24" s="39"/>
      <c r="E24" s="103" t="str">
        <f>IF('Rekapitulace stavby'!E20="","",'Rekapitulace stavby'!E20)</f>
        <v xml:space="preserve"> </v>
      </c>
      <c r="I24" s="116" t="s">
        <v>29</v>
      </c>
      <c r="J24" s="103" t="str">
        <f>IF('Rekapitulace stavby'!AN20="","",'Rekapitulace stavby'!AN20)</f>
        <v/>
      </c>
      <c r="L24" s="39"/>
    </row>
    <row r="25" spans="2:12" s="1" customFormat="1" ht="6.95" customHeight="1">
      <c r="B25" s="39"/>
      <c r="I25" s="115"/>
      <c r="L25" s="39"/>
    </row>
    <row r="26" spans="2:12" s="1" customFormat="1" ht="12" customHeight="1">
      <c r="B26" s="39"/>
      <c r="D26" s="114" t="s">
        <v>40</v>
      </c>
      <c r="I26" s="115"/>
      <c r="L26" s="39"/>
    </row>
    <row r="27" spans="2:12" s="7" customFormat="1" ht="16.5" customHeight="1">
      <c r="B27" s="118"/>
      <c r="E27" s="391" t="s">
        <v>19</v>
      </c>
      <c r="F27" s="391"/>
      <c r="G27" s="391"/>
      <c r="H27" s="391"/>
      <c r="I27" s="119"/>
      <c r="L27" s="118"/>
    </row>
    <row r="28" spans="2:12" s="1" customFormat="1" ht="6.95" customHeight="1">
      <c r="B28" s="39"/>
      <c r="I28" s="115"/>
      <c r="L28" s="39"/>
    </row>
    <row r="29" spans="2:12" s="1" customFormat="1" ht="6.95" customHeight="1">
      <c r="B29" s="39"/>
      <c r="D29" s="60"/>
      <c r="E29" s="60"/>
      <c r="F29" s="60"/>
      <c r="G29" s="60"/>
      <c r="H29" s="60"/>
      <c r="I29" s="120"/>
      <c r="J29" s="60"/>
      <c r="K29" s="60"/>
      <c r="L29" s="39"/>
    </row>
    <row r="30" spans="2:12" s="1" customFormat="1" ht="25.45" customHeight="1">
      <c r="B30" s="39"/>
      <c r="D30" s="121" t="s">
        <v>42</v>
      </c>
      <c r="I30" s="115"/>
      <c r="J30" s="122">
        <f>ROUND(J81, 2)</f>
        <v>0</v>
      </c>
      <c r="L30" s="39"/>
    </row>
    <row r="31" spans="2:12" s="1" customFormat="1" ht="6.95" customHeight="1">
      <c r="B31" s="39"/>
      <c r="D31" s="60"/>
      <c r="E31" s="60"/>
      <c r="F31" s="60"/>
      <c r="G31" s="60"/>
      <c r="H31" s="60"/>
      <c r="I31" s="120"/>
      <c r="J31" s="60"/>
      <c r="K31" s="60"/>
      <c r="L31" s="39"/>
    </row>
    <row r="32" spans="2:12" s="1" customFormat="1" ht="14.45" customHeight="1">
      <c r="B32" s="39"/>
      <c r="F32" s="123" t="s">
        <v>44</v>
      </c>
      <c r="I32" s="124" t="s">
        <v>43</v>
      </c>
      <c r="J32" s="123" t="s">
        <v>45</v>
      </c>
      <c r="L32" s="39"/>
    </row>
    <row r="33" spans="2:12" s="1" customFormat="1" ht="14.45" customHeight="1">
      <c r="B33" s="39"/>
      <c r="D33" s="125" t="s">
        <v>46</v>
      </c>
      <c r="E33" s="114" t="s">
        <v>47</v>
      </c>
      <c r="F33" s="126">
        <f>ROUND((SUM(BE81:BE89)),  2)</f>
        <v>0</v>
      </c>
      <c r="I33" s="127">
        <v>0.21</v>
      </c>
      <c r="J33" s="126">
        <f>ROUND(((SUM(BE81:BE89))*I33),  2)</f>
        <v>0</v>
      </c>
      <c r="L33" s="39"/>
    </row>
    <row r="34" spans="2:12" s="1" customFormat="1" ht="14.45" customHeight="1">
      <c r="B34" s="39"/>
      <c r="E34" s="114" t="s">
        <v>48</v>
      </c>
      <c r="F34" s="126">
        <f>ROUND((SUM(BF81:BF89)),  2)</f>
        <v>0</v>
      </c>
      <c r="I34" s="127">
        <v>0.15</v>
      </c>
      <c r="J34" s="126">
        <f>ROUND(((SUM(BF81:BF89))*I34),  2)</f>
        <v>0</v>
      </c>
      <c r="L34" s="39"/>
    </row>
    <row r="35" spans="2:12" s="1" customFormat="1" ht="14.45" hidden="1" customHeight="1">
      <c r="B35" s="39"/>
      <c r="E35" s="114" t="s">
        <v>49</v>
      </c>
      <c r="F35" s="126">
        <f>ROUND((SUM(BG81:BG89)),  2)</f>
        <v>0</v>
      </c>
      <c r="I35" s="127">
        <v>0.21</v>
      </c>
      <c r="J35" s="126">
        <f>0</f>
        <v>0</v>
      </c>
      <c r="L35" s="39"/>
    </row>
    <row r="36" spans="2:12" s="1" customFormat="1" ht="14.45" hidden="1" customHeight="1">
      <c r="B36" s="39"/>
      <c r="E36" s="114" t="s">
        <v>50</v>
      </c>
      <c r="F36" s="126">
        <f>ROUND((SUM(BH81:BH89)),  2)</f>
        <v>0</v>
      </c>
      <c r="I36" s="127">
        <v>0.15</v>
      </c>
      <c r="J36" s="126">
        <f>0</f>
        <v>0</v>
      </c>
      <c r="L36" s="39"/>
    </row>
    <row r="37" spans="2:12" s="1" customFormat="1" ht="14.45" hidden="1" customHeight="1">
      <c r="B37" s="39"/>
      <c r="E37" s="114" t="s">
        <v>51</v>
      </c>
      <c r="F37" s="126">
        <f>ROUND((SUM(BI81:BI89)),  2)</f>
        <v>0</v>
      </c>
      <c r="I37" s="127">
        <v>0</v>
      </c>
      <c r="J37" s="126">
        <f>0</f>
        <v>0</v>
      </c>
      <c r="L37" s="39"/>
    </row>
    <row r="38" spans="2:12" s="1" customFormat="1" ht="6.95" customHeight="1">
      <c r="B38" s="39"/>
      <c r="I38" s="115"/>
      <c r="L38" s="39"/>
    </row>
    <row r="39" spans="2:12" s="1" customFormat="1" ht="25.45" customHeight="1">
      <c r="B39" s="39"/>
      <c r="C39" s="128"/>
      <c r="D39" s="129" t="s">
        <v>52</v>
      </c>
      <c r="E39" s="130"/>
      <c r="F39" s="130"/>
      <c r="G39" s="131" t="s">
        <v>53</v>
      </c>
      <c r="H39" s="132" t="s">
        <v>54</v>
      </c>
      <c r="I39" s="133"/>
      <c r="J39" s="134">
        <f>SUM(J30:J37)</f>
        <v>0</v>
      </c>
      <c r="K39" s="135"/>
      <c r="L39" s="39"/>
    </row>
    <row r="40" spans="2:12" s="1" customFormat="1" ht="14.45" customHeight="1"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39"/>
    </row>
    <row r="44" spans="2:12" s="1" customFormat="1" ht="6.95" customHeight="1"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39"/>
    </row>
    <row r="45" spans="2:12" s="1" customFormat="1" ht="24.95" customHeight="1">
      <c r="B45" s="35"/>
      <c r="C45" s="24" t="s">
        <v>110</v>
      </c>
      <c r="D45" s="36"/>
      <c r="E45" s="36"/>
      <c r="F45" s="36"/>
      <c r="G45" s="36"/>
      <c r="H45" s="36"/>
      <c r="I45" s="115"/>
      <c r="J45" s="36"/>
      <c r="K45" s="36"/>
      <c r="L45" s="39"/>
    </row>
    <row r="46" spans="2:12" s="1" customFormat="1" ht="6.95" customHeight="1">
      <c r="B46" s="35"/>
      <c r="C46" s="36"/>
      <c r="D46" s="36"/>
      <c r="E46" s="36"/>
      <c r="F46" s="36"/>
      <c r="G46" s="36"/>
      <c r="H46" s="36"/>
      <c r="I46" s="115"/>
      <c r="J46" s="36"/>
      <c r="K46" s="36"/>
      <c r="L46" s="39"/>
    </row>
    <row r="47" spans="2:12" s="1" customFormat="1" ht="12" customHeight="1">
      <c r="B47" s="35"/>
      <c r="C47" s="30" t="s">
        <v>16</v>
      </c>
      <c r="D47" s="36"/>
      <c r="E47" s="36"/>
      <c r="F47" s="36"/>
      <c r="G47" s="36"/>
      <c r="H47" s="36"/>
      <c r="I47" s="115"/>
      <c r="J47" s="36"/>
      <c r="K47" s="36"/>
      <c r="L47" s="39"/>
    </row>
    <row r="48" spans="2:12" s="1" customFormat="1" ht="16.5" customHeight="1">
      <c r="B48" s="35"/>
      <c r="C48" s="36"/>
      <c r="D48" s="36"/>
      <c r="E48" s="392" t="str">
        <f>E7</f>
        <v>Automatické parkovací zařízení pro kola v Berouně</v>
      </c>
      <c r="F48" s="393"/>
      <c r="G48" s="393"/>
      <c r="H48" s="393"/>
      <c r="I48" s="115"/>
      <c r="J48" s="36"/>
      <c r="K48" s="36"/>
      <c r="L48" s="39"/>
    </row>
    <row r="49" spans="2:47" s="1" customFormat="1" ht="12" customHeight="1">
      <c r="B49" s="35"/>
      <c r="C49" s="30" t="s">
        <v>108</v>
      </c>
      <c r="D49" s="36"/>
      <c r="E49" s="36"/>
      <c r="F49" s="36"/>
      <c r="G49" s="36"/>
      <c r="H49" s="36"/>
      <c r="I49" s="115"/>
      <c r="J49" s="36"/>
      <c r="K49" s="36"/>
      <c r="L49" s="39"/>
    </row>
    <row r="50" spans="2:47" s="1" customFormat="1" ht="16.5" customHeight="1">
      <c r="B50" s="35"/>
      <c r="C50" s="36"/>
      <c r="D50" s="36"/>
      <c r="E50" s="361" t="str">
        <f>E9</f>
        <v>PS 01 - Automatická kolárna - provozní soubor technologie</v>
      </c>
      <c r="F50" s="394"/>
      <c r="G50" s="394"/>
      <c r="H50" s="394"/>
      <c r="I50" s="115"/>
      <c r="J50" s="36"/>
      <c r="K50" s="36"/>
      <c r="L50" s="39"/>
    </row>
    <row r="51" spans="2:47" s="1" customFormat="1" ht="6.95" customHeight="1">
      <c r="B51" s="35"/>
      <c r="C51" s="36"/>
      <c r="D51" s="36"/>
      <c r="E51" s="36"/>
      <c r="F51" s="36"/>
      <c r="G51" s="36"/>
      <c r="H51" s="36"/>
      <c r="I51" s="115"/>
      <c r="J51" s="36"/>
      <c r="K51" s="36"/>
      <c r="L51" s="39"/>
    </row>
    <row r="52" spans="2:47" s="1" customFormat="1" ht="12" customHeight="1">
      <c r="B52" s="35"/>
      <c r="C52" s="30" t="s">
        <v>21</v>
      </c>
      <c r="D52" s="36"/>
      <c r="E52" s="36"/>
      <c r="F52" s="28" t="str">
        <f>F12</f>
        <v>Beroun</v>
      </c>
      <c r="G52" s="36"/>
      <c r="H52" s="36"/>
      <c r="I52" s="116" t="s">
        <v>23</v>
      </c>
      <c r="J52" s="59" t="str">
        <f>IF(J12="","",J12)</f>
        <v>10. 10. 2019</v>
      </c>
      <c r="K52" s="36"/>
      <c r="L52" s="39"/>
    </row>
    <row r="53" spans="2:47" s="1" customFormat="1" ht="6.95" customHeight="1">
      <c r="B53" s="35"/>
      <c r="C53" s="36"/>
      <c r="D53" s="36"/>
      <c r="E53" s="36"/>
      <c r="F53" s="36"/>
      <c r="G53" s="36"/>
      <c r="H53" s="36"/>
      <c r="I53" s="115"/>
      <c r="J53" s="36"/>
      <c r="K53" s="36"/>
      <c r="L53" s="39"/>
    </row>
    <row r="54" spans="2:47" s="1" customFormat="1" ht="43.05" customHeight="1">
      <c r="B54" s="35"/>
      <c r="C54" s="30" t="s">
        <v>25</v>
      </c>
      <c r="D54" s="36"/>
      <c r="E54" s="36"/>
      <c r="F54" s="28" t="str">
        <f>E15</f>
        <v>Město Beroun, Husovo nám. 68, 266 01 Beroun</v>
      </c>
      <c r="G54" s="36"/>
      <c r="H54" s="36"/>
      <c r="I54" s="116" t="s">
        <v>33</v>
      </c>
      <c r="J54" s="33" t="str">
        <f>E21</f>
        <v>OPTIMA, s.r.o., Žižkova 738/IV, 566 01 Vys. Mýto</v>
      </c>
      <c r="K54" s="36"/>
      <c r="L54" s="39"/>
    </row>
    <row r="55" spans="2:47" s="1" customFormat="1" ht="15.2" customHeight="1">
      <c r="B55" s="35"/>
      <c r="C55" s="30" t="s">
        <v>31</v>
      </c>
      <c r="D55" s="36"/>
      <c r="E55" s="36"/>
      <c r="F55" s="28" t="str">
        <f>IF(E18="","",E18)</f>
        <v>Vyplň údaj</v>
      </c>
      <c r="G55" s="36"/>
      <c r="H55" s="36"/>
      <c r="I55" s="116" t="s">
        <v>38</v>
      </c>
      <c r="J55" s="33" t="str">
        <f>E24</f>
        <v xml:space="preserve"> </v>
      </c>
      <c r="K55" s="36"/>
      <c r="L55" s="39"/>
    </row>
    <row r="56" spans="2:47" s="1" customFormat="1" ht="10.35" customHeight="1">
      <c r="B56" s="35"/>
      <c r="C56" s="36"/>
      <c r="D56" s="36"/>
      <c r="E56" s="36"/>
      <c r="F56" s="36"/>
      <c r="G56" s="36"/>
      <c r="H56" s="36"/>
      <c r="I56" s="115"/>
      <c r="J56" s="36"/>
      <c r="K56" s="36"/>
      <c r="L56" s="39"/>
    </row>
    <row r="57" spans="2:47" s="1" customFormat="1" ht="29.25" customHeight="1">
      <c r="B57" s="35"/>
      <c r="C57" s="142" t="s">
        <v>111</v>
      </c>
      <c r="D57" s="143"/>
      <c r="E57" s="143"/>
      <c r="F57" s="143"/>
      <c r="G57" s="143"/>
      <c r="H57" s="143"/>
      <c r="I57" s="144"/>
      <c r="J57" s="145" t="s">
        <v>112</v>
      </c>
      <c r="K57" s="143"/>
      <c r="L57" s="39"/>
    </row>
    <row r="58" spans="2:47" s="1" customFormat="1" ht="10.35" customHeight="1">
      <c r="B58" s="35"/>
      <c r="C58" s="36"/>
      <c r="D58" s="36"/>
      <c r="E58" s="36"/>
      <c r="F58" s="36"/>
      <c r="G58" s="36"/>
      <c r="H58" s="36"/>
      <c r="I58" s="115"/>
      <c r="J58" s="36"/>
      <c r="K58" s="36"/>
      <c r="L58" s="39"/>
    </row>
    <row r="59" spans="2:47" s="1" customFormat="1" ht="22.8" customHeight="1">
      <c r="B59" s="35"/>
      <c r="C59" s="146" t="s">
        <v>74</v>
      </c>
      <c r="D59" s="36"/>
      <c r="E59" s="36"/>
      <c r="F59" s="36"/>
      <c r="G59" s="36"/>
      <c r="H59" s="36"/>
      <c r="I59" s="115"/>
      <c r="J59" s="77">
        <f>J81</f>
        <v>0</v>
      </c>
      <c r="K59" s="36"/>
      <c r="L59" s="39"/>
      <c r="AU59" s="18" t="s">
        <v>113</v>
      </c>
    </row>
    <row r="60" spans="2:47" s="8" customFormat="1" ht="24.95" customHeight="1">
      <c r="B60" s="147"/>
      <c r="C60" s="148"/>
      <c r="D60" s="149" t="s">
        <v>114</v>
      </c>
      <c r="E60" s="150"/>
      <c r="F60" s="150"/>
      <c r="G60" s="150"/>
      <c r="H60" s="150"/>
      <c r="I60" s="151"/>
      <c r="J60" s="152">
        <f>J82</f>
        <v>0</v>
      </c>
      <c r="K60" s="148"/>
      <c r="L60" s="153"/>
    </row>
    <row r="61" spans="2:47" s="9" customFormat="1" ht="19.899999999999999" customHeight="1">
      <c r="B61" s="154"/>
      <c r="C61" s="97"/>
      <c r="D61" s="155" t="s">
        <v>115</v>
      </c>
      <c r="E61" s="156"/>
      <c r="F61" s="156"/>
      <c r="G61" s="156"/>
      <c r="H61" s="156"/>
      <c r="I61" s="157"/>
      <c r="J61" s="158">
        <f>J83</f>
        <v>0</v>
      </c>
      <c r="K61" s="97"/>
      <c r="L61" s="159"/>
    </row>
    <row r="62" spans="2:47" s="1" customFormat="1" ht="21.85" customHeight="1"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39"/>
    </row>
    <row r="63" spans="2:47" s="1" customFormat="1" ht="6.95" customHeight="1">
      <c r="B63" s="47"/>
      <c r="C63" s="48"/>
      <c r="D63" s="48"/>
      <c r="E63" s="48"/>
      <c r="F63" s="48"/>
      <c r="G63" s="48"/>
      <c r="H63" s="48"/>
      <c r="I63" s="138"/>
      <c r="J63" s="48"/>
      <c r="K63" s="48"/>
      <c r="L63" s="39"/>
    </row>
    <row r="67" spans="2:20" s="1" customFormat="1" ht="6.95" customHeight="1">
      <c r="B67" s="49"/>
      <c r="C67" s="50"/>
      <c r="D67" s="50"/>
      <c r="E67" s="50"/>
      <c r="F67" s="50"/>
      <c r="G67" s="50"/>
      <c r="H67" s="50"/>
      <c r="I67" s="141"/>
      <c r="J67" s="50"/>
      <c r="K67" s="50"/>
      <c r="L67" s="39"/>
    </row>
    <row r="68" spans="2:20" s="1" customFormat="1" ht="24.95" customHeight="1">
      <c r="B68" s="35"/>
      <c r="C68" s="24" t="s">
        <v>116</v>
      </c>
      <c r="D68" s="36"/>
      <c r="E68" s="36"/>
      <c r="F68" s="36"/>
      <c r="G68" s="36"/>
      <c r="H68" s="36"/>
      <c r="I68" s="115"/>
      <c r="J68" s="36"/>
      <c r="K68" s="36"/>
      <c r="L68" s="39"/>
    </row>
    <row r="69" spans="2:20" s="1" customFormat="1" ht="6.95" customHeight="1">
      <c r="B69" s="35"/>
      <c r="C69" s="36"/>
      <c r="D69" s="36"/>
      <c r="E69" s="36"/>
      <c r="F69" s="36"/>
      <c r="G69" s="36"/>
      <c r="H69" s="36"/>
      <c r="I69" s="115"/>
      <c r="J69" s="36"/>
      <c r="K69" s="36"/>
      <c r="L69" s="39"/>
    </row>
    <row r="70" spans="2:20" s="1" customFormat="1" ht="12" customHeight="1">
      <c r="B70" s="35"/>
      <c r="C70" s="30" t="s">
        <v>16</v>
      </c>
      <c r="D70" s="36"/>
      <c r="E70" s="36"/>
      <c r="F70" s="36"/>
      <c r="G70" s="36"/>
      <c r="H70" s="36"/>
      <c r="I70" s="115"/>
      <c r="J70" s="36"/>
      <c r="K70" s="36"/>
      <c r="L70" s="39"/>
    </row>
    <row r="71" spans="2:20" s="1" customFormat="1" ht="16.5" customHeight="1">
      <c r="B71" s="35"/>
      <c r="C71" s="36"/>
      <c r="D71" s="36"/>
      <c r="E71" s="392" t="str">
        <f>E7</f>
        <v>Automatické parkovací zařízení pro kola v Berouně</v>
      </c>
      <c r="F71" s="393"/>
      <c r="G71" s="393"/>
      <c r="H71" s="393"/>
      <c r="I71" s="115"/>
      <c r="J71" s="36"/>
      <c r="K71" s="36"/>
      <c r="L71" s="39"/>
    </row>
    <row r="72" spans="2:20" s="1" customFormat="1" ht="12" customHeight="1">
      <c r="B72" s="35"/>
      <c r="C72" s="30" t="s">
        <v>108</v>
      </c>
      <c r="D72" s="36"/>
      <c r="E72" s="36"/>
      <c r="F72" s="36"/>
      <c r="G72" s="36"/>
      <c r="H72" s="36"/>
      <c r="I72" s="115"/>
      <c r="J72" s="36"/>
      <c r="K72" s="36"/>
      <c r="L72" s="39"/>
    </row>
    <row r="73" spans="2:20" s="1" customFormat="1" ht="16.5" customHeight="1">
      <c r="B73" s="35"/>
      <c r="C73" s="36"/>
      <c r="D73" s="36"/>
      <c r="E73" s="361" t="str">
        <f>E9</f>
        <v>PS 01 - Automatická kolárna - provozní soubor technologie</v>
      </c>
      <c r="F73" s="394"/>
      <c r="G73" s="394"/>
      <c r="H73" s="394"/>
      <c r="I73" s="115"/>
      <c r="J73" s="36"/>
      <c r="K73" s="36"/>
      <c r="L73" s="39"/>
    </row>
    <row r="74" spans="2:20" s="1" customFormat="1" ht="6.95" customHeight="1">
      <c r="B74" s="35"/>
      <c r="C74" s="36"/>
      <c r="D74" s="36"/>
      <c r="E74" s="36"/>
      <c r="F74" s="36"/>
      <c r="G74" s="36"/>
      <c r="H74" s="36"/>
      <c r="I74" s="115"/>
      <c r="J74" s="36"/>
      <c r="K74" s="36"/>
      <c r="L74" s="39"/>
    </row>
    <row r="75" spans="2:20" s="1" customFormat="1" ht="12" customHeight="1">
      <c r="B75" s="35"/>
      <c r="C75" s="30" t="s">
        <v>21</v>
      </c>
      <c r="D75" s="36"/>
      <c r="E75" s="36"/>
      <c r="F75" s="28" t="str">
        <f>F12</f>
        <v>Beroun</v>
      </c>
      <c r="G75" s="36"/>
      <c r="H75" s="36"/>
      <c r="I75" s="116" t="s">
        <v>23</v>
      </c>
      <c r="J75" s="59" t="str">
        <f>IF(J12="","",J12)</f>
        <v>10. 10. 2019</v>
      </c>
      <c r="K75" s="36"/>
      <c r="L75" s="39"/>
    </row>
    <row r="76" spans="2:20" s="1" customFormat="1" ht="6.95" customHeight="1">
      <c r="B76" s="35"/>
      <c r="C76" s="36"/>
      <c r="D76" s="36"/>
      <c r="E76" s="36"/>
      <c r="F76" s="36"/>
      <c r="G76" s="36"/>
      <c r="H76" s="36"/>
      <c r="I76" s="115"/>
      <c r="J76" s="36"/>
      <c r="K76" s="36"/>
      <c r="L76" s="39"/>
    </row>
    <row r="77" spans="2:20" s="1" customFormat="1" ht="43.05" customHeight="1">
      <c r="B77" s="35"/>
      <c r="C77" s="30" t="s">
        <v>25</v>
      </c>
      <c r="D77" s="36"/>
      <c r="E77" s="36"/>
      <c r="F77" s="28" t="str">
        <f>E15</f>
        <v>Město Beroun, Husovo nám. 68, 266 01 Beroun</v>
      </c>
      <c r="G77" s="36"/>
      <c r="H77" s="36"/>
      <c r="I77" s="116" t="s">
        <v>33</v>
      </c>
      <c r="J77" s="33" t="str">
        <f>E21</f>
        <v>OPTIMA, s.r.o., Žižkova 738/IV, 566 01 Vys. Mýto</v>
      </c>
      <c r="K77" s="36"/>
      <c r="L77" s="39"/>
    </row>
    <row r="78" spans="2:20" s="1" customFormat="1" ht="15.2" customHeight="1">
      <c r="B78" s="35"/>
      <c r="C78" s="30" t="s">
        <v>31</v>
      </c>
      <c r="D78" s="36"/>
      <c r="E78" s="36"/>
      <c r="F78" s="28" t="str">
        <f>IF(E18="","",E18)</f>
        <v>Vyplň údaj</v>
      </c>
      <c r="G78" s="36"/>
      <c r="H78" s="36"/>
      <c r="I78" s="116" t="s">
        <v>38</v>
      </c>
      <c r="J78" s="33" t="str">
        <f>E24</f>
        <v xml:space="preserve"> </v>
      </c>
      <c r="K78" s="36"/>
      <c r="L78" s="39"/>
    </row>
    <row r="79" spans="2:20" s="1" customFormat="1" ht="10.35" customHeight="1">
      <c r="B79" s="35"/>
      <c r="C79" s="36"/>
      <c r="D79" s="36"/>
      <c r="E79" s="36"/>
      <c r="F79" s="36"/>
      <c r="G79" s="36"/>
      <c r="H79" s="36"/>
      <c r="I79" s="115"/>
      <c r="J79" s="36"/>
      <c r="K79" s="36"/>
      <c r="L79" s="39"/>
    </row>
    <row r="80" spans="2:20" s="10" customFormat="1" ht="29.25" customHeight="1">
      <c r="B80" s="160"/>
      <c r="C80" s="161" t="s">
        <v>117</v>
      </c>
      <c r="D80" s="162" t="s">
        <v>61</v>
      </c>
      <c r="E80" s="162" t="s">
        <v>57</v>
      </c>
      <c r="F80" s="162" t="s">
        <v>58</v>
      </c>
      <c r="G80" s="162" t="s">
        <v>118</v>
      </c>
      <c r="H80" s="162" t="s">
        <v>119</v>
      </c>
      <c r="I80" s="163" t="s">
        <v>120</v>
      </c>
      <c r="J80" s="162" t="s">
        <v>112</v>
      </c>
      <c r="K80" s="164" t="s">
        <v>121</v>
      </c>
      <c r="L80" s="165"/>
      <c r="M80" s="68" t="s">
        <v>19</v>
      </c>
      <c r="N80" s="69" t="s">
        <v>46</v>
      </c>
      <c r="O80" s="69" t="s">
        <v>122</v>
      </c>
      <c r="P80" s="69" t="s">
        <v>123</v>
      </c>
      <c r="Q80" s="69" t="s">
        <v>124</v>
      </c>
      <c r="R80" s="69" t="s">
        <v>125</v>
      </c>
      <c r="S80" s="69" t="s">
        <v>126</v>
      </c>
      <c r="T80" s="70" t="s">
        <v>127</v>
      </c>
    </row>
    <row r="81" spans="2:65" s="1" customFormat="1" ht="22.8" customHeight="1">
      <c r="B81" s="35"/>
      <c r="C81" s="75" t="s">
        <v>128</v>
      </c>
      <c r="D81" s="36"/>
      <c r="E81" s="36"/>
      <c r="F81" s="36"/>
      <c r="G81" s="36"/>
      <c r="H81" s="36"/>
      <c r="I81" s="115"/>
      <c r="J81" s="166">
        <f>BK81</f>
        <v>0</v>
      </c>
      <c r="K81" s="36"/>
      <c r="L81" s="39"/>
      <c r="M81" s="71"/>
      <c r="N81" s="72"/>
      <c r="O81" s="72"/>
      <c r="P81" s="167">
        <f>P82</f>
        <v>0</v>
      </c>
      <c r="Q81" s="72"/>
      <c r="R81" s="167">
        <f>R82</f>
        <v>1.3999999999999999E-4</v>
      </c>
      <c r="S81" s="72"/>
      <c r="T81" s="168">
        <f>T82</f>
        <v>0</v>
      </c>
      <c r="AT81" s="18" t="s">
        <v>75</v>
      </c>
      <c r="AU81" s="18" t="s">
        <v>113</v>
      </c>
      <c r="BK81" s="169">
        <f>BK82</f>
        <v>0</v>
      </c>
    </row>
    <row r="82" spans="2:65" s="11" customFormat="1" ht="25.9" customHeight="1">
      <c r="B82" s="170"/>
      <c r="C82" s="171"/>
      <c r="D82" s="172" t="s">
        <v>75</v>
      </c>
      <c r="E82" s="173" t="s">
        <v>129</v>
      </c>
      <c r="F82" s="173" t="s">
        <v>130</v>
      </c>
      <c r="G82" s="171"/>
      <c r="H82" s="171"/>
      <c r="I82" s="174"/>
      <c r="J82" s="175">
        <f>BK82</f>
        <v>0</v>
      </c>
      <c r="K82" s="171"/>
      <c r="L82" s="176"/>
      <c r="M82" s="177"/>
      <c r="N82" s="178"/>
      <c r="O82" s="178"/>
      <c r="P82" s="179">
        <f>P83</f>
        <v>0</v>
      </c>
      <c r="Q82" s="178"/>
      <c r="R82" s="179">
        <f>R83</f>
        <v>1.3999999999999999E-4</v>
      </c>
      <c r="S82" s="178"/>
      <c r="T82" s="180">
        <f>T83</f>
        <v>0</v>
      </c>
      <c r="AR82" s="181" t="s">
        <v>86</v>
      </c>
      <c r="AT82" s="182" t="s">
        <v>75</v>
      </c>
      <c r="AU82" s="182" t="s">
        <v>76</v>
      </c>
      <c r="AY82" s="181" t="s">
        <v>131</v>
      </c>
      <c r="BK82" s="183">
        <f>BK83</f>
        <v>0</v>
      </c>
    </row>
    <row r="83" spans="2:65" s="11" customFormat="1" ht="22.8" customHeight="1">
      <c r="B83" s="170"/>
      <c r="C83" s="171"/>
      <c r="D83" s="172" t="s">
        <v>75</v>
      </c>
      <c r="E83" s="184" t="s">
        <v>132</v>
      </c>
      <c r="F83" s="184" t="s">
        <v>133</v>
      </c>
      <c r="G83" s="171"/>
      <c r="H83" s="171"/>
      <c r="I83" s="174"/>
      <c r="J83" s="185">
        <f>BK83</f>
        <v>0</v>
      </c>
      <c r="K83" s="171"/>
      <c r="L83" s="176"/>
      <c r="M83" s="177"/>
      <c r="N83" s="178"/>
      <c r="O83" s="178"/>
      <c r="P83" s="179">
        <f>SUM(P84:P89)</f>
        <v>0</v>
      </c>
      <c r="Q83" s="178"/>
      <c r="R83" s="179">
        <f>SUM(R84:R89)</f>
        <v>1.3999999999999999E-4</v>
      </c>
      <c r="S83" s="178"/>
      <c r="T83" s="180">
        <f>SUM(T84:T89)</f>
        <v>0</v>
      </c>
      <c r="AR83" s="181" t="s">
        <v>86</v>
      </c>
      <c r="AT83" s="182" t="s">
        <v>75</v>
      </c>
      <c r="AU83" s="182" t="s">
        <v>84</v>
      </c>
      <c r="AY83" s="181" t="s">
        <v>131</v>
      </c>
      <c r="BK83" s="183">
        <f>SUM(BK84:BK89)</f>
        <v>0</v>
      </c>
    </row>
    <row r="84" spans="2:65" s="1" customFormat="1" ht="16.5" customHeight="1">
      <c r="B84" s="35"/>
      <c r="C84" s="186" t="s">
        <v>84</v>
      </c>
      <c r="D84" s="186" t="s">
        <v>134</v>
      </c>
      <c r="E84" s="187" t="s">
        <v>135</v>
      </c>
      <c r="F84" s="188" t="s">
        <v>136</v>
      </c>
      <c r="G84" s="189" t="s">
        <v>137</v>
      </c>
      <c r="H84" s="190">
        <v>1</v>
      </c>
      <c r="I84" s="191"/>
      <c r="J84" s="192">
        <f t="shared" ref="J84:J89" si="0">ROUND(I84*H84,2)</f>
        <v>0</v>
      </c>
      <c r="K84" s="188" t="s">
        <v>138</v>
      </c>
      <c r="L84" s="39"/>
      <c r="M84" s="193" t="s">
        <v>19</v>
      </c>
      <c r="N84" s="194" t="s">
        <v>47</v>
      </c>
      <c r="O84" s="64"/>
      <c r="P84" s="195">
        <f t="shared" ref="P84:P89" si="1">O84*H84</f>
        <v>0</v>
      </c>
      <c r="Q84" s="195">
        <v>6.9999999999999994E-5</v>
      </c>
      <c r="R84" s="195">
        <f t="shared" ref="R84:R89" si="2">Q84*H84</f>
        <v>6.9999999999999994E-5</v>
      </c>
      <c r="S84" s="195">
        <v>0</v>
      </c>
      <c r="T84" s="196">
        <f t="shared" ref="T84:T89" si="3">S84*H84</f>
        <v>0</v>
      </c>
      <c r="AR84" s="197" t="s">
        <v>139</v>
      </c>
      <c r="AT84" s="197" t="s">
        <v>134</v>
      </c>
      <c r="AU84" s="197" t="s">
        <v>86</v>
      </c>
      <c r="AY84" s="18" t="s">
        <v>131</v>
      </c>
      <c r="BE84" s="198">
        <f t="shared" ref="BE84:BE89" si="4">IF(N84="základní",J84,0)</f>
        <v>0</v>
      </c>
      <c r="BF84" s="198">
        <f t="shared" ref="BF84:BF89" si="5">IF(N84="snížená",J84,0)</f>
        <v>0</v>
      </c>
      <c r="BG84" s="198">
        <f t="shared" ref="BG84:BG89" si="6">IF(N84="zákl. přenesená",J84,0)</f>
        <v>0</v>
      </c>
      <c r="BH84" s="198">
        <f t="shared" ref="BH84:BH89" si="7">IF(N84="sníž. přenesená",J84,0)</f>
        <v>0</v>
      </c>
      <c r="BI84" s="198">
        <f t="shared" ref="BI84:BI89" si="8">IF(N84="nulová",J84,0)</f>
        <v>0</v>
      </c>
      <c r="BJ84" s="18" t="s">
        <v>84</v>
      </c>
      <c r="BK84" s="198">
        <f t="shared" ref="BK84:BK89" si="9">ROUND(I84*H84,2)</f>
        <v>0</v>
      </c>
      <c r="BL84" s="18" t="s">
        <v>139</v>
      </c>
      <c r="BM84" s="197" t="s">
        <v>140</v>
      </c>
    </row>
    <row r="85" spans="2:65" s="1" customFormat="1" ht="16.5" customHeight="1">
      <c r="B85" s="35"/>
      <c r="C85" s="199" t="s">
        <v>86</v>
      </c>
      <c r="D85" s="199" t="s">
        <v>141</v>
      </c>
      <c r="E85" s="200" t="s">
        <v>142</v>
      </c>
      <c r="F85" s="201" t="s">
        <v>143</v>
      </c>
      <c r="G85" s="202" t="s">
        <v>137</v>
      </c>
      <c r="H85" s="203">
        <v>1</v>
      </c>
      <c r="I85" s="204"/>
      <c r="J85" s="205">
        <f t="shared" si="0"/>
        <v>0</v>
      </c>
      <c r="K85" s="201" t="s">
        <v>138</v>
      </c>
      <c r="L85" s="206"/>
      <c r="M85" s="207" t="s">
        <v>19</v>
      </c>
      <c r="N85" s="208" t="s">
        <v>47</v>
      </c>
      <c r="O85" s="64"/>
      <c r="P85" s="195">
        <f t="shared" si="1"/>
        <v>0</v>
      </c>
      <c r="Q85" s="195">
        <v>6.9999999999999994E-5</v>
      </c>
      <c r="R85" s="195">
        <f t="shared" si="2"/>
        <v>6.9999999999999994E-5</v>
      </c>
      <c r="S85" s="195">
        <v>0</v>
      </c>
      <c r="T85" s="196">
        <f t="shared" si="3"/>
        <v>0</v>
      </c>
      <c r="AR85" s="197" t="s">
        <v>144</v>
      </c>
      <c r="AT85" s="197" t="s">
        <v>141</v>
      </c>
      <c r="AU85" s="197" t="s">
        <v>86</v>
      </c>
      <c r="AY85" s="18" t="s">
        <v>131</v>
      </c>
      <c r="BE85" s="198">
        <f t="shared" si="4"/>
        <v>0</v>
      </c>
      <c r="BF85" s="198">
        <f t="shared" si="5"/>
        <v>0</v>
      </c>
      <c r="BG85" s="198">
        <f t="shared" si="6"/>
        <v>0</v>
      </c>
      <c r="BH85" s="198">
        <f t="shared" si="7"/>
        <v>0</v>
      </c>
      <c r="BI85" s="198">
        <f t="shared" si="8"/>
        <v>0</v>
      </c>
      <c r="BJ85" s="18" t="s">
        <v>84</v>
      </c>
      <c r="BK85" s="198">
        <f t="shared" si="9"/>
        <v>0</v>
      </c>
      <c r="BL85" s="18" t="s">
        <v>139</v>
      </c>
      <c r="BM85" s="197" t="s">
        <v>145</v>
      </c>
    </row>
    <row r="86" spans="2:65" s="1" customFormat="1" ht="16.5" customHeight="1">
      <c r="B86" s="35"/>
      <c r="C86" s="186" t="s">
        <v>146</v>
      </c>
      <c r="D86" s="186" t="s">
        <v>134</v>
      </c>
      <c r="E86" s="187" t="s">
        <v>147</v>
      </c>
      <c r="F86" s="188" t="s">
        <v>148</v>
      </c>
      <c r="G86" s="189" t="s">
        <v>137</v>
      </c>
      <c r="H86" s="190">
        <v>1</v>
      </c>
      <c r="I86" s="191"/>
      <c r="J86" s="192">
        <f t="shared" si="0"/>
        <v>0</v>
      </c>
      <c r="K86" s="188" t="s">
        <v>138</v>
      </c>
      <c r="L86" s="39"/>
      <c r="M86" s="193" t="s">
        <v>19</v>
      </c>
      <c r="N86" s="194" t="s">
        <v>47</v>
      </c>
      <c r="O86" s="64"/>
      <c r="P86" s="195">
        <f t="shared" si="1"/>
        <v>0</v>
      </c>
      <c r="Q86" s="195">
        <v>0</v>
      </c>
      <c r="R86" s="195">
        <f t="shared" si="2"/>
        <v>0</v>
      </c>
      <c r="S86" s="195">
        <v>0</v>
      </c>
      <c r="T86" s="196">
        <f t="shared" si="3"/>
        <v>0</v>
      </c>
      <c r="AR86" s="197" t="s">
        <v>139</v>
      </c>
      <c r="AT86" s="197" t="s">
        <v>134</v>
      </c>
      <c r="AU86" s="197" t="s">
        <v>86</v>
      </c>
      <c r="AY86" s="18" t="s">
        <v>131</v>
      </c>
      <c r="BE86" s="198">
        <f t="shared" si="4"/>
        <v>0</v>
      </c>
      <c r="BF86" s="198">
        <f t="shared" si="5"/>
        <v>0</v>
      </c>
      <c r="BG86" s="198">
        <f t="shared" si="6"/>
        <v>0</v>
      </c>
      <c r="BH86" s="198">
        <f t="shared" si="7"/>
        <v>0</v>
      </c>
      <c r="BI86" s="198">
        <f t="shared" si="8"/>
        <v>0</v>
      </c>
      <c r="BJ86" s="18" t="s">
        <v>84</v>
      </c>
      <c r="BK86" s="198">
        <f t="shared" si="9"/>
        <v>0</v>
      </c>
      <c r="BL86" s="18" t="s">
        <v>139</v>
      </c>
      <c r="BM86" s="197" t="s">
        <v>149</v>
      </c>
    </row>
    <row r="87" spans="2:65" s="1" customFormat="1" ht="16.5" customHeight="1">
      <c r="B87" s="35"/>
      <c r="C87" s="186" t="s">
        <v>139</v>
      </c>
      <c r="D87" s="186" t="s">
        <v>134</v>
      </c>
      <c r="E87" s="187" t="s">
        <v>150</v>
      </c>
      <c r="F87" s="188" t="s">
        <v>151</v>
      </c>
      <c r="G87" s="189" t="s">
        <v>137</v>
      </c>
      <c r="H87" s="190">
        <v>1</v>
      </c>
      <c r="I87" s="191"/>
      <c r="J87" s="192">
        <f t="shared" si="0"/>
        <v>0</v>
      </c>
      <c r="K87" s="188" t="s">
        <v>138</v>
      </c>
      <c r="L87" s="39"/>
      <c r="M87" s="193" t="s">
        <v>19</v>
      </c>
      <c r="N87" s="194" t="s">
        <v>47</v>
      </c>
      <c r="O87" s="64"/>
      <c r="P87" s="195">
        <f t="shared" si="1"/>
        <v>0</v>
      </c>
      <c r="Q87" s="195">
        <v>0</v>
      </c>
      <c r="R87" s="195">
        <f t="shared" si="2"/>
        <v>0</v>
      </c>
      <c r="S87" s="195">
        <v>0</v>
      </c>
      <c r="T87" s="196">
        <f t="shared" si="3"/>
        <v>0</v>
      </c>
      <c r="AR87" s="197" t="s">
        <v>139</v>
      </c>
      <c r="AT87" s="197" t="s">
        <v>134</v>
      </c>
      <c r="AU87" s="197" t="s">
        <v>86</v>
      </c>
      <c r="AY87" s="18" t="s">
        <v>131</v>
      </c>
      <c r="BE87" s="198">
        <f t="shared" si="4"/>
        <v>0</v>
      </c>
      <c r="BF87" s="198">
        <f t="shared" si="5"/>
        <v>0</v>
      </c>
      <c r="BG87" s="198">
        <f t="shared" si="6"/>
        <v>0</v>
      </c>
      <c r="BH87" s="198">
        <f t="shared" si="7"/>
        <v>0</v>
      </c>
      <c r="BI87" s="198">
        <f t="shared" si="8"/>
        <v>0</v>
      </c>
      <c r="BJ87" s="18" t="s">
        <v>84</v>
      </c>
      <c r="BK87" s="198">
        <f t="shared" si="9"/>
        <v>0</v>
      </c>
      <c r="BL87" s="18" t="s">
        <v>139</v>
      </c>
      <c r="BM87" s="197" t="s">
        <v>152</v>
      </c>
    </row>
    <row r="88" spans="2:65" s="1" customFormat="1" ht="16.5" customHeight="1">
      <c r="B88" s="35"/>
      <c r="C88" s="186" t="s">
        <v>153</v>
      </c>
      <c r="D88" s="186" t="s">
        <v>134</v>
      </c>
      <c r="E88" s="187" t="s">
        <v>154</v>
      </c>
      <c r="F88" s="188" t="s">
        <v>155</v>
      </c>
      <c r="G88" s="189" t="s">
        <v>137</v>
      </c>
      <c r="H88" s="190">
        <v>1</v>
      </c>
      <c r="I88" s="191"/>
      <c r="J88" s="192">
        <f t="shared" si="0"/>
        <v>0</v>
      </c>
      <c r="K88" s="188" t="s">
        <v>138</v>
      </c>
      <c r="L88" s="39"/>
      <c r="M88" s="193" t="s">
        <v>19</v>
      </c>
      <c r="N88" s="194" t="s">
        <v>47</v>
      </c>
      <c r="O88" s="64"/>
      <c r="P88" s="195">
        <f t="shared" si="1"/>
        <v>0</v>
      </c>
      <c r="Q88" s="195">
        <v>0</v>
      </c>
      <c r="R88" s="195">
        <f t="shared" si="2"/>
        <v>0</v>
      </c>
      <c r="S88" s="195">
        <v>0</v>
      </c>
      <c r="T88" s="196">
        <f t="shared" si="3"/>
        <v>0</v>
      </c>
      <c r="AR88" s="197" t="s">
        <v>139</v>
      </c>
      <c r="AT88" s="197" t="s">
        <v>134</v>
      </c>
      <c r="AU88" s="197" t="s">
        <v>86</v>
      </c>
      <c r="AY88" s="18" t="s">
        <v>131</v>
      </c>
      <c r="BE88" s="198">
        <f t="shared" si="4"/>
        <v>0</v>
      </c>
      <c r="BF88" s="198">
        <f t="shared" si="5"/>
        <v>0</v>
      </c>
      <c r="BG88" s="198">
        <f t="shared" si="6"/>
        <v>0</v>
      </c>
      <c r="BH88" s="198">
        <f t="shared" si="7"/>
        <v>0</v>
      </c>
      <c r="BI88" s="198">
        <f t="shared" si="8"/>
        <v>0</v>
      </c>
      <c r="BJ88" s="18" t="s">
        <v>84</v>
      </c>
      <c r="BK88" s="198">
        <f t="shared" si="9"/>
        <v>0</v>
      </c>
      <c r="BL88" s="18" t="s">
        <v>139</v>
      </c>
      <c r="BM88" s="197" t="s">
        <v>156</v>
      </c>
    </row>
    <row r="89" spans="2:65" s="1" customFormat="1" ht="16.5" customHeight="1">
      <c r="B89" s="35"/>
      <c r="C89" s="186" t="s">
        <v>157</v>
      </c>
      <c r="D89" s="186" t="s">
        <v>134</v>
      </c>
      <c r="E89" s="187" t="s">
        <v>158</v>
      </c>
      <c r="F89" s="188" t="s">
        <v>159</v>
      </c>
      <c r="G89" s="189" t="s">
        <v>160</v>
      </c>
      <c r="H89" s="190">
        <v>1</v>
      </c>
      <c r="I89" s="191"/>
      <c r="J89" s="192">
        <f t="shared" si="0"/>
        <v>0</v>
      </c>
      <c r="K89" s="188" t="s">
        <v>138</v>
      </c>
      <c r="L89" s="39"/>
      <c r="M89" s="209" t="s">
        <v>19</v>
      </c>
      <c r="N89" s="210" t="s">
        <v>47</v>
      </c>
      <c r="O89" s="211"/>
      <c r="P89" s="212">
        <f t="shared" si="1"/>
        <v>0</v>
      </c>
      <c r="Q89" s="212">
        <v>0</v>
      </c>
      <c r="R89" s="212">
        <f t="shared" si="2"/>
        <v>0</v>
      </c>
      <c r="S89" s="212">
        <v>0</v>
      </c>
      <c r="T89" s="213">
        <f t="shared" si="3"/>
        <v>0</v>
      </c>
      <c r="AR89" s="197" t="s">
        <v>139</v>
      </c>
      <c r="AT89" s="197" t="s">
        <v>134</v>
      </c>
      <c r="AU89" s="197" t="s">
        <v>86</v>
      </c>
      <c r="AY89" s="18" t="s">
        <v>131</v>
      </c>
      <c r="BE89" s="198">
        <f t="shared" si="4"/>
        <v>0</v>
      </c>
      <c r="BF89" s="198">
        <f t="shared" si="5"/>
        <v>0</v>
      </c>
      <c r="BG89" s="198">
        <f t="shared" si="6"/>
        <v>0</v>
      </c>
      <c r="BH89" s="198">
        <f t="shared" si="7"/>
        <v>0</v>
      </c>
      <c r="BI89" s="198">
        <f t="shared" si="8"/>
        <v>0</v>
      </c>
      <c r="BJ89" s="18" t="s">
        <v>84</v>
      </c>
      <c r="BK89" s="198">
        <f t="shared" si="9"/>
        <v>0</v>
      </c>
      <c r="BL89" s="18" t="s">
        <v>139</v>
      </c>
      <c r="BM89" s="197" t="s">
        <v>161</v>
      </c>
    </row>
    <row r="90" spans="2:65" s="1" customFormat="1" ht="6.95" customHeight="1">
      <c r="B90" s="47"/>
      <c r="C90" s="48"/>
      <c r="D90" s="48"/>
      <c r="E90" s="48"/>
      <c r="F90" s="48"/>
      <c r="G90" s="48"/>
      <c r="H90" s="48"/>
      <c r="I90" s="138"/>
      <c r="J90" s="48"/>
      <c r="K90" s="48"/>
      <c r="L90" s="39"/>
    </row>
  </sheetData>
  <sheetProtection algorithmName="SHA-512" hashValue="QdZK3YHwjZbJfukRM1khwGMomV+mKQu+KhVQfhOOKpnoVNecWTf48Bp3h1E27lBioJhu6BcDHFqufXQNjkHqqA==" saltValue="XTDEFynxVj4GMSCBXznaZ0EU/Nk48TwWwml5MQVHDqfAnbpKOMtWqkFXy7/PFlOtsxRXLNe+G7eW8dSpgNamsw==" spinCount="100000" sheet="1" objects="1" scenarios="1" formatColumns="0" formatRows="0" autoFilter="0"/>
  <autoFilter ref="C80:K89" xr:uid="{00000000-0009-0000-0000-000001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469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108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18" t="s">
        <v>94</v>
      </c>
    </row>
    <row r="3" spans="2:46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1"/>
      <c r="AT3" s="18" t="s">
        <v>86</v>
      </c>
    </row>
    <row r="4" spans="2:46" ht="24.95" customHeight="1">
      <c r="B4" s="21"/>
      <c r="D4" s="112" t="s">
        <v>107</v>
      </c>
      <c r="L4" s="21"/>
      <c r="M4" s="113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114" t="s">
        <v>16</v>
      </c>
      <c r="L6" s="21"/>
    </row>
    <row r="7" spans="2:46" ht="16.5" customHeight="1">
      <c r="B7" s="21"/>
      <c r="E7" s="385" t="str">
        <f>'Rekapitulace stavby'!K6</f>
        <v>Automatické parkovací zařízení pro kola v Berouně</v>
      </c>
      <c r="F7" s="386"/>
      <c r="G7" s="386"/>
      <c r="H7" s="386"/>
      <c r="L7" s="21"/>
    </row>
    <row r="8" spans="2:46" ht="12" customHeight="1">
      <c r="B8" s="21"/>
      <c r="D8" s="114" t="s">
        <v>108</v>
      </c>
      <c r="L8" s="21"/>
    </row>
    <row r="9" spans="2:46" s="1" customFormat="1" ht="16.5" customHeight="1">
      <c r="B9" s="39"/>
      <c r="E9" s="385" t="s">
        <v>162</v>
      </c>
      <c r="F9" s="388"/>
      <c r="G9" s="388"/>
      <c r="H9" s="388"/>
      <c r="I9" s="115"/>
      <c r="L9" s="39"/>
    </row>
    <row r="10" spans="2:46" s="1" customFormat="1" ht="12" customHeight="1">
      <c r="B10" s="39"/>
      <c r="D10" s="114" t="s">
        <v>163</v>
      </c>
      <c r="I10" s="115"/>
      <c r="L10" s="39"/>
    </row>
    <row r="11" spans="2:46" s="1" customFormat="1" ht="36.950000000000003" customHeight="1">
      <c r="B11" s="39"/>
      <c r="E11" s="387" t="s">
        <v>164</v>
      </c>
      <c r="F11" s="388"/>
      <c r="G11" s="388"/>
      <c r="H11" s="388"/>
      <c r="I11" s="115"/>
      <c r="L11" s="39"/>
    </row>
    <row r="12" spans="2:46" s="1" customFormat="1" ht="10.15">
      <c r="B12" s="39"/>
      <c r="I12" s="115"/>
      <c r="L12" s="39"/>
    </row>
    <row r="13" spans="2:46" s="1" customFormat="1" ht="12" customHeight="1">
      <c r="B13" s="39"/>
      <c r="D13" s="114" t="s">
        <v>18</v>
      </c>
      <c r="F13" s="103" t="s">
        <v>19</v>
      </c>
      <c r="I13" s="116" t="s">
        <v>20</v>
      </c>
      <c r="J13" s="103" t="s">
        <v>19</v>
      </c>
      <c r="L13" s="39"/>
    </row>
    <row r="14" spans="2:46" s="1" customFormat="1" ht="12" customHeight="1">
      <c r="B14" s="39"/>
      <c r="D14" s="114" t="s">
        <v>21</v>
      </c>
      <c r="F14" s="103" t="s">
        <v>22</v>
      </c>
      <c r="I14" s="116" t="s">
        <v>23</v>
      </c>
      <c r="J14" s="117" t="str">
        <f>'Rekapitulace stavby'!AN8</f>
        <v>10. 10. 2019</v>
      </c>
      <c r="L14" s="39"/>
    </row>
    <row r="15" spans="2:46" s="1" customFormat="1" ht="10.8" customHeight="1">
      <c r="B15" s="39"/>
      <c r="I15" s="115"/>
      <c r="L15" s="39"/>
    </row>
    <row r="16" spans="2:46" s="1" customFormat="1" ht="12" customHeight="1">
      <c r="B16" s="39"/>
      <c r="D16" s="114" t="s">
        <v>25</v>
      </c>
      <c r="I16" s="116" t="s">
        <v>26</v>
      </c>
      <c r="J16" s="103" t="s">
        <v>27</v>
      </c>
      <c r="L16" s="39"/>
    </row>
    <row r="17" spans="2:12" s="1" customFormat="1" ht="18" customHeight="1">
      <c r="B17" s="39"/>
      <c r="E17" s="103" t="s">
        <v>28</v>
      </c>
      <c r="I17" s="116" t="s">
        <v>29</v>
      </c>
      <c r="J17" s="103" t="s">
        <v>30</v>
      </c>
      <c r="L17" s="39"/>
    </row>
    <row r="18" spans="2:12" s="1" customFormat="1" ht="6.95" customHeight="1">
      <c r="B18" s="39"/>
      <c r="I18" s="115"/>
      <c r="L18" s="39"/>
    </row>
    <row r="19" spans="2:12" s="1" customFormat="1" ht="12" customHeight="1">
      <c r="B19" s="39"/>
      <c r="D19" s="114" t="s">
        <v>31</v>
      </c>
      <c r="I19" s="116" t="s">
        <v>26</v>
      </c>
      <c r="J19" s="31" t="str">
        <f>'Rekapitulace stavby'!AN13</f>
        <v>Vyplň údaj</v>
      </c>
      <c r="L19" s="39"/>
    </row>
    <row r="20" spans="2:12" s="1" customFormat="1" ht="18" customHeight="1">
      <c r="B20" s="39"/>
      <c r="E20" s="389" t="str">
        <f>'Rekapitulace stavby'!E14</f>
        <v>Vyplň údaj</v>
      </c>
      <c r="F20" s="390"/>
      <c r="G20" s="390"/>
      <c r="H20" s="390"/>
      <c r="I20" s="116" t="s">
        <v>29</v>
      </c>
      <c r="J20" s="31" t="str">
        <f>'Rekapitulace stavby'!AN14</f>
        <v>Vyplň údaj</v>
      </c>
      <c r="L20" s="39"/>
    </row>
    <row r="21" spans="2:12" s="1" customFormat="1" ht="6.95" customHeight="1">
      <c r="B21" s="39"/>
      <c r="I21" s="115"/>
      <c r="L21" s="39"/>
    </row>
    <row r="22" spans="2:12" s="1" customFormat="1" ht="12" customHeight="1">
      <c r="B22" s="39"/>
      <c r="D22" s="114" t="s">
        <v>33</v>
      </c>
      <c r="I22" s="116" t="s">
        <v>26</v>
      </c>
      <c r="J22" s="103" t="s">
        <v>34</v>
      </c>
      <c r="L22" s="39"/>
    </row>
    <row r="23" spans="2:12" s="1" customFormat="1" ht="18" customHeight="1">
      <c r="B23" s="39"/>
      <c r="E23" s="103" t="s">
        <v>35</v>
      </c>
      <c r="I23" s="116" t="s">
        <v>29</v>
      </c>
      <c r="J23" s="103" t="s">
        <v>36</v>
      </c>
      <c r="L23" s="39"/>
    </row>
    <row r="24" spans="2:12" s="1" customFormat="1" ht="6.95" customHeight="1">
      <c r="B24" s="39"/>
      <c r="I24" s="115"/>
      <c r="L24" s="39"/>
    </row>
    <row r="25" spans="2:12" s="1" customFormat="1" ht="12" customHeight="1">
      <c r="B25" s="39"/>
      <c r="D25" s="114" t="s">
        <v>38</v>
      </c>
      <c r="I25" s="116" t="s">
        <v>26</v>
      </c>
      <c r="J25" s="103" t="str">
        <f>IF('Rekapitulace stavby'!AN19="","",'Rekapitulace stavby'!AN19)</f>
        <v/>
      </c>
      <c r="L25" s="39"/>
    </row>
    <row r="26" spans="2:12" s="1" customFormat="1" ht="18" customHeight="1">
      <c r="B26" s="39"/>
      <c r="E26" s="103" t="str">
        <f>IF('Rekapitulace stavby'!E20="","",'Rekapitulace stavby'!E20)</f>
        <v xml:space="preserve"> </v>
      </c>
      <c r="I26" s="116" t="s">
        <v>29</v>
      </c>
      <c r="J26" s="103" t="str">
        <f>IF('Rekapitulace stavby'!AN20="","",'Rekapitulace stavby'!AN20)</f>
        <v/>
      </c>
      <c r="L26" s="39"/>
    </row>
    <row r="27" spans="2:12" s="1" customFormat="1" ht="6.95" customHeight="1">
      <c r="B27" s="39"/>
      <c r="I27" s="115"/>
      <c r="L27" s="39"/>
    </row>
    <row r="28" spans="2:12" s="1" customFormat="1" ht="12" customHeight="1">
      <c r="B28" s="39"/>
      <c r="D28" s="114" t="s">
        <v>40</v>
      </c>
      <c r="I28" s="115"/>
      <c r="L28" s="39"/>
    </row>
    <row r="29" spans="2:12" s="7" customFormat="1" ht="16.5" customHeight="1">
      <c r="B29" s="118"/>
      <c r="E29" s="391" t="s">
        <v>19</v>
      </c>
      <c r="F29" s="391"/>
      <c r="G29" s="391"/>
      <c r="H29" s="391"/>
      <c r="I29" s="119"/>
      <c r="L29" s="118"/>
    </row>
    <row r="30" spans="2:12" s="1" customFormat="1" ht="6.95" customHeight="1">
      <c r="B30" s="39"/>
      <c r="I30" s="115"/>
      <c r="L30" s="39"/>
    </row>
    <row r="31" spans="2:12" s="1" customFormat="1" ht="6.95" customHeight="1">
      <c r="B31" s="39"/>
      <c r="D31" s="60"/>
      <c r="E31" s="60"/>
      <c r="F31" s="60"/>
      <c r="G31" s="60"/>
      <c r="H31" s="60"/>
      <c r="I31" s="120"/>
      <c r="J31" s="60"/>
      <c r="K31" s="60"/>
      <c r="L31" s="39"/>
    </row>
    <row r="32" spans="2:12" s="1" customFormat="1" ht="25.45" customHeight="1">
      <c r="B32" s="39"/>
      <c r="D32" s="121" t="s">
        <v>42</v>
      </c>
      <c r="I32" s="115"/>
      <c r="J32" s="122">
        <f>ROUND(J98, 2)</f>
        <v>0</v>
      </c>
      <c r="L32" s="39"/>
    </row>
    <row r="33" spans="2:12" s="1" customFormat="1" ht="6.95" customHeight="1">
      <c r="B33" s="39"/>
      <c r="D33" s="60"/>
      <c r="E33" s="60"/>
      <c r="F33" s="60"/>
      <c r="G33" s="60"/>
      <c r="H33" s="60"/>
      <c r="I33" s="120"/>
      <c r="J33" s="60"/>
      <c r="K33" s="60"/>
      <c r="L33" s="39"/>
    </row>
    <row r="34" spans="2:12" s="1" customFormat="1" ht="14.45" customHeight="1">
      <c r="B34" s="39"/>
      <c r="F34" s="123" t="s">
        <v>44</v>
      </c>
      <c r="I34" s="124" t="s">
        <v>43</v>
      </c>
      <c r="J34" s="123" t="s">
        <v>45</v>
      </c>
      <c r="L34" s="39"/>
    </row>
    <row r="35" spans="2:12" s="1" customFormat="1" ht="14.45" customHeight="1">
      <c r="B35" s="39"/>
      <c r="D35" s="125" t="s">
        <v>46</v>
      </c>
      <c r="E35" s="114" t="s">
        <v>47</v>
      </c>
      <c r="F35" s="126">
        <f>ROUND((SUM(BE98:BE468)),  2)</f>
        <v>0</v>
      </c>
      <c r="I35" s="127">
        <v>0.21</v>
      </c>
      <c r="J35" s="126">
        <f>ROUND(((SUM(BE98:BE468))*I35),  2)</f>
        <v>0</v>
      </c>
      <c r="L35" s="39"/>
    </row>
    <row r="36" spans="2:12" s="1" customFormat="1" ht="14.45" customHeight="1">
      <c r="B36" s="39"/>
      <c r="E36" s="114" t="s">
        <v>48</v>
      </c>
      <c r="F36" s="126">
        <f>ROUND((SUM(BF98:BF468)),  2)</f>
        <v>0</v>
      </c>
      <c r="I36" s="127">
        <v>0.15</v>
      </c>
      <c r="J36" s="126">
        <f>ROUND(((SUM(BF98:BF468))*I36),  2)</f>
        <v>0</v>
      </c>
      <c r="L36" s="39"/>
    </row>
    <row r="37" spans="2:12" s="1" customFormat="1" ht="14.45" hidden="1" customHeight="1">
      <c r="B37" s="39"/>
      <c r="E37" s="114" t="s">
        <v>49</v>
      </c>
      <c r="F37" s="126">
        <f>ROUND((SUM(BG98:BG468)),  2)</f>
        <v>0</v>
      </c>
      <c r="I37" s="127">
        <v>0.21</v>
      </c>
      <c r="J37" s="126">
        <f>0</f>
        <v>0</v>
      </c>
      <c r="L37" s="39"/>
    </row>
    <row r="38" spans="2:12" s="1" customFormat="1" ht="14.45" hidden="1" customHeight="1">
      <c r="B38" s="39"/>
      <c r="E38" s="114" t="s">
        <v>50</v>
      </c>
      <c r="F38" s="126">
        <f>ROUND((SUM(BH98:BH468)),  2)</f>
        <v>0</v>
      </c>
      <c r="I38" s="127">
        <v>0.15</v>
      </c>
      <c r="J38" s="126">
        <f>0</f>
        <v>0</v>
      </c>
      <c r="L38" s="39"/>
    </row>
    <row r="39" spans="2:12" s="1" customFormat="1" ht="14.45" hidden="1" customHeight="1">
      <c r="B39" s="39"/>
      <c r="E39" s="114" t="s">
        <v>51</v>
      </c>
      <c r="F39" s="126">
        <f>ROUND((SUM(BI98:BI468)),  2)</f>
        <v>0</v>
      </c>
      <c r="I39" s="127">
        <v>0</v>
      </c>
      <c r="J39" s="126">
        <f>0</f>
        <v>0</v>
      </c>
      <c r="L39" s="39"/>
    </row>
    <row r="40" spans="2:12" s="1" customFormat="1" ht="6.95" customHeight="1">
      <c r="B40" s="39"/>
      <c r="I40" s="115"/>
      <c r="L40" s="39"/>
    </row>
    <row r="41" spans="2:12" s="1" customFormat="1" ht="25.45" customHeight="1">
      <c r="B41" s="39"/>
      <c r="C41" s="128"/>
      <c r="D41" s="129" t="s">
        <v>52</v>
      </c>
      <c r="E41" s="130"/>
      <c r="F41" s="130"/>
      <c r="G41" s="131" t="s">
        <v>53</v>
      </c>
      <c r="H41" s="132" t="s">
        <v>54</v>
      </c>
      <c r="I41" s="133"/>
      <c r="J41" s="134">
        <f>SUM(J32:J39)</f>
        <v>0</v>
      </c>
      <c r="K41" s="135"/>
      <c r="L41" s="39"/>
    </row>
    <row r="42" spans="2:12" s="1" customFormat="1" ht="14.45" customHeight="1">
      <c r="B42" s="136"/>
      <c r="C42" s="137"/>
      <c r="D42" s="137"/>
      <c r="E42" s="137"/>
      <c r="F42" s="137"/>
      <c r="G42" s="137"/>
      <c r="H42" s="137"/>
      <c r="I42" s="138"/>
      <c r="J42" s="137"/>
      <c r="K42" s="137"/>
      <c r="L42" s="39"/>
    </row>
    <row r="46" spans="2:12" s="1" customFormat="1" ht="6.95" customHeight="1">
      <c r="B46" s="139"/>
      <c r="C46" s="140"/>
      <c r="D46" s="140"/>
      <c r="E46" s="140"/>
      <c r="F46" s="140"/>
      <c r="G46" s="140"/>
      <c r="H46" s="140"/>
      <c r="I46" s="141"/>
      <c r="J46" s="140"/>
      <c r="K46" s="140"/>
      <c r="L46" s="39"/>
    </row>
    <row r="47" spans="2:12" s="1" customFormat="1" ht="24.95" customHeight="1">
      <c r="B47" s="35"/>
      <c r="C47" s="24" t="s">
        <v>110</v>
      </c>
      <c r="D47" s="36"/>
      <c r="E47" s="36"/>
      <c r="F47" s="36"/>
      <c r="G47" s="36"/>
      <c r="H47" s="36"/>
      <c r="I47" s="115"/>
      <c r="J47" s="36"/>
      <c r="K47" s="36"/>
      <c r="L47" s="39"/>
    </row>
    <row r="48" spans="2:12" s="1" customFormat="1" ht="6.95" customHeight="1"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39"/>
    </row>
    <row r="49" spans="2:47" s="1" customFormat="1" ht="12" customHeight="1">
      <c r="B49" s="35"/>
      <c r="C49" s="30" t="s">
        <v>16</v>
      </c>
      <c r="D49" s="36"/>
      <c r="E49" s="36"/>
      <c r="F49" s="36"/>
      <c r="G49" s="36"/>
      <c r="H49" s="36"/>
      <c r="I49" s="115"/>
      <c r="J49" s="36"/>
      <c r="K49" s="36"/>
      <c r="L49" s="39"/>
    </row>
    <row r="50" spans="2:47" s="1" customFormat="1" ht="16.5" customHeight="1">
      <c r="B50" s="35"/>
      <c r="C50" s="36"/>
      <c r="D50" s="36"/>
      <c r="E50" s="392" t="str">
        <f>E7</f>
        <v>Automatické parkovací zařízení pro kola v Berouně</v>
      </c>
      <c r="F50" s="393"/>
      <c r="G50" s="393"/>
      <c r="H50" s="393"/>
      <c r="I50" s="115"/>
      <c r="J50" s="36"/>
      <c r="K50" s="36"/>
      <c r="L50" s="39"/>
    </row>
    <row r="51" spans="2:47" ht="12" customHeight="1">
      <c r="B51" s="22"/>
      <c r="C51" s="30" t="s">
        <v>108</v>
      </c>
      <c r="D51" s="23"/>
      <c r="E51" s="23"/>
      <c r="F51" s="23"/>
      <c r="G51" s="23"/>
      <c r="H51" s="23"/>
      <c r="J51" s="23"/>
      <c r="K51" s="23"/>
      <c r="L51" s="21"/>
    </row>
    <row r="52" spans="2:47" s="1" customFormat="1" ht="16.5" customHeight="1">
      <c r="B52" s="35"/>
      <c r="C52" s="36"/>
      <c r="D52" s="36"/>
      <c r="E52" s="392" t="s">
        <v>162</v>
      </c>
      <c r="F52" s="394"/>
      <c r="G52" s="394"/>
      <c r="H52" s="394"/>
      <c r="I52" s="115"/>
      <c r="J52" s="36"/>
      <c r="K52" s="36"/>
      <c r="L52" s="39"/>
    </row>
    <row r="53" spans="2:47" s="1" customFormat="1" ht="12" customHeight="1">
      <c r="B53" s="35"/>
      <c r="C53" s="30" t="s">
        <v>163</v>
      </c>
      <c r="D53" s="36"/>
      <c r="E53" s="36"/>
      <c r="F53" s="36"/>
      <c r="G53" s="36"/>
      <c r="H53" s="36"/>
      <c r="I53" s="115"/>
      <c r="J53" s="36"/>
      <c r="K53" s="36"/>
      <c r="L53" s="39"/>
    </row>
    <row r="54" spans="2:47" s="1" customFormat="1" ht="16.5" customHeight="1">
      <c r="B54" s="35"/>
      <c r="C54" s="36"/>
      <c r="D54" s="36"/>
      <c r="E54" s="361" t="str">
        <f>E11</f>
        <v>SO 01.a - Automatická kolárna - spodní stavba</v>
      </c>
      <c r="F54" s="394"/>
      <c r="G54" s="394"/>
      <c r="H54" s="394"/>
      <c r="I54" s="115"/>
      <c r="J54" s="36"/>
      <c r="K54" s="36"/>
      <c r="L54" s="39"/>
    </row>
    <row r="55" spans="2:47" s="1" customFormat="1" ht="6.95" customHeight="1"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39"/>
    </row>
    <row r="56" spans="2:47" s="1" customFormat="1" ht="12" customHeight="1">
      <c r="B56" s="35"/>
      <c r="C56" s="30" t="s">
        <v>21</v>
      </c>
      <c r="D56" s="36"/>
      <c r="E56" s="36"/>
      <c r="F56" s="28" t="str">
        <f>F14</f>
        <v>Beroun</v>
      </c>
      <c r="G56" s="36"/>
      <c r="H56" s="36"/>
      <c r="I56" s="116" t="s">
        <v>23</v>
      </c>
      <c r="J56" s="59" t="str">
        <f>IF(J14="","",J14)</f>
        <v>10. 10. 2019</v>
      </c>
      <c r="K56" s="36"/>
      <c r="L56" s="39"/>
    </row>
    <row r="57" spans="2:47" s="1" customFormat="1" ht="6.95" customHeight="1"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39"/>
    </row>
    <row r="58" spans="2:47" s="1" customFormat="1" ht="43.05" customHeight="1">
      <c r="B58" s="35"/>
      <c r="C58" s="30" t="s">
        <v>25</v>
      </c>
      <c r="D58" s="36"/>
      <c r="E58" s="36"/>
      <c r="F58" s="28" t="str">
        <f>E17</f>
        <v>Město Beroun, Husovo nám. 68, 266 01 Beroun</v>
      </c>
      <c r="G58" s="36"/>
      <c r="H58" s="36"/>
      <c r="I58" s="116" t="s">
        <v>33</v>
      </c>
      <c r="J58" s="33" t="str">
        <f>E23</f>
        <v>OPTIMA, s.r.o., Žižkova 738/IV, 566 01 Vys. Mýto</v>
      </c>
      <c r="K58" s="36"/>
      <c r="L58" s="39"/>
    </row>
    <row r="59" spans="2:47" s="1" customFormat="1" ht="15.2" customHeight="1">
      <c r="B59" s="35"/>
      <c r="C59" s="30" t="s">
        <v>31</v>
      </c>
      <c r="D59" s="36"/>
      <c r="E59" s="36"/>
      <c r="F59" s="28" t="str">
        <f>IF(E20="","",E20)</f>
        <v>Vyplň údaj</v>
      </c>
      <c r="G59" s="36"/>
      <c r="H59" s="36"/>
      <c r="I59" s="116" t="s">
        <v>38</v>
      </c>
      <c r="J59" s="33" t="str">
        <f>E26</f>
        <v xml:space="preserve"> </v>
      </c>
      <c r="K59" s="36"/>
      <c r="L59" s="39"/>
    </row>
    <row r="60" spans="2:47" s="1" customFormat="1" ht="10.35" customHeight="1"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39"/>
    </row>
    <row r="61" spans="2:47" s="1" customFormat="1" ht="29.25" customHeight="1">
      <c r="B61" s="35"/>
      <c r="C61" s="142" t="s">
        <v>111</v>
      </c>
      <c r="D61" s="143"/>
      <c r="E61" s="143"/>
      <c r="F61" s="143"/>
      <c r="G61" s="143"/>
      <c r="H61" s="143"/>
      <c r="I61" s="144"/>
      <c r="J61" s="145" t="s">
        <v>112</v>
      </c>
      <c r="K61" s="143"/>
      <c r="L61" s="39"/>
    </row>
    <row r="62" spans="2:47" s="1" customFormat="1" ht="10.35" customHeight="1"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39"/>
    </row>
    <row r="63" spans="2:47" s="1" customFormat="1" ht="22.8" customHeight="1">
      <c r="B63" s="35"/>
      <c r="C63" s="146" t="s">
        <v>74</v>
      </c>
      <c r="D63" s="36"/>
      <c r="E63" s="36"/>
      <c r="F63" s="36"/>
      <c r="G63" s="36"/>
      <c r="H63" s="36"/>
      <c r="I63" s="115"/>
      <c r="J63" s="77">
        <f>J98</f>
        <v>0</v>
      </c>
      <c r="K63" s="36"/>
      <c r="L63" s="39"/>
      <c r="AU63" s="18" t="s">
        <v>113</v>
      </c>
    </row>
    <row r="64" spans="2:47" s="8" customFormat="1" ht="24.95" customHeight="1">
      <c r="B64" s="147"/>
      <c r="C64" s="148"/>
      <c r="D64" s="149" t="s">
        <v>165</v>
      </c>
      <c r="E64" s="150"/>
      <c r="F64" s="150"/>
      <c r="G64" s="150"/>
      <c r="H64" s="150"/>
      <c r="I64" s="151"/>
      <c r="J64" s="152">
        <f>J99</f>
        <v>0</v>
      </c>
      <c r="K64" s="148"/>
      <c r="L64" s="153"/>
    </row>
    <row r="65" spans="2:12" s="9" customFormat="1" ht="19.899999999999999" customHeight="1">
      <c r="B65" s="154"/>
      <c r="C65" s="97"/>
      <c r="D65" s="155" t="s">
        <v>166</v>
      </c>
      <c r="E65" s="156"/>
      <c r="F65" s="156"/>
      <c r="G65" s="156"/>
      <c r="H65" s="156"/>
      <c r="I65" s="157"/>
      <c r="J65" s="158">
        <f>J100</f>
        <v>0</v>
      </c>
      <c r="K65" s="97"/>
      <c r="L65" s="159"/>
    </row>
    <row r="66" spans="2:12" s="9" customFormat="1" ht="19.899999999999999" customHeight="1">
      <c r="B66" s="154"/>
      <c r="C66" s="97"/>
      <c r="D66" s="155" t="s">
        <v>167</v>
      </c>
      <c r="E66" s="156"/>
      <c r="F66" s="156"/>
      <c r="G66" s="156"/>
      <c r="H66" s="156"/>
      <c r="I66" s="157"/>
      <c r="J66" s="158">
        <f>J196</f>
        <v>0</v>
      </c>
      <c r="K66" s="97"/>
      <c r="L66" s="159"/>
    </row>
    <row r="67" spans="2:12" s="9" customFormat="1" ht="19.899999999999999" customHeight="1">
      <c r="B67" s="154"/>
      <c r="C67" s="97"/>
      <c r="D67" s="155" t="s">
        <v>168</v>
      </c>
      <c r="E67" s="156"/>
      <c r="F67" s="156"/>
      <c r="G67" s="156"/>
      <c r="H67" s="156"/>
      <c r="I67" s="157"/>
      <c r="J67" s="158">
        <f>J235</f>
        <v>0</v>
      </c>
      <c r="K67" s="97"/>
      <c r="L67" s="159"/>
    </row>
    <row r="68" spans="2:12" s="9" customFormat="1" ht="19.899999999999999" customHeight="1">
      <c r="B68" s="154"/>
      <c r="C68" s="97"/>
      <c r="D68" s="155" t="s">
        <v>169</v>
      </c>
      <c r="E68" s="156"/>
      <c r="F68" s="156"/>
      <c r="G68" s="156"/>
      <c r="H68" s="156"/>
      <c r="I68" s="157"/>
      <c r="J68" s="158">
        <f>J278</f>
        <v>0</v>
      </c>
      <c r="K68" s="97"/>
      <c r="L68" s="159"/>
    </row>
    <row r="69" spans="2:12" s="9" customFormat="1" ht="19.899999999999999" customHeight="1">
      <c r="B69" s="154"/>
      <c r="C69" s="97"/>
      <c r="D69" s="155" t="s">
        <v>170</v>
      </c>
      <c r="E69" s="156"/>
      <c r="F69" s="156"/>
      <c r="G69" s="156"/>
      <c r="H69" s="156"/>
      <c r="I69" s="157"/>
      <c r="J69" s="158">
        <f>J335</f>
        <v>0</v>
      </c>
      <c r="K69" s="97"/>
      <c r="L69" s="159"/>
    </row>
    <row r="70" spans="2:12" s="9" customFormat="1" ht="19.899999999999999" customHeight="1">
      <c r="B70" s="154"/>
      <c r="C70" s="97"/>
      <c r="D70" s="155" t="s">
        <v>171</v>
      </c>
      <c r="E70" s="156"/>
      <c r="F70" s="156"/>
      <c r="G70" s="156"/>
      <c r="H70" s="156"/>
      <c r="I70" s="157"/>
      <c r="J70" s="158">
        <f>J378</f>
        <v>0</v>
      </c>
      <c r="K70" s="97"/>
      <c r="L70" s="159"/>
    </row>
    <row r="71" spans="2:12" s="9" customFormat="1" ht="19.899999999999999" customHeight="1">
      <c r="B71" s="154"/>
      <c r="C71" s="97"/>
      <c r="D71" s="155" t="s">
        <v>172</v>
      </c>
      <c r="E71" s="156"/>
      <c r="F71" s="156"/>
      <c r="G71" s="156"/>
      <c r="H71" s="156"/>
      <c r="I71" s="157"/>
      <c r="J71" s="158">
        <f>J402</f>
        <v>0</v>
      </c>
      <c r="K71" s="97"/>
      <c r="L71" s="159"/>
    </row>
    <row r="72" spans="2:12" s="9" customFormat="1" ht="19.899999999999999" customHeight="1">
      <c r="B72" s="154"/>
      <c r="C72" s="97"/>
      <c r="D72" s="155" t="s">
        <v>173</v>
      </c>
      <c r="E72" s="156"/>
      <c r="F72" s="156"/>
      <c r="G72" s="156"/>
      <c r="H72" s="156"/>
      <c r="I72" s="157"/>
      <c r="J72" s="158">
        <f>J407</f>
        <v>0</v>
      </c>
      <c r="K72" s="97"/>
      <c r="L72" s="159"/>
    </row>
    <row r="73" spans="2:12" s="9" customFormat="1" ht="19.899999999999999" customHeight="1">
      <c r="B73" s="154"/>
      <c r="C73" s="97"/>
      <c r="D73" s="155" t="s">
        <v>174</v>
      </c>
      <c r="E73" s="156"/>
      <c r="F73" s="156"/>
      <c r="G73" s="156"/>
      <c r="H73" s="156"/>
      <c r="I73" s="157"/>
      <c r="J73" s="158">
        <f>J428</f>
        <v>0</v>
      </c>
      <c r="K73" s="97"/>
      <c r="L73" s="159"/>
    </row>
    <row r="74" spans="2:12" s="9" customFormat="1" ht="19.899999999999999" customHeight="1">
      <c r="B74" s="154"/>
      <c r="C74" s="97"/>
      <c r="D74" s="155" t="s">
        <v>175</v>
      </c>
      <c r="E74" s="156"/>
      <c r="F74" s="156"/>
      <c r="G74" s="156"/>
      <c r="H74" s="156"/>
      <c r="I74" s="157"/>
      <c r="J74" s="158">
        <f>J448</f>
        <v>0</v>
      </c>
      <c r="K74" s="97"/>
      <c r="L74" s="159"/>
    </row>
    <row r="75" spans="2:12" s="8" customFormat="1" ht="24.95" customHeight="1">
      <c r="B75" s="147"/>
      <c r="C75" s="148"/>
      <c r="D75" s="149" t="s">
        <v>176</v>
      </c>
      <c r="E75" s="150"/>
      <c r="F75" s="150"/>
      <c r="G75" s="150"/>
      <c r="H75" s="150"/>
      <c r="I75" s="151"/>
      <c r="J75" s="152">
        <f>J451</f>
        <v>0</v>
      </c>
      <c r="K75" s="148"/>
      <c r="L75" s="153"/>
    </row>
    <row r="76" spans="2:12" s="9" customFormat="1" ht="19.899999999999999" customHeight="1">
      <c r="B76" s="154"/>
      <c r="C76" s="97"/>
      <c r="D76" s="155" t="s">
        <v>177</v>
      </c>
      <c r="E76" s="156"/>
      <c r="F76" s="156"/>
      <c r="G76" s="156"/>
      <c r="H76" s="156"/>
      <c r="I76" s="157"/>
      <c r="J76" s="158">
        <f>J452</f>
        <v>0</v>
      </c>
      <c r="K76" s="97"/>
      <c r="L76" s="159"/>
    </row>
    <row r="77" spans="2:12" s="1" customFormat="1" ht="21.85" customHeight="1">
      <c r="B77" s="35"/>
      <c r="C77" s="36"/>
      <c r="D77" s="36"/>
      <c r="E77" s="36"/>
      <c r="F77" s="36"/>
      <c r="G77" s="36"/>
      <c r="H77" s="36"/>
      <c r="I77" s="115"/>
      <c r="J77" s="36"/>
      <c r="K77" s="36"/>
      <c r="L77" s="39"/>
    </row>
    <row r="78" spans="2:12" s="1" customFormat="1" ht="6.95" customHeight="1">
      <c r="B78" s="47"/>
      <c r="C78" s="48"/>
      <c r="D78" s="48"/>
      <c r="E78" s="48"/>
      <c r="F78" s="48"/>
      <c r="G78" s="48"/>
      <c r="H78" s="48"/>
      <c r="I78" s="138"/>
      <c r="J78" s="48"/>
      <c r="K78" s="48"/>
      <c r="L78" s="39"/>
    </row>
    <row r="82" spans="2:12" s="1" customFormat="1" ht="6.95" customHeight="1">
      <c r="B82" s="49"/>
      <c r="C82" s="50"/>
      <c r="D82" s="50"/>
      <c r="E82" s="50"/>
      <c r="F82" s="50"/>
      <c r="G82" s="50"/>
      <c r="H82" s="50"/>
      <c r="I82" s="141"/>
      <c r="J82" s="50"/>
      <c r="K82" s="50"/>
      <c r="L82" s="39"/>
    </row>
    <row r="83" spans="2:12" s="1" customFormat="1" ht="24.95" customHeight="1">
      <c r="B83" s="35"/>
      <c r="C83" s="24" t="s">
        <v>116</v>
      </c>
      <c r="D83" s="36"/>
      <c r="E83" s="36"/>
      <c r="F83" s="36"/>
      <c r="G83" s="36"/>
      <c r="H83" s="36"/>
      <c r="I83" s="115"/>
      <c r="J83" s="36"/>
      <c r="K83" s="36"/>
      <c r="L83" s="39"/>
    </row>
    <row r="84" spans="2:12" s="1" customFormat="1" ht="6.95" customHeight="1">
      <c r="B84" s="35"/>
      <c r="C84" s="36"/>
      <c r="D84" s="36"/>
      <c r="E84" s="36"/>
      <c r="F84" s="36"/>
      <c r="G84" s="36"/>
      <c r="H84" s="36"/>
      <c r="I84" s="115"/>
      <c r="J84" s="36"/>
      <c r="K84" s="36"/>
      <c r="L84" s="39"/>
    </row>
    <row r="85" spans="2:12" s="1" customFormat="1" ht="12" customHeight="1">
      <c r="B85" s="35"/>
      <c r="C85" s="30" t="s">
        <v>16</v>
      </c>
      <c r="D85" s="36"/>
      <c r="E85" s="36"/>
      <c r="F85" s="36"/>
      <c r="G85" s="36"/>
      <c r="H85" s="36"/>
      <c r="I85" s="115"/>
      <c r="J85" s="36"/>
      <c r="K85" s="36"/>
      <c r="L85" s="39"/>
    </row>
    <row r="86" spans="2:12" s="1" customFormat="1" ht="16.5" customHeight="1">
      <c r="B86" s="35"/>
      <c r="C86" s="36"/>
      <c r="D86" s="36"/>
      <c r="E86" s="392" t="str">
        <f>E7</f>
        <v>Automatické parkovací zařízení pro kola v Berouně</v>
      </c>
      <c r="F86" s="393"/>
      <c r="G86" s="393"/>
      <c r="H86" s="393"/>
      <c r="I86" s="115"/>
      <c r="J86" s="36"/>
      <c r="K86" s="36"/>
      <c r="L86" s="39"/>
    </row>
    <row r="87" spans="2:12" ht="12" customHeight="1">
      <c r="B87" s="22"/>
      <c r="C87" s="30" t="s">
        <v>108</v>
      </c>
      <c r="D87" s="23"/>
      <c r="E87" s="23"/>
      <c r="F87" s="23"/>
      <c r="G87" s="23"/>
      <c r="H87" s="23"/>
      <c r="J87" s="23"/>
      <c r="K87" s="23"/>
      <c r="L87" s="21"/>
    </row>
    <row r="88" spans="2:12" s="1" customFormat="1" ht="16.5" customHeight="1">
      <c r="B88" s="35"/>
      <c r="C88" s="36"/>
      <c r="D88" s="36"/>
      <c r="E88" s="392" t="s">
        <v>162</v>
      </c>
      <c r="F88" s="394"/>
      <c r="G88" s="394"/>
      <c r="H88" s="394"/>
      <c r="I88" s="115"/>
      <c r="J88" s="36"/>
      <c r="K88" s="36"/>
      <c r="L88" s="39"/>
    </row>
    <row r="89" spans="2:12" s="1" customFormat="1" ht="12" customHeight="1">
      <c r="B89" s="35"/>
      <c r="C89" s="30" t="s">
        <v>163</v>
      </c>
      <c r="D89" s="36"/>
      <c r="E89" s="36"/>
      <c r="F89" s="36"/>
      <c r="G89" s="36"/>
      <c r="H89" s="36"/>
      <c r="I89" s="115"/>
      <c r="J89" s="36"/>
      <c r="K89" s="36"/>
      <c r="L89" s="39"/>
    </row>
    <row r="90" spans="2:12" s="1" customFormat="1" ht="16.5" customHeight="1">
      <c r="B90" s="35"/>
      <c r="C90" s="36"/>
      <c r="D90" s="36"/>
      <c r="E90" s="361" t="str">
        <f>E11</f>
        <v>SO 01.a - Automatická kolárna - spodní stavba</v>
      </c>
      <c r="F90" s="394"/>
      <c r="G90" s="394"/>
      <c r="H90" s="394"/>
      <c r="I90" s="115"/>
      <c r="J90" s="36"/>
      <c r="K90" s="36"/>
      <c r="L90" s="39"/>
    </row>
    <row r="91" spans="2:12" s="1" customFormat="1" ht="6.95" customHeight="1">
      <c r="B91" s="35"/>
      <c r="C91" s="36"/>
      <c r="D91" s="36"/>
      <c r="E91" s="36"/>
      <c r="F91" s="36"/>
      <c r="G91" s="36"/>
      <c r="H91" s="36"/>
      <c r="I91" s="115"/>
      <c r="J91" s="36"/>
      <c r="K91" s="36"/>
      <c r="L91" s="39"/>
    </row>
    <row r="92" spans="2:12" s="1" customFormat="1" ht="12" customHeight="1">
      <c r="B92" s="35"/>
      <c r="C92" s="30" t="s">
        <v>21</v>
      </c>
      <c r="D92" s="36"/>
      <c r="E92" s="36"/>
      <c r="F92" s="28" t="str">
        <f>F14</f>
        <v>Beroun</v>
      </c>
      <c r="G92" s="36"/>
      <c r="H92" s="36"/>
      <c r="I92" s="116" t="s">
        <v>23</v>
      </c>
      <c r="J92" s="59" t="str">
        <f>IF(J14="","",J14)</f>
        <v>10. 10. 2019</v>
      </c>
      <c r="K92" s="36"/>
      <c r="L92" s="39"/>
    </row>
    <row r="93" spans="2:12" s="1" customFormat="1" ht="6.95" customHeight="1"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39"/>
    </row>
    <row r="94" spans="2:12" s="1" customFormat="1" ht="43.05" customHeight="1">
      <c r="B94" s="35"/>
      <c r="C94" s="30" t="s">
        <v>25</v>
      </c>
      <c r="D94" s="36"/>
      <c r="E94" s="36"/>
      <c r="F94" s="28" t="str">
        <f>E17</f>
        <v>Město Beroun, Husovo nám. 68, 266 01 Beroun</v>
      </c>
      <c r="G94" s="36"/>
      <c r="H94" s="36"/>
      <c r="I94" s="116" t="s">
        <v>33</v>
      </c>
      <c r="J94" s="33" t="str">
        <f>E23</f>
        <v>OPTIMA, s.r.o., Žižkova 738/IV, 566 01 Vys. Mýto</v>
      </c>
      <c r="K94" s="36"/>
      <c r="L94" s="39"/>
    </row>
    <row r="95" spans="2:12" s="1" customFormat="1" ht="15.2" customHeight="1">
      <c r="B95" s="35"/>
      <c r="C95" s="30" t="s">
        <v>31</v>
      </c>
      <c r="D95" s="36"/>
      <c r="E95" s="36"/>
      <c r="F95" s="28" t="str">
        <f>IF(E20="","",E20)</f>
        <v>Vyplň údaj</v>
      </c>
      <c r="G95" s="36"/>
      <c r="H95" s="36"/>
      <c r="I95" s="116" t="s">
        <v>38</v>
      </c>
      <c r="J95" s="33" t="str">
        <f>E26</f>
        <v xml:space="preserve"> </v>
      </c>
      <c r="K95" s="36"/>
      <c r="L95" s="39"/>
    </row>
    <row r="96" spans="2:12" s="1" customFormat="1" ht="10.35" customHeight="1">
      <c r="B96" s="35"/>
      <c r="C96" s="36"/>
      <c r="D96" s="36"/>
      <c r="E96" s="36"/>
      <c r="F96" s="36"/>
      <c r="G96" s="36"/>
      <c r="H96" s="36"/>
      <c r="I96" s="115"/>
      <c r="J96" s="36"/>
      <c r="K96" s="36"/>
      <c r="L96" s="39"/>
    </row>
    <row r="97" spans="2:65" s="10" customFormat="1" ht="29.25" customHeight="1">
      <c r="B97" s="160"/>
      <c r="C97" s="161" t="s">
        <v>117</v>
      </c>
      <c r="D97" s="162" t="s">
        <v>61</v>
      </c>
      <c r="E97" s="162" t="s">
        <v>57</v>
      </c>
      <c r="F97" s="162" t="s">
        <v>58</v>
      </c>
      <c r="G97" s="162" t="s">
        <v>118</v>
      </c>
      <c r="H97" s="162" t="s">
        <v>119</v>
      </c>
      <c r="I97" s="163" t="s">
        <v>120</v>
      </c>
      <c r="J97" s="162" t="s">
        <v>112</v>
      </c>
      <c r="K97" s="164" t="s">
        <v>121</v>
      </c>
      <c r="L97" s="165"/>
      <c r="M97" s="68" t="s">
        <v>19</v>
      </c>
      <c r="N97" s="69" t="s">
        <v>46</v>
      </c>
      <c r="O97" s="69" t="s">
        <v>122</v>
      </c>
      <c r="P97" s="69" t="s">
        <v>123</v>
      </c>
      <c r="Q97" s="69" t="s">
        <v>124</v>
      </c>
      <c r="R97" s="69" t="s">
        <v>125</v>
      </c>
      <c r="S97" s="69" t="s">
        <v>126</v>
      </c>
      <c r="T97" s="70" t="s">
        <v>127</v>
      </c>
    </row>
    <row r="98" spans="2:65" s="1" customFormat="1" ht="22.8" customHeight="1">
      <c r="B98" s="35"/>
      <c r="C98" s="75" t="s">
        <v>128</v>
      </c>
      <c r="D98" s="36"/>
      <c r="E98" s="36"/>
      <c r="F98" s="36"/>
      <c r="G98" s="36"/>
      <c r="H98" s="36"/>
      <c r="I98" s="115"/>
      <c r="J98" s="166">
        <f>BK98</f>
        <v>0</v>
      </c>
      <c r="K98" s="36"/>
      <c r="L98" s="39"/>
      <c r="M98" s="71"/>
      <c r="N98" s="72"/>
      <c r="O98" s="72"/>
      <c r="P98" s="167">
        <f>P99+P451</f>
        <v>0</v>
      </c>
      <c r="Q98" s="72"/>
      <c r="R98" s="167">
        <f>R99+R451</f>
        <v>202.54621065999999</v>
      </c>
      <c r="S98" s="72"/>
      <c r="T98" s="168">
        <f>T99+T451</f>
        <v>40.776000000000003</v>
      </c>
      <c r="AT98" s="18" t="s">
        <v>75</v>
      </c>
      <c r="AU98" s="18" t="s">
        <v>113</v>
      </c>
      <c r="BK98" s="169">
        <f>BK99+BK451</f>
        <v>0</v>
      </c>
    </row>
    <row r="99" spans="2:65" s="11" customFormat="1" ht="25.9" customHeight="1">
      <c r="B99" s="170"/>
      <c r="C99" s="171"/>
      <c r="D99" s="172" t="s">
        <v>75</v>
      </c>
      <c r="E99" s="173" t="s">
        <v>178</v>
      </c>
      <c r="F99" s="173" t="s">
        <v>179</v>
      </c>
      <c r="G99" s="171"/>
      <c r="H99" s="171"/>
      <c r="I99" s="174"/>
      <c r="J99" s="175">
        <f>BK99</f>
        <v>0</v>
      </c>
      <c r="K99" s="171"/>
      <c r="L99" s="176"/>
      <c r="M99" s="177"/>
      <c r="N99" s="178"/>
      <c r="O99" s="178"/>
      <c r="P99" s="179">
        <f>P100+P196+P235+P278+P335+P378+P402+P407+P428+P448</f>
        <v>0</v>
      </c>
      <c r="Q99" s="178"/>
      <c r="R99" s="179">
        <f>R100+R196+R235+R278+R335+R378+R402+R407+R428+R448</f>
        <v>202.39824056999998</v>
      </c>
      <c r="S99" s="178"/>
      <c r="T99" s="180">
        <f>T100+T196+T235+T278+T335+T378+T402+T407+T428+T448</f>
        <v>40.776000000000003</v>
      </c>
      <c r="AR99" s="181" t="s">
        <v>84</v>
      </c>
      <c r="AT99" s="182" t="s">
        <v>75</v>
      </c>
      <c r="AU99" s="182" t="s">
        <v>76</v>
      </c>
      <c r="AY99" s="181" t="s">
        <v>131</v>
      </c>
      <c r="BK99" s="183">
        <f>BK100+BK196+BK235+BK278+BK335+BK378+BK402+BK407+BK428+BK448</f>
        <v>0</v>
      </c>
    </row>
    <row r="100" spans="2:65" s="11" customFormat="1" ht="22.8" customHeight="1">
      <c r="B100" s="170"/>
      <c r="C100" s="171"/>
      <c r="D100" s="172" t="s">
        <v>75</v>
      </c>
      <c r="E100" s="184" t="s">
        <v>84</v>
      </c>
      <c r="F100" s="184" t="s">
        <v>180</v>
      </c>
      <c r="G100" s="171"/>
      <c r="H100" s="171"/>
      <c r="I100" s="174"/>
      <c r="J100" s="185">
        <f>BK100</f>
        <v>0</v>
      </c>
      <c r="K100" s="171"/>
      <c r="L100" s="176"/>
      <c r="M100" s="177"/>
      <c r="N100" s="178"/>
      <c r="O100" s="178"/>
      <c r="P100" s="179">
        <f>SUM(P101:P195)</f>
        <v>0</v>
      </c>
      <c r="Q100" s="178"/>
      <c r="R100" s="179">
        <f>SUM(R101:R195)</f>
        <v>0</v>
      </c>
      <c r="S100" s="178"/>
      <c r="T100" s="180">
        <f>SUM(T101:T195)</f>
        <v>0</v>
      </c>
      <c r="AR100" s="181" t="s">
        <v>84</v>
      </c>
      <c r="AT100" s="182" t="s">
        <v>75</v>
      </c>
      <c r="AU100" s="182" t="s">
        <v>84</v>
      </c>
      <c r="AY100" s="181" t="s">
        <v>131</v>
      </c>
      <c r="BK100" s="183">
        <f>SUM(BK101:BK195)</f>
        <v>0</v>
      </c>
    </row>
    <row r="101" spans="2:65" s="1" customFormat="1" ht="24" customHeight="1">
      <c r="B101" s="35"/>
      <c r="C101" s="186" t="s">
        <v>84</v>
      </c>
      <c r="D101" s="186" t="s">
        <v>134</v>
      </c>
      <c r="E101" s="187" t="s">
        <v>181</v>
      </c>
      <c r="F101" s="188" t="s">
        <v>182</v>
      </c>
      <c r="G101" s="189" t="s">
        <v>183</v>
      </c>
      <c r="H101" s="190">
        <v>42.53</v>
      </c>
      <c r="I101" s="191"/>
      <c r="J101" s="192">
        <f>ROUND(I101*H101,2)</f>
        <v>0</v>
      </c>
      <c r="K101" s="188" t="s">
        <v>184</v>
      </c>
      <c r="L101" s="39"/>
      <c r="M101" s="193" t="s">
        <v>19</v>
      </c>
      <c r="N101" s="194" t="s">
        <v>47</v>
      </c>
      <c r="O101" s="64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AR101" s="197" t="s">
        <v>139</v>
      </c>
      <c r="AT101" s="197" t="s">
        <v>134</v>
      </c>
      <c r="AU101" s="197" t="s">
        <v>86</v>
      </c>
      <c r="AY101" s="18" t="s">
        <v>131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8" t="s">
        <v>84</v>
      </c>
      <c r="BK101" s="198">
        <f>ROUND(I101*H101,2)</f>
        <v>0</v>
      </c>
      <c r="BL101" s="18" t="s">
        <v>139</v>
      </c>
      <c r="BM101" s="197" t="s">
        <v>185</v>
      </c>
    </row>
    <row r="102" spans="2:65" s="1" customFormat="1" ht="75">
      <c r="B102" s="35"/>
      <c r="C102" s="36"/>
      <c r="D102" s="214" t="s">
        <v>186</v>
      </c>
      <c r="E102" s="36"/>
      <c r="F102" s="215" t="s">
        <v>187</v>
      </c>
      <c r="G102" s="36"/>
      <c r="H102" s="36"/>
      <c r="I102" s="115"/>
      <c r="J102" s="36"/>
      <c r="K102" s="36"/>
      <c r="L102" s="39"/>
      <c r="M102" s="216"/>
      <c r="N102" s="64"/>
      <c r="O102" s="64"/>
      <c r="P102" s="64"/>
      <c r="Q102" s="64"/>
      <c r="R102" s="64"/>
      <c r="S102" s="64"/>
      <c r="T102" s="65"/>
      <c r="AT102" s="18" t="s">
        <v>186</v>
      </c>
      <c r="AU102" s="18" t="s">
        <v>86</v>
      </c>
    </row>
    <row r="103" spans="2:65" s="12" customFormat="1" ht="10.15">
      <c r="B103" s="217"/>
      <c r="C103" s="218"/>
      <c r="D103" s="214" t="s">
        <v>188</v>
      </c>
      <c r="E103" s="219" t="s">
        <v>19</v>
      </c>
      <c r="F103" s="220" t="s">
        <v>189</v>
      </c>
      <c r="G103" s="218"/>
      <c r="H103" s="219" t="s">
        <v>19</v>
      </c>
      <c r="I103" s="221"/>
      <c r="J103" s="218"/>
      <c r="K103" s="218"/>
      <c r="L103" s="222"/>
      <c r="M103" s="223"/>
      <c r="N103" s="224"/>
      <c r="O103" s="224"/>
      <c r="P103" s="224"/>
      <c r="Q103" s="224"/>
      <c r="R103" s="224"/>
      <c r="S103" s="224"/>
      <c r="T103" s="225"/>
      <c r="AT103" s="226" t="s">
        <v>188</v>
      </c>
      <c r="AU103" s="226" t="s">
        <v>86</v>
      </c>
      <c r="AV103" s="12" t="s">
        <v>84</v>
      </c>
      <c r="AW103" s="12" t="s">
        <v>37</v>
      </c>
      <c r="AX103" s="12" t="s">
        <v>76</v>
      </c>
      <c r="AY103" s="226" t="s">
        <v>131</v>
      </c>
    </row>
    <row r="104" spans="2:65" s="13" customFormat="1" ht="10.15">
      <c r="B104" s="227"/>
      <c r="C104" s="228"/>
      <c r="D104" s="214" t="s">
        <v>188</v>
      </c>
      <c r="E104" s="229" t="s">
        <v>19</v>
      </c>
      <c r="F104" s="230" t="s">
        <v>190</v>
      </c>
      <c r="G104" s="228"/>
      <c r="H104" s="231">
        <v>38.44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AT104" s="237" t="s">
        <v>188</v>
      </c>
      <c r="AU104" s="237" t="s">
        <v>86</v>
      </c>
      <c r="AV104" s="13" t="s">
        <v>86</v>
      </c>
      <c r="AW104" s="13" t="s">
        <v>37</v>
      </c>
      <c r="AX104" s="13" t="s">
        <v>76</v>
      </c>
      <c r="AY104" s="237" t="s">
        <v>131</v>
      </c>
    </row>
    <row r="105" spans="2:65" s="12" customFormat="1" ht="10.15">
      <c r="B105" s="217"/>
      <c r="C105" s="218"/>
      <c r="D105" s="214" t="s">
        <v>188</v>
      </c>
      <c r="E105" s="219" t="s">
        <v>19</v>
      </c>
      <c r="F105" s="220" t="s">
        <v>191</v>
      </c>
      <c r="G105" s="218"/>
      <c r="H105" s="219" t="s">
        <v>19</v>
      </c>
      <c r="I105" s="221"/>
      <c r="J105" s="218"/>
      <c r="K105" s="218"/>
      <c r="L105" s="222"/>
      <c r="M105" s="223"/>
      <c r="N105" s="224"/>
      <c r="O105" s="224"/>
      <c r="P105" s="224"/>
      <c r="Q105" s="224"/>
      <c r="R105" s="224"/>
      <c r="S105" s="224"/>
      <c r="T105" s="225"/>
      <c r="AT105" s="226" t="s">
        <v>188</v>
      </c>
      <c r="AU105" s="226" t="s">
        <v>86</v>
      </c>
      <c r="AV105" s="12" t="s">
        <v>84</v>
      </c>
      <c r="AW105" s="12" t="s">
        <v>37</v>
      </c>
      <c r="AX105" s="12" t="s">
        <v>76</v>
      </c>
      <c r="AY105" s="226" t="s">
        <v>131</v>
      </c>
    </row>
    <row r="106" spans="2:65" s="13" customFormat="1" ht="10.15">
      <c r="B106" s="227"/>
      <c r="C106" s="228"/>
      <c r="D106" s="214" t="s">
        <v>188</v>
      </c>
      <c r="E106" s="229" t="s">
        <v>19</v>
      </c>
      <c r="F106" s="230" t="s">
        <v>192</v>
      </c>
      <c r="G106" s="228"/>
      <c r="H106" s="231">
        <v>4.09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AT106" s="237" t="s">
        <v>188</v>
      </c>
      <c r="AU106" s="237" t="s">
        <v>86</v>
      </c>
      <c r="AV106" s="13" t="s">
        <v>86</v>
      </c>
      <c r="AW106" s="13" t="s">
        <v>37</v>
      </c>
      <c r="AX106" s="13" t="s">
        <v>76</v>
      </c>
      <c r="AY106" s="237" t="s">
        <v>131</v>
      </c>
    </row>
    <row r="107" spans="2:65" s="12" customFormat="1" ht="10.15">
      <c r="B107" s="217"/>
      <c r="C107" s="218"/>
      <c r="D107" s="214" t="s">
        <v>188</v>
      </c>
      <c r="E107" s="219" t="s">
        <v>19</v>
      </c>
      <c r="F107" s="220" t="s">
        <v>193</v>
      </c>
      <c r="G107" s="218"/>
      <c r="H107" s="219" t="s">
        <v>19</v>
      </c>
      <c r="I107" s="221"/>
      <c r="J107" s="218"/>
      <c r="K107" s="218"/>
      <c r="L107" s="222"/>
      <c r="M107" s="223"/>
      <c r="N107" s="224"/>
      <c r="O107" s="224"/>
      <c r="P107" s="224"/>
      <c r="Q107" s="224"/>
      <c r="R107" s="224"/>
      <c r="S107" s="224"/>
      <c r="T107" s="225"/>
      <c r="AT107" s="226" t="s">
        <v>188</v>
      </c>
      <c r="AU107" s="226" t="s">
        <v>86</v>
      </c>
      <c r="AV107" s="12" t="s">
        <v>84</v>
      </c>
      <c r="AW107" s="12" t="s">
        <v>37</v>
      </c>
      <c r="AX107" s="12" t="s">
        <v>76</v>
      </c>
      <c r="AY107" s="226" t="s">
        <v>131</v>
      </c>
    </row>
    <row r="108" spans="2:65" s="14" customFormat="1" ht="10.15">
      <c r="B108" s="238"/>
      <c r="C108" s="239"/>
      <c r="D108" s="214" t="s">
        <v>188</v>
      </c>
      <c r="E108" s="240" t="s">
        <v>19</v>
      </c>
      <c r="F108" s="241" t="s">
        <v>194</v>
      </c>
      <c r="G108" s="239"/>
      <c r="H108" s="242">
        <v>42.53</v>
      </c>
      <c r="I108" s="243"/>
      <c r="J108" s="239"/>
      <c r="K108" s="239"/>
      <c r="L108" s="244"/>
      <c r="M108" s="245"/>
      <c r="N108" s="246"/>
      <c r="O108" s="246"/>
      <c r="P108" s="246"/>
      <c r="Q108" s="246"/>
      <c r="R108" s="246"/>
      <c r="S108" s="246"/>
      <c r="T108" s="247"/>
      <c r="AT108" s="248" t="s">
        <v>188</v>
      </c>
      <c r="AU108" s="248" t="s">
        <v>86</v>
      </c>
      <c r="AV108" s="14" t="s">
        <v>139</v>
      </c>
      <c r="AW108" s="14" t="s">
        <v>37</v>
      </c>
      <c r="AX108" s="14" t="s">
        <v>84</v>
      </c>
      <c r="AY108" s="248" t="s">
        <v>131</v>
      </c>
    </row>
    <row r="109" spans="2:65" s="1" customFormat="1" ht="24" customHeight="1">
      <c r="B109" s="35"/>
      <c r="C109" s="186" t="s">
        <v>86</v>
      </c>
      <c r="D109" s="186" t="s">
        <v>134</v>
      </c>
      <c r="E109" s="187" t="s">
        <v>195</v>
      </c>
      <c r="F109" s="188" t="s">
        <v>196</v>
      </c>
      <c r="G109" s="189" t="s">
        <v>183</v>
      </c>
      <c r="H109" s="190">
        <v>4.09</v>
      </c>
      <c r="I109" s="191"/>
      <c r="J109" s="192">
        <f>ROUND(I109*H109,2)</f>
        <v>0</v>
      </c>
      <c r="K109" s="188" t="s">
        <v>184</v>
      </c>
      <c r="L109" s="39"/>
      <c r="M109" s="193" t="s">
        <v>19</v>
      </c>
      <c r="N109" s="194" t="s">
        <v>47</v>
      </c>
      <c r="O109" s="64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AR109" s="197" t="s">
        <v>139</v>
      </c>
      <c r="AT109" s="197" t="s">
        <v>134</v>
      </c>
      <c r="AU109" s="197" t="s">
        <v>86</v>
      </c>
      <c r="AY109" s="18" t="s">
        <v>131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8" t="s">
        <v>84</v>
      </c>
      <c r="BK109" s="198">
        <f>ROUND(I109*H109,2)</f>
        <v>0</v>
      </c>
      <c r="BL109" s="18" t="s">
        <v>139</v>
      </c>
      <c r="BM109" s="197" t="s">
        <v>197</v>
      </c>
    </row>
    <row r="110" spans="2:65" s="1" customFormat="1" ht="75">
      <c r="B110" s="35"/>
      <c r="C110" s="36"/>
      <c r="D110" s="214" t="s">
        <v>186</v>
      </c>
      <c r="E110" s="36"/>
      <c r="F110" s="215" t="s">
        <v>187</v>
      </c>
      <c r="G110" s="36"/>
      <c r="H110" s="36"/>
      <c r="I110" s="115"/>
      <c r="J110" s="36"/>
      <c r="K110" s="36"/>
      <c r="L110" s="39"/>
      <c r="M110" s="216"/>
      <c r="N110" s="64"/>
      <c r="O110" s="64"/>
      <c r="P110" s="64"/>
      <c r="Q110" s="64"/>
      <c r="R110" s="64"/>
      <c r="S110" s="64"/>
      <c r="T110" s="65"/>
      <c r="AT110" s="18" t="s">
        <v>186</v>
      </c>
      <c r="AU110" s="18" t="s">
        <v>86</v>
      </c>
    </row>
    <row r="111" spans="2:65" s="12" customFormat="1" ht="10.15">
      <c r="B111" s="217"/>
      <c r="C111" s="218"/>
      <c r="D111" s="214" t="s">
        <v>188</v>
      </c>
      <c r="E111" s="219" t="s">
        <v>19</v>
      </c>
      <c r="F111" s="220" t="s">
        <v>191</v>
      </c>
      <c r="G111" s="218"/>
      <c r="H111" s="219" t="s">
        <v>19</v>
      </c>
      <c r="I111" s="221"/>
      <c r="J111" s="218"/>
      <c r="K111" s="218"/>
      <c r="L111" s="222"/>
      <c r="M111" s="223"/>
      <c r="N111" s="224"/>
      <c r="O111" s="224"/>
      <c r="P111" s="224"/>
      <c r="Q111" s="224"/>
      <c r="R111" s="224"/>
      <c r="S111" s="224"/>
      <c r="T111" s="225"/>
      <c r="AT111" s="226" t="s">
        <v>188</v>
      </c>
      <c r="AU111" s="226" t="s">
        <v>86</v>
      </c>
      <c r="AV111" s="12" t="s">
        <v>84</v>
      </c>
      <c r="AW111" s="12" t="s">
        <v>37</v>
      </c>
      <c r="AX111" s="12" t="s">
        <v>76</v>
      </c>
      <c r="AY111" s="226" t="s">
        <v>131</v>
      </c>
    </row>
    <row r="112" spans="2:65" s="13" customFormat="1" ht="10.15">
      <c r="B112" s="227"/>
      <c r="C112" s="228"/>
      <c r="D112" s="214" t="s">
        <v>188</v>
      </c>
      <c r="E112" s="229" t="s">
        <v>19</v>
      </c>
      <c r="F112" s="230" t="s">
        <v>192</v>
      </c>
      <c r="G112" s="228"/>
      <c r="H112" s="231">
        <v>4.09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AT112" s="237" t="s">
        <v>188</v>
      </c>
      <c r="AU112" s="237" t="s">
        <v>86</v>
      </c>
      <c r="AV112" s="13" t="s">
        <v>86</v>
      </c>
      <c r="AW112" s="13" t="s">
        <v>37</v>
      </c>
      <c r="AX112" s="13" t="s">
        <v>84</v>
      </c>
      <c r="AY112" s="237" t="s">
        <v>131</v>
      </c>
    </row>
    <row r="113" spans="2:65" s="1" customFormat="1" ht="24" customHeight="1">
      <c r="B113" s="35"/>
      <c r="C113" s="186" t="s">
        <v>146</v>
      </c>
      <c r="D113" s="186" t="s">
        <v>134</v>
      </c>
      <c r="E113" s="187" t="s">
        <v>198</v>
      </c>
      <c r="F113" s="188" t="s">
        <v>199</v>
      </c>
      <c r="G113" s="189" t="s">
        <v>183</v>
      </c>
      <c r="H113" s="190">
        <v>105.51600000000001</v>
      </c>
      <c r="I113" s="191"/>
      <c r="J113" s="192">
        <f>ROUND(I113*H113,2)</f>
        <v>0</v>
      </c>
      <c r="K113" s="188" t="s">
        <v>184</v>
      </c>
      <c r="L113" s="39"/>
      <c r="M113" s="193" t="s">
        <v>19</v>
      </c>
      <c r="N113" s="194" t="s">
        <v>47</v>
      </c>
      <c r="O113" s="64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AR113" s="197" t="s">
        <v>139</v>
      </c>
      <c r="AT113" s="197" t="s">
        <v>134</v>
      </c>
      <c r="AU113" s="197" t="s">
        <v>86</v>
      </c>
      <c r="AY113" s="18" t="s">
        <v>131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8" t="s">
        <v>84</v>
      </c>
      <c r="BK113" s="198">
        <f>ROUND(I113*H113,2)</f>
        <v>0</v>
      </c>
      <c r="BL113" s="18" t="s">
        <v>139</v>
      </c>
      <c r="BM113" s="197" t="s">
        <v>200</v>
      </c>
    </row>
    <row r="114" spans="2:65" s="1" customFormat="1" ht="140.65">
      <c r="B114" s="35"/>
      <c r="C114" s="36"/>
      <c r="D114" s="214" t="s">
        <v>186</v>
      </c>
      <c r="E114" s="36"/>
      <c r="F114" s="215" t="s">
        <v>201</v>
      </c>
      <c r="G114" s="36"/>
      <c r="H114" s="36"/>
      <c r="I114" s="115"/>
      <c r="J114" s="36"/>
      <c r="K114" s="36"/>
      <c r="L114" s="39"/>
      <c r="M114" s="216"/>
      <c r="N114" s="64"/>
      <c r="O114" s="64"/>
      <c r="P114" s="64"/>
      <c r="Q114" s="64"/>
      <c r="R114" s="64"/>
      <c r="S114" s="64"/>
      <c r="T114" s="65"/>
      <c r="AT114" s="18" t="s">
        <v>186</v>
      </c>
      <c r="AU114" s="18" t="s">
        <v>86</v>
      </c>
    </row>
    <row r="115" spans="2:65" s="12" customFormat="1" ht="10.15">
      <c r="B115" s="217"/>
      <c r="C115" s="218"/>
      <c r="D115" s="214" t="s">
        <v>188</v>
      </c>
      <c r="E115" s="219" t="s">
        <v>19</v>
      </c>
      <c r="F115" s="220" t="s">
        <v>202</v>
      </c>
      <c r="G115" s="218"/>
      <c r="H115" s="219" t="s">
        <v>19</v>
      </c>
      <c r="I115" s="221"/>
      <c r="J115" s="218"/>
      <c r="K115" s="218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188</v>
      </c>
      <c r="AU115" s="226" t="s">
        <v>86</v>
      </c>
      <c r="AV115" s="12" t="s">
        <v>84</v>
      </c>
      <c r="AW115" s="12" t="s">
        <v>37</v>
      </c>
      <c r="AX115" s="12" t="s">
        <v>76</v>
      </c>
      <c r="AY115" s="226" t="s">
        <v>131</v>
      </c>
    </row>
    <row r="116" spans="2:65" s="13" customFormat="1" ht="10.15">
      <c r="B116" s="227"/>
      <c r="C116" s="228"/>
      <c r="D116" s="214" t="s">
        <v>188</v>
      </c>
      <c r="E116" s="229" t="s">
        <v>19</v>
      </c>
      <c r="F116" s="230" t="s">
        <v>203</v>
      </c>
      <c r="G116" s="228"/>
      <c r="H116" s="231">
        <v>89.195999999999998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AT116" s="237" t="s">
        <v>188</v>
      </c>
      <c r="AU116" s="237" t="s">
        <v>86</v>
      </c>
      <c r="AV116" s="13" t="s">
        <v>86</v>
      </c>
      <c r="AW116" s="13" t="s">
        <v>37</v>
      </c>
      <c r="AX116" s="13" t="s">
        <v>76</v>
      </c>
      <c r="AY116" s="237" t="s">
        <v>131</v>
      </c>
    </row>
    <row r="117" spans="2:65" s="12" customFormat="1" ht="10.15">
      <c r="B117" s="217"/>
      <c r="C117" s="218"/>
      <c r="D117" s="214" t="s">
        <v>188</v>
      </c>
      <c r="E117" s="219" t="s">
        <v>19</v>
      </c>
      <c r="F117" s="220" t="s">
        <v>204</v>
      </c>
      <c r="G117" s="218"/>
      <c r="H117" s="219" t="s">
        <v>19</v>
      </c>
      <c r="I117" s="221"/>
      <c r="J117" s="218"/>
      <c r="K117" s="218"/>
      <c r="L117" s="222"/>
      <c r="M117" s="223"/>
      <c r="N117" s="224"/>
      <c r="O117" s="224"/>
      <c r="P117" s="224"/>
      <c r="Q117" s="224"/>
      <c r="R117" s="224"/>
      <c r="S117" s="224"/>
      <c r="T117" s="225"/>
      <c r="AT117" s="226" t="s">
        <v>188</v>
      </c>
      <c r="AU117" s="226" t="s">
        <v>86</v>
      </c>
      <c r="AV117" s="12" t="s">
        <v>84</v>
      </c>
      <c r="AW117" s="12" t="s">
        <v>37</v>
      </c>
      <c r="AX117" s="12" t="s">
        <v>76</v>
      </c>
      <c r="AY117" s="226" t="s">
        <v>131</v>
      </c>
    </row>
    <row r="118" spans="2:65" s="13" customFormat="1" ht="10.15">
      <c r="B118" s="227"/>
      <c r="C118" s="228"/>
      <c r="D118" s="214" t="s">
        <v>188</v>
      </c>
      <c r="E118" s="229" t="s">
        <v>19</v>
      </c>
      <c r="F118" s="230" t="s">
        <v>205</v>
      </c>
      <c r="G118" s="228"/>
      <c r="H118" s="231">
        <v>16.32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AT118" s="237" t="s">
        <v>188</v>
      </c>
      <c r="AU118" s="237" t="s">
        <v>86</v>
      </c>
      <c r="AV118" s="13" t="s">
        <v>86</v>
      </c>
      <c r="AW118" s="13" t="s">
        <v>37</v>
      </c>
      <c r="AX118" s="13" t="s">
        <v>76</v>
      </c>
      <c r="AY118" s="237" t="s">
        <v>131</v>
      </c>
    </row>
    <row r="119" spans="2:65" s="12" customFormat="1" ht="10.15">
      <c r="B119" s="217"/>
      <c r="C119" s="218"/>
      <c r="D119" s="214" t="s">
        <v>188</v>
      </c>
      <c r="E119" s="219" t="s">
        <v>19</v>
      </c>
      <c r="F119" s="220" t="s">
        <v>206</v>
      </c>
      <c r="G119" s="218"/>
      <c r="H119" s="219" t="s">
        <v>19</v>
      </c>
      <c r="I119" s="221"/>
      <c r="J119" s="218"/>
      <c r="K119" s="218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188</v>
      </c>
      <c r="AU119" s="226" t="s">
        <v>86</v>
      </c>
      <c r="AV119" s="12" t="s">
        <v>84</v>
      </c>
      <c r="AW119" s="12" t="s">
        <v>37</v>
      </c>
      <c r="AX119" s="12" t="s">
        <v>76</v>
      </c>
      <c r="AY119" s="226" t="s">
        <v>131</v>
      </c>
    </row>
    <row r="120" spans="2:65" s="14" customFormat="1" ht="10.15">
      <c r="B120" s="238"/>
      <c r="C120" s="239"/>
      <c r="D120" s="214" t="s">
        <v>188</v>
      </c>
      <c r="E120" s="240" t="s">
        <v>19</v>
      </c>
      <c r="F120" s="241" t="s">
        <v>194</v>
      </c>
      <c r="G120" s="239"/>
      <c r="H120" s="242">
        <v>105.51600000000001</v>
      </c>
      <c r="I120" s="243"/>
      <c r="J120" s="239"/>
      <c r="K120" s="239"/>
      <c r="L120" s="244"/>
      <c r="M120" s="245"/>
      <c r="N120" s="246"/>
      <c r="O120" s="246"/>
      <c r="P120" s="246"/>
      <c r="Q120" s="246"/>
      <c r="R120" s="246"/>
      <c r="S120" s="246"/>
      <c r="T120" s="247"/>
      <c r="AT120" s="248" t="s">
        <v>188</v>
      </c>
      <c r="AU120" s="248" t="s">
        <v>86</v>
      </c>
      <c r="AV120" s="14" t="s">
        <v>139</v>
      </c>
      <c r="AW120" s="14" t="s">
        <v>37</v>
      </c>
      <c r="AX120" s="14" t="s">
        <v>84</v>
      </c>
      <c r="AY120" s="248" t="s">
        <v>131</v>
      </c>
    </row>
    <row r="121" spans="2:65" s="1" customFormat="1" ht="24" customHeight="1">
      <c r="B121" s="35"/>
      <c r="C121" s="186" t="s">
        <v>139</v>
      </c>
      <c r="D121" s="186" t="s">
        <v>134</v>
      </c>
      <c r="E121" s="187" t="s">
        <v>207</v>
      </c>
      <c r="F121" s="188" t="s">
        <v>208</v>
      </c>
      <c r="G121" s="189" t="s">
        <v>183</v>
      </c>
      <c r="H121" s="190">
        <v>105.51600000000001</v>
      </c>
      <c r="I121" s="191"/>
      <c r="J121" s="192">
        <f>ROUND(I121*H121,2)</f>
        <v>0</v>
      </c>
      <c r="K121" s="188" t="s">
        <v>184</v>
      </c>
      <c r="L121" s="39"/>
      <c r="M121" s="193" t="s">
        <v>19</v>
      </c>
      <c r="N121" s="194" t="s">
        <v>47</v>
      </c>
      <c r="O121" s="64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AR121" s="197" t="s">
        <v>139</v>
      </c>
      <c r="AT121" s="197" t="s">
        <v>134</v>
      </c>
      <c r="AU121" s="197" t="s">
        <v>86</v>
      </c>
      <c r="AY121" s="18" t="s">
        <v>131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8" t="s">
        <v>84</v>
      </c>
      <c r="BK121" s="198">
        <f>ROUND(I121*H121,2)</f>
        <v>0</v>
      </c>
      <c r="BL121" s="18" t="s">
        <v>139</v>
      </c>
      <c r="BM121" s="197" t="s">
        <v>209</v>
      </c>
    </row>
    <row r="122" spans="2:65" s="1" customFormat="1" ht="140.65">
      <c r="B122" s="35"/>
      <c r="C122" s="36"/>
      <c r="D122" s="214" t="s">
        <v>186</v>
      </c>
      <c r="E122" s="36"/>
      <c r="F122" s="215" t="s">
        <v>201</v>
      </c>
      <c r="G122" s="36"/>
      <c r="H122" s="36"/>
      <c r="I122" s="115"/>
      <c r="J122" s="36"/>
      <c r="K122" s="36"/>
      <c r="L122" s="39"/>
      <c r="M122" s="216"/>
      <c r="N122" s="64"/>
      <c r="O122" s="64"/>
      <c r="P122" s="64"/>
      <c r="Q122" s="64"/>
      <c r="R122" s="64"/>
      <c r="S122" s="64"/>
      <c r="T122" s="65"/>
      <c r="AT122" s="18" t="s">
        <v>186</v>
      </c>
      <c r="AU122" s="18" t="s">
        <v>86</v>
      </c>
    </row>
    <row r="123" spans="2:65" s="12" customFormat="1" ht="10.15">
      <c r="B123" s="217"/>
      <c r="C123" s="218"/>
      <c r="D123" s="214" t="s">
        <v>188</v>
      </c>
      <c r="E123" s="219" t="s">
        <v>19</v>
      </c>
      <c r="F123" s="220" t="s">
        <v>202</v>
      </c>
      <c r="G123" s="218"/>
      <c r="H123" s="219" t="s">
        <v>19</v>
      </c>
      <c r="I123" s="221"/>
      <c r="J123" s="218"/>
      <c r="K123" s="218"/>
      <c r="L123" s="222"/>
      <c r="M123" s="223"/>
      <c r="N123" s="224"/>
      <c r="O123" s="224"/>
      <c r="P123" s="224"/>
      <c r="Q123" s="224"/>
      <c r="R123" s="224"/>
      <c r="S123" s="224"/>
      <c r="T123" s="225"/>
      <c r="AT123" s="226" t="s">
        <v>188</v>
      </c>
      <c r="AU123" s="226" t="s">
        <v>86</v>
      </c>
      <c r="AV123" s="12" t="s">
        <v>84</v>
      </c>
      <c r="AW123" s="12" t="s">
        <v>37</v>
      </c>
      <c r="AX123" s="12" t="s">
        <v>76</v>
      </c>
      <c r="AY123" s="226" t="s">
        <v>131</v>
      </c>
    </row>
    <row r="124" spans="2:65" s="13" customFormat="1" ht="10.15">
      <c r="B124" s="227"/>
      <c r="C124" s="228"/>
      <c r="D124" s="214" t="s">
        <v>188</v>
      </c>
      <c r="E124" s="229" t="s">
        <v>19</v>
      </c>
      <c r="F124" s="230" t="s">
        <v>203</v>
      </c>
      <c r="G124" s="228"/>
      <c r="H124" s="231">
        <v>89.195999999999998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AT124" s="237" t="s">
        <v>188</v>
      </c>
      <c r="AU124" s="237" t="s">
        <v>86</v>
      </c>
      <c r="AV124" s="13" t="s">
        <v>86</v>
      </c>
      <c r="AW124" s="13" t="s">
        <v>37</v>
      </c>
      <c r="AX124" s="13" t="s">
        <v>76</v>
      </c>
      <c r="AY124" s="237" t="s">
        <v>131</v>
      </c>
    </row>
    <row r="125" spans="2:65" s="12" customFormat="1" ht="10.15">
      <c r="B125" s="217"/>
      <c r="C125" s="218"/>
      <c r="D125" s="214" t="s">
        <v>188</v>
      </c>
      <c r="E125" s="219" t="s">
        <v>19</v>
      </c>
      <c r="F125" s="220" t="s">
        <v>204</v>
      </c>
      <c r="G125" s="218"/>
      <c r="H125" s="219" t="s">
        <v>19</v>
      </c>
      <c r="I125" s="221"/>
      <c r="J125" s="218"/>
      <c r="K125" s="218"/>
      <c r="L125" s="222"/>
      <c r="M125" s="223"/>
      <c r="N125" s="224"/>
      <c r="O125" s="224"/>
      <c r="P125" s="224"/>
      <c r="Q125" s="224"/>
      <c r="R125" s="224"/>
      <c r="S125" s="224"/>
      <c r="T125" s="225"/>
      <c r="AT125" s="226" t="s">
        <v>188</v>
      </c>
      <c r="AU125" s="226" t="s">
        <v>86</v>
      </c>
      <c r="AV125" s="12" t="s">
        <v>84</v>
      </c>
      <c r="AW125" s="12" t="s">
        <v>37</v>
      </c>
      <c r="AX125" s="12" t="s">
        <v>76</v>
      </c>
      <c r="AY125" s="226" t="s">
        <v>131</v>
      </c>
    </row>
    <row r="126" spans="2:65" s="13" customFormat="1" ht="10.15">
      <c r="B126" s="227"/>
      <c r="C126" s="228"/>
      <c r="D126" s="214" t="s">
        <v>188</v>
      </c>
      <c r="E126" s="229" t="s">
        <v>19</v>
      </c>
      <c r="F126" s="230" t="s">
        <v>205</v>
      </c>
      <c r="G126" s="228"/>
      <c r="H126" s="231">
        <v>16.32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AT126" s="237" t="s">
        <v>188</v>
      </c>
      <c r="AU126" s="237" t="s">
        <v>86</v>
      </c>
      <c r="AV126" s="13" t="s">
        <v>86</v>
      </c>
      <c r="AW126" s="13" t="s">
        <v>37</v>
      </c>
      <c r="AX126" s="13" t="s">
        <v>76</v>
      </c>
      <c r="AY126" s="237" t="s">
        <v>131</v>
      </c>
    </row>
    <row r="127" spans="2:65" s="12" customFormat="1" ht="10.15">
      <c r="B127" s="217"/>
      <c r="C127" s="218"/>
      <c r="D127" s="214" t="s">
        <v>188</v>
      </c>
      <c r="E127" s="219" t="s">
        <v>19</v>
      </c>
      <c r="F127" s="220" t="s">
        <v>206</v>
      </c>
      <c r="G127" s="218"/>
      <c r="H127" s="219" t="s">
        <v>19</v>
      </c>
      <c r="I127" s="221"/>
      <c r="J127" s="218"/>
      <c r="K127" s="218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188</v>
      </c>
      <c r="AU127" s="226" t="s">
        <v>86</v>
      </c>
      <c r="AV127" s="12" t="s">
        <v>84</v>
      </c>
      <c r="AW127" s="12" t="s">
        <v>37</v>
      </c>
      <c r="AX127" s="12" t="s">
        <v>76</v>
      </c>
      <c r="AY127" s="226" t="s">
        <v>131</v>
      </c>
    </row>
    <row r="128" spans="2:65" s="14" customFormat="1" ht="10.15">
      <c r="B128" s="238"/>
      <c r="C128" s="239"/>
      <c r="D128" s="214" t="s">
        <v>188</v>
      </c>
      <c r="E128" s="240" t="s">
        <v>19</v>
      </c>
      <c r="F128" s="241" t="s">
        <v>194</v>
      </c>
      <c r="G128" s="239"/>
      <c r="H128" s="242">
        <v>105.51600000000001</v>
      </c>
      <c r="I128" s="243"/>
      <c r="J128" s="239"/>
      <c r="K128" s="239"/>
      <c r="L128" s="244"/>
      <c r="M128" s="245"/>
      <c r="N128" s="246"/>
      <c r="O128" s="246"/>
      <c r="P128" s="246"/>
      <c r="Q128" s="246"/>
      <c r="R128" s="246"/>
      <c r="S128" s="246"/>
      <c r="T128" s="247"/>
      <c r="AT128" s="248" t="s">
        <v>188</v>
      </c>
      <c r="AU128" s="248" t="s">
        <v>86</v>
      </c>
      <c r="AV128" s="14" t="s">
        <v>139</v>
      </c>
      <c r="AW128" s="14" t="s">
        <v>37</v>
      </c>
      <c r="AX128" s="14" t="s">
        <v>84</v>
      </c>
      <c r="AY128" s="248" t="s">
        <v>131</v>
      </c>
    </row>
    <row r="129" spans="2:65" s="1" customFormat="1" ht="24" customHeight="1">
      <c r="B129" s="35"/>
      <c r="C129" s="186" t="s">
        <v>153</v>
      </c>
      <c r="D129" s="186" t="s">
        <v>134</v>
      </c>
      <c r="E129" s="187" t="s">
        <v>210</v>
      </c>
      <c r="F129" s="188" t="s">
        <v>211</v>
      </c>
      <c r="G129" s="189" t="s">
        <v>183</v>
      </c>
      <c r="H129" s="190">
        <v>105.51600000000001</v>
      </c>
      <c r="I129" s="191"/>
      <c r="J129" s="192">
        <f>ROUND(I129*H129,2)</f>
        <v>0</v>
      </c>
      <c r="K129" s="188" t="s">
        <v>184</v>
      </c>
      <c r="L129" s="39"/>
      <c r="M129" s="193" t="s">
        <v>19</v>
      </c>
      <c r="N129" s="194" t="s">
        <v>47</v>
      </c>
      <c r="O129" s="64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AR129" s="197" t="s">
        <v>139</v>
      </c>
      <c r="AT129" s="197" t="s">
        <v>134</v>
      </c>
      <c r="AU129" s="197" t="s">
        <v>86</v>
      </c>
      <c r="AY129" s="18" t="s">
        <v>131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8" t="s">
        <v>84</v>
      </c>
      <c r="BK129" s="198">
        <f>ROUND(I129*H129,2)</f>
        <v>0</v>
      </c>
      <c r="BL129" s="18" t="s">
        <v>139</v>
      </c>
      <c r="BM129" s="197" t="s">
        <v>212</v>
      </c>
    </row>
    <row r="130" spans="2:65" s="1" customFormat="1" ht="56.25">
      <c r="B130" s="35"/>
      <c r="C130" s="36"/>
      <c r="D130" s="214" t="s">
        <v>186</v>
      </c>
      <c r="E130" s="36"/>
      <c r="F130" s="215" t="s">
        <v>213</v>
      </c>
      <c r="G130" s="36"/>
      <c r="H130" s="36"/>
      <c r="I130" s="115"/>
      <c r="J130" s="36"/>
      <c r="K130" s="36"/>
      <c r="L130" s="39"/>
      <c r="M130" s="216"/>
      <c r="N130" s="64"/>
      <c r="O130" s="64"/>
      <c r="P130" s="64"/>
      <c r="Q130" s="64"/>
      <c r="R130" s="64"/>
      <c r="S130" s="64"/>
      <c r="T130" s="65"/>
      <c r="AT130" s="18" t="s">
        <v>186</v>
      </c>
      <c r="AU130" s="18" t="s">
        <v>86</v>
      </c>
    </row>
    <row r="131" spans="2:65" s="12" customFormat="1" ht="10.15">
      <c r="B131" s="217"/>
      <c r="C131" s="218"/>
      <c r="D131" s="214" t="s">
        <v>188</v>
      </c>
      <c r="E131" s="219" t="s">
        <v>19</v>
      </c>
      <c r="F131" s="220" t="s">
        <v>202</v>
      </c>
      <c r="G131" s="218"/>
      <c r="H131" s="219" t="s">
        <v>19</v>
      </c>
      <c r="I131" s="221"/>
      <c r="J131" s="218"/>
      <c r="K131" s="218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188</v>
      </c>
      <c r="AU131" s="226" t="s">
        <v>86</v>
      </c>
      <c r="AV131" s="12" t="s">
        <v>84</v>
      </c>
      <c r="AW131" s="12" t="s">
        <v>37</v>
      </c>
      <c r="AX131" s="12" t="s">
        <v>76</v>
      </c>
      <c r="AY131" s="226" t="s">
        <v>131</v>
      </c>
    </row>
    <row r="132" spans="2:65" s="13" customFormat="1" ht="10.15">
      <c r="B132" s="227"/>
      <c r="C132" s="228"/>
      <c r="D132" s="214" t="s">
        <v>188</v>
      </c>
      <c r="E132" s="229" t="s">
        <v>19</v>
      </c>
      <c r="F132" s="230" t="s">
        <v>203</v>
      </c>
      <c r="G132" s="228"/>
      <c r="H132" s="231">
        <v>89.195999999999998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188</v>
      </c>
      <c r="AU132" s="237" t="s">
        <v>86</v>
      </c>
      <c r="AV132" s="13" t="s">
        <v>86</v>
      </c>
      <c r="AW132" s="13" t="s">
        <v>37</v>
      </c>
      <c r="AX132" s="13" t="s">
        <v>76</v>
      </c>
      <c r="AY132" s="237" t="s">
        <v>131</v>
      </c>
    </row>
    <row r="133" spans="2:65" s="12" customFormat="1" ht="10.15">
      <c r="B133" s="217"/>
      <c r="C133" s="218"/>
      <c r="D133" s="214" t="s">
        <v>188</v>
      </c>
      <c r="E133" s="219" t="s">
        <v>19</v>
      </c>
      <c r="F133" s="220" t="s">
        <v>204</v>
      </c>
      <c r="G133" s="218"/>
      <c r="H133" s="219" t="s">
        <v>19</v>
      </c>
      <c r="I133" s="221"/>
      <c r="J133" s="218"/>
      <c r="K133" s="218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188</v>
      </c>
      <c r="AU133" s="226" t="s">
        <v>86</v>
      </c>
      <c r="AV133" s="12" t="s">
        <v>84</v>
      </c>
      <c r="AW133" s="12" t="s">
        <v>37</v>
      </c>
      <c r="AX133" s="12" t="s">
        <v>76</v>
      </c>
      <c r="AY133" s="226" t="s">
        <v>131</v>
      </c>
    </row>
    <row r="134" spans="2:65" s="13" customFormat="1" ht="10.15">
      <c r="B134" s="227"/>
      <c r="C134" s="228"/>
      <c r="D134" s="214" t="s">
        <v>188</v>
      </c>
      <c r="E134" s="229" t="s">
        <v>19</v>
      </c>
      <c r="F134" s="230" t="s">
        <v>205</v>
      </c>
      <c r="G134" s="228"/>
      <c r="H134" s="231">
        <v>16.32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AT134" s="237" t="s">
        <v>188</v>
      </c>
      <c r="AU134" s="237" t="s">
        <v>86</v>
      </c>
      <c r="AV134" s="13" t="s">
        <v>86</v>
      </c>
      <c r="AW134" s="13" t="s">
        <v>37</v>
      </c>
      <c r="AX134" s="13" t="s">
        <v>76</v>
      </c>
      <c r="AY134" s="237" t="s">
        <v>131</v>
      </c>
    </row>
    <row r="135" spans="2:65" s="12" customFormat="1" ht="10.15">
      <c r="B135" s="217"/>
      <c r="C135" s="218"/>
      <c r="D135" s="214" t="s">
        <v>188</v>
      </c>
      <c r="E135" s="219" t="s">
        <v>19</v>
      </c>
      <c r="F135" s="220" t="s">
        <v>206</v>
      </c>
      <c r="G135" s="218"/>
      <c r="H135" s="219" t="s">
        <v>19</v>
      </c>
      <c r="I135" s="221"/>
      <c r="J135" s="218"/>
      <c r="K135" s="218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188</v>
      </c>
      <c r="AU135" s="226" t="s">
        <v>86</v>
      </c>
      <c r="AV135" s="12" t="s">
        <v>84</v>
      </c>
      <c r="AW135" s="12" t="s">
        <v>37</v>
      </c>
      <c r="AX135" s="12" t="s">
        <v>76</v>
      </c>
      <c r="AY135" s="226" t="s">
        <v>131</v>
      </c>
    </row>
    <row r="136" spans="2:65" s="14" customFormat="1" ht="10.15">
      <c r="B136" s="238"/>
      <c r="C136" s="239"/>
      <c r="D136" s="214" t="s">
        <v>188</v>
      </c>
      <c r="E136" s="240" t="s">
        <v>19</v>
      </c>
      <c r="F136" s="241" t="s">
        <v>194</v>
      </c>
      <c r="G136" s="239"/>
      <c r="H136" s="242">
        <v>105.51600000000001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AT136" s="248" t="s">
        <v>188</v>
      </c>
      <c r="AU136" s="248" t="s">
        <v>86</v>
      </c>
      <c r="AV136" s="14" t="s">
        <v>139</v>
      </c>
      <c r="AW136" s="14" t="s">
        <v>37</v>
      </c>
      <c r="AX136" s="14" t="s">
        <v>84</v>
      </c>
      <c r="AY136" s="248" t="s">
        <v>131</v>
      </c>
    </row>
    <row r="137" spans="2:65" s="1" customFormat="1" ht="24" customHeight="1">
      <c r="B137" s="35"/>
      <c r="C137" s="186" t="s">
        <v>157</v>
      </c>
      <c r="D137" s="186" t="s">
        <v>134</v>
      </c>
      <c r="E137" s="187" t="s">
        <v>214</v>
      </c>
      <c r="F137" s="188" t="s">
        <v>215</v>
      </c>
      <c r="G137" s="189" t="s">
        <v>183</v>
      </c>
      <c r="H137" s="190">
        <v>75.070999999999998</v>
      </c>
      <c r="I137" s="191"/>
      <c r="J137" s="192">
        <f>ROUND(I137*H137,2)</f>
        <v>0</v>
      </c>
      <c r="K137" s="188" t="s">
        <v>184</v>
      </c>
      <c r="L137" s="39"/>
      <c r="M137" s="193" t="s">
        <v>19</v>
      </c>
      <c r="N137" s="194" t="s">
        <v>47</v>
      </c>
      <c r="O137" s="64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AR137" s="197" t="s">
        <v>139</v>
      </c>
      <c r="AT137" s="197" t="s">
        <v>134</v>
      </c>
      <c r="AU137" s="197" t="s">
        <v>86</v>
      </c>
      <c r="AY137" s="18" t="s">
        <v>131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8" t="s">
        <v>84</v>
      </c>
      <c r="BK137" s="198">
        <f>ROUND(I137*H137,2)</f>
        <v>0</v>
      </c>
      <c r="BL137" s="18" t="s">
        <v>139</v>
      </c>
      <c r="BM137" s="197" t="s">
        <v>216</v>
      </c>
    </row>
    <row r="138" spans="2:65" s="1" customFormat="1" ht="131.25">
      <c r="B138" s="35"/>
      <c r="C138" s="36"/>
      <c r="D138" s="214" t="s">
        <v>186</v>
      </c>
      <c r="E138" s="36"/>
      <c r="F138" s="215" t="s">
        <v>217</v>
      </c>
      <c r="G138" s="36"/>
      <c r="H138" s="36"/>
      <c r="I138" s="115"/>
      <c r="J138" s="36"/>
      <c r="K138" s="36"/>
      <c r="L138" s="39"/>
      <c r="M138" s="216"/>
      <c r="N138" s="64"/>
      <c r="O138" s="64"/>
      <c r="P138" s="64"/>
      <c r="Q138" s="64"/>
      <c r="R138" s="64"/>
      <c r="S138" s="64"/>
      <c r="T138" s="65"/>
      <c r="AT138" s="18" t="s">
        <v>186</v>
      </c>
      <c r="AU138" s="18" t="s">
        <v>86</v>
      </c>
    </row>
    <row r="139" spans="2:65" s="13" customFormat="1" ht="10.15">
      <c r="B139" s="227"/>
      <c r="C139" s="228"/>
      <c r="D139" s="214" t="s">
        <v>188</v>
      </c>
      <c r="E139" s="229" t="s">
        <v>19</v>
      </c>
      <c r="F139" s="230" t="s">
        <v>218</v>
      </c>
      <c r="G139" s="228"/>
      <c r="H139" s="231">
        <v>42.2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AT139" s="237" t="s">
        <v>188</v>
      </c>
      <c r="AU139" s="237" t="s">
        <v>86</v>
      </c>
      <c r="AV139" s="13" t="s">
        <v>86</v>
      </c>
      <c r="AW139" s="13" t="s">
        <v>37</v>
      </c>
      <c r="AX139" s="13" t="s">
        <v>76</v>
      </c>
      <c r="AY139" s="237" t="s">
        <v>131</v>
      </c>
    </row>
    <row r="140" spans="2:65" s="13" customFormat="1" ht="10.15">
      <c r="B140" s="227"/>
      <c r="C140" s="228"/>
      <c r="D140" s="214" t="s">
        <v>188</v>
      </c>
      <c r="E140" s="229" t="s">
        <v>19</v>
      </c>
      <c r="F140" s="230" t="s">
        <v>219</v>
      </c>
      <c r="G140" s="228"/>
      <c r="H140" s="231">
        <v>32.871000000000002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188</v>
      </c>
      <c r="AU140" s="237" t="s">
        <v>86</v>
      </c>
      <c r="AV140" s="13" t="s">
        <v>86</v>
      </c>
      <c r="AW140" s="13" t="s">
        <v>37</v>
      </c>
      <c r="AX140" s="13" t="s">
        <v>76</v>
      </c>
      <c r="AY140" s="237" t="s">
        <v>131</v>
      </c>
    </row>
    <row r="141" spans="2:65" s="12" customFormat="1" ht="10.15">
      <c r="B141" s="217"/>
      <c r="C141" s="218"/>
      <c r="D141" s="214" t="s">
        <v>188</v>
      </c>
      <c r="E141" s="219" t="s">
        <v>19</v>
      </c>
      <c r="F141" s="220" t="s">
        <v>220</v>
      </c>
      <c r="G141" s="218"/>
      <c r="H141" s="219" t="s">
        <v>19</v>
      </c>
      <c r="I141" s="221"/>
      <c r="J141" s="218"/>
      <c r="K141" s="218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188</v>
      </c>
      <c r="AU141" s="226" t="s">
        <v>86</v>
      </c>
      <c r="AV141" s="12" t="s">
        <v>84</v>
      </c>
      <c r="AW141" s="12" t="s">
        <v>37</v>
      </c>
      <c r="AX141" s="12" t="s">
        <v>76</v>
      </c>
      <c r="AY141" s="226" t="s">
        <v>131</v>
      </c>
    </row>
    <row r="142" spans="2:65" s="14" customFormat="1" ht="10.15">
      <c r="B142" s="238"/>
      <c r="C142" s="239"/>
      <c r="D142" s="214" t="s">
        <v>188</v>
      </c>
      <c r="E142" s="240" t="s">
        <v>19</v>
      </c>
      <c r="F142" s="241" t="s">
        <v>194</v>
      </c>
      <c r="G142" s="239"/>
      <c r="H142" s="242">
        <v>75.070999999999998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AT142" s="248" t="s">
        <v>188</v>
      </c>
      <c r="AU142" s="248" t="s">
        <v>86</v>
      </c>
      <c r="AV142" s="14" t="s">
        <v>139</v>
      </c>
      <c r="AW142" s="14" t="s">
        <v>37</v>
      </c>
      <c r="AX142" s="14" t="s">
        <v>84</v>
      </c>
      <c r="AY142" s="248" t="s">
        <v>131</v>
      </c>
    </row>
    <row r="143" spans="2:65" s="1" customFormat="1" ht="24" customHeight="1">
      <c r="B143" s="35"/>
      <c r="C143" s="186" t="s">
        <v>221</v>
      </c>
      <c r="D143" s="186" t="s">
        <v>134</v>
      </c>
      <c r="E143" s="187" t="s">
        <v>222</v>
      </c>
      <c r="F143" s="188" t="s">
        <v>223</v>
      </c>
      <c r="G143" s="189" t="s">
        <v>183</v>
      </c>
      <c r="H143" s="190">
        <v>126.946</v>
      </c>
      <c r="I143" s="191"/>
      <c r="J143" s="192">
        <f>ROUND(I143*H143,2)</f>
        <v>0</v>
      </c>
      <c r="K143" s="188" t="s">
        <v>184</v>
      </c>
      <c r="L143" s="39"/>
      <c r="M143" s="193" t="s">
        <v>19</v>
      </c>
      <c r="N143" s="194" t="s">
        <v>47</v>
      </c>
      <c r="O143" s="64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AR143" s="197" t="s">
        <v>139</v>
      </c>
      <c r="AT143" s="197" t="s">
        <v>134</v>
      </c>
      <c r="AU143" s="197" t="s">
        <v>86</v>
      </c>
      <c r="AY143" s="18" t="s">
        <v>131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8" t="s">
        <v>84</v>
      </c>
      <c r="BK143" s="198">
        <f>ROUND(I143*H143,2)</f>
        <v>0</v>
      </c>
      <c r="BL143" s="18" t="s">
        <v>139</v>
      </c>
      <c r="BM143" s="197" t="s">
        <v>224</v>
      </c>
    </row>
    <row r="144" spans="2:65" s="1" customFormat="1" ht="131.25">
      <c r="B144" s="35"/>
      <c r="C144" s="36"/>
      <c r="D144" s="214" t="s">
        <v>186</v>
      </c>
      <c r="E144" s="36"/>
      <c r="F144" s="215" t="s">
        <v>217</v>
      </c>
      <c r="G144" s="36"/>
      <c r="H144" s="36"/>
      <c r="I144" s="115"/>
      <c r="J144" s="36"/>
      <c r="K144" s="36"/>
      <c r="L144" s="39"/>
      <c r="M144" s="216"/>
      <c r="N144" s="64"/>
      <c r="O144" s="64"/>
      <c r="P144" s="64"/>
      <c r="Q144" s="64"/>
      <c r="R144" s="64"/>
      <c r="S144" s="64"/>
      <c r="T144" s="65"/>
      <c r="AT144" s="18" t="s">
        <v>186</v>
      </c>
      <c r="AU144" s="18" t="s">
        <v>86</v>
      </c>
    </row>
    <row r="145" spans="2:65" s="12" customFormat="1" ht="10.15">
      <c r="B145" s="217"/>
      <c r="C145" s="218"/>
      <c r="D145" s="214" t="s">
        <v>188</v>
      </c>
      <c r="E145" s="219" t="s">
        <v>19</v>
      </c>
      <c r="F145" s="220" t="s">
        <v>225</v>
      </c>
      <c r="G145" s="218"/>
      <c r="H145" s="219" t="s">
        <v>19</v>
      </c>
      <c r="I145" s="221"/>
      <c r="J145" s="218"/>
      <c r="K145" s="218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188</v>
      </c>
      <c r="AU145" s="226" t="s">
        <v>86</v>
      </c>
      <c r="AV145" s="12" t="s">
        <v>84</v>
      </c>
      <c r="AW145" s="12" t="s">
        <v>37</v>
      </c>
      <c r="AX145" s="12" t="s">
        <v>76</v>
      </c>
      <c r="AY145" s="226" t="s">
        <v>131</v>
      </c>
    </row>
    <row r="146" spans="2:65" s="13" customFormat="1" ht="10.15">
      <c r="B146" s="227"/>
      <c r="C146" s="228"/>
      <c r="D146" s="214" t="s">
        <v>188</v>
      </c>
      <c r="E146" s="229" t="s">
        <v>19</v>
      </c>
      <c r="F146" s="230" t="s">
        <v>226</v>
      </c>
      <c r="G146" s="228"/>
      <c r="H146" s="231">
        <v>148.04599999999999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AT146" s="237" t="s">
        <v>188</v>
      </c>
      <c r="AU146" s="237" t="s">
        <v>86</v>
      </c>
      <c r="AV146" s="13" t="s">
        <v>86</v>
      </c>
      <c r="AW146" s="13" t="s">
        <v>37</v>
      </c>
      <c r="AX146" s="13" t="s">
        <v>76</v>
      </c>
      <c r="AY146" s="237" t="s">
        <v>131</v>
      </c>
    </row>
    <row r="147" spans="2:65" s="13" customFormat="1" ht="10.15">
      <c r="B147" s="227"/>
      <c r="C147" s="228"/>
      <c r="D147" s="214" t="s">
        <v>188</v>
      </c>
      <c r="E147" s="229" t="s">
        <v>19</v>
      </c>
      <c r="F147" s="230" t="s">
        <v>227</v>
      </c>
      <c r="G147" s="228"/>
      <c r="H147" s="231">
        <v>-21.1</v>
      </c>
      <c r="I147" s="232"/>
      <c r="J147" s="228"/>
      <c r="K147" s="228"/>
      <c r="L147" s="233"/>
      <c r="M147" s="234"/>
      <c r="N147" s="235"/>
      <c r="O147" s="235"/>
      <c r="P147" s="235"/>
      <c r="Q147" s="235"/>
      <c r="R147" s="235"/>
      <c r="S147" s="235"/>
      <c r="T147" s="236"/>
      <c r="AT147" s="237" t="s">
        <v>188</v>
      </c>
      <c r="AU147" s="237" t="s">
        <v>86</v>
      </c>
      <c r="AV147" s="13" t="s">
        <v>86</v>
      </c>
      <c r="AW147" s="13" t="s">
        <v>37</v>
      </c>
      <c r="AX147" s="13" t="s">
        <v>76</v>
      </c>
      <c r="AY147" s="237" t="s">
        <v>131</v>
      </c>
    </row>
    <row r="148" spans="2:65" s="12" customFormat="1" ht="10.15">
      <c r="B148" s="217"/>
      <c r="C148" s="218"/>
      <c r="D148" s="214" t="s">
        <v>188</v>
      </c>
      <c r="E148" s="219" t="s">
        <v>19</v>
      </c>
      <c r="F148" s="220" t="s">
        <v>228</v>
      </c>
      <c r="G148" s="218"/>
      <c r="H148" s="219" t="s">
        <v>19</v>
      </c>
      <c r="I148" s="221"/>
      <c r="J148" s="218"/>
      <c r="K148" s="218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188</v>
      </c>
      <c r="AU148" s="226" t="s">
        <v>86</v>
      </c>
      <c r="AV148" s="12" t="s">
        <v>84</v>
      </c>
      <c r="AW148" s="12" t="s">
        <v>37</v>
      </c>
      <c r="AX148" s="12" t="s">
        <v>76</v>
      </c>
      <c r="AY148" s="226" t="s">
        <v>131</v>
      </c>
    </row>
    <row r="149" spans="2:65" s="14" customFormat="1" ht="10.15">
      <c r="B149" s="238"/>
      <c r="C149" s="239"/>
      <c r="D149" s="214" t="s">
        <v>188</v>
      </c>
      <c r="E149" s="240" t="s">
        <v>19</v>
      </c>
      <c r="F149" s="241" t="s">
        <v>194</v>
      </c>
      <c r="G149" s="239"/>
      <c r="H149" s="242">
        <v>126.946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AT149" s="248" t="s">
        <v>188</v>
      </c>
      <c r="AU149" s="248" t="s">
        <v>86</v>
      </c>
      <c r="AV149" s="14" t="s">
        <v>139</v>
      </c>
      <c r="AW149" s="14" t="s">
        <v>37</v>
      </c>
      <c r="AX149" s="14" t="s">
        <v>84</v>
      </c>
      <c r="AY149" s="248" t="s">
        <v>131</v>
      </c>
    </row>
    <row r="150" spans="2:65" s="1" customFormat="1" ht="24" customHeight="1">
      <c r="B150" s="35"/>
      <c r="C150" s="186" t="s">
        <v>144</v>
      </c>
      <c r="D150" s="186" t="s">
        <v>134</v>
      </c>
      <c r="E150" s="187" t="s">
        <v>229</v>
      </c>
      <c r="F150" s="188" t="s">
        <v>230</v>
      </c>
      <c r="G150" s="189" t="s">
        <v>183</v>
      </c>
      <c r="H150" s="190">
        <v>53.970999999999997</v>
      </c>
      <c r="I150" s="191"/>
      <c r="J150" s="192">
        <f>ROUND(I150*H150,2)</f>
        <v>0</v>
      </c>
      <c r="K150" s="188" t="s">
        <v>184</v>
      </c>
      <c r="L150" s="39"/>
      <c r="M150" s="193" t="s">
        <v>19</v>
      </c>
      <c r="N150" s="194" t="s">
        <v>47</v>
      </c>
      <c r="O150" s="64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AR150" s="197" t="s">
        <v>139</v>
      </c>
      <c r="AT150" s="197" t="s">
        <v>134</v>
      </c>
      <c r="AU150" s="197" t="s">
        <v>86</v>
      </c>
      <c r="AY150" s="18" t="s">
        <v>131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8" t="s">
        <v>84</v>
      </c>
      <c r="BK150" s="198">
        <f>ROUND(I150*H150,2)</f>
        <v>0</v>
      </c>
      <c r="BL150" s="18" t="s">
        <v>139</v>
      </c>
      <c r="BM150" s="197" t="s">
        <v>231</v>
      </c>
    </row>
    <row r="151" spans="2:65" s="1" customFormat="1" ht="103.15">
      <c r="B151" s="35"/>
      <c r="C151" s="36"/>
      <c r="D151" s="214" t="s">
        <v>186</v>
      </c>
      <c r="E151" s="36"/>
      <c r="F151" s="215" t="s">
        <v>232</v>
      </c>
      <c r="G151" s="36"/>
      <c r="H151" s="36"/>
      <c r="I151" s="115"/>
      <c r="J151" s="36"/>
      <c r="K151" s="36"/>
      <c r="L151" s="39"/>
      <c r="M151" s="216"/>
      <c r="N151" s="64"/>
      <c r="O151" s="64"/>
      <c r="P151" s="64"/>
      <c r="Q151" s="64"/>
      <c r="R151" s="64"/>
      <c r="S151" s="64"/>
      <c r="T151" s="65"/>
      <c r="AT151" s="18" t="s">
        <v>186</v>
      </c>
      <c r="AU151" s="18" t="s">
        <v>86</v>
      </c>
    </row>
    <row r="152" spans="2:65" s="13" customFormat="1" ht="10.15">
      <c r="B152" s="227"/>
      <c r="C152" s="228"/>
      <c r="D152" s="214" t="s">
        <v>188</v>
      </c>
      <c r="E152" s="229" t="s">
        <v>19</v>
      </c>
      <c r="F152" s="230" t="s">
        <v>233</v>
      </c>
      <c r="G152" s="228"/>
      <c r="H152" s="231">
        <v>21.1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AT152" s="237" t="s">
        <v>188</v>
      </c>
      <c r="AU152" s="237" t="s">
        <v>86</v>
      </c>
      <c r="AV152" s="13" t="s">
        <v>86</v>
      </c>
      <c r="AW152" s="13" t="s">
        <v>37</v>
      </c>
      <c r="AX152" s="13" t="s">
        <v>76</v>
      </c>
      <c r="AY152" s="237" t="s">
        <v>131</v>
      </c>
    </row>
    <row r="153" spans="2:65" s="13" customFormat="1" ht="10.15">
      <c r="B153" s="227"/>
      <c r="C153" s="228"/>
      <c r="D153" s="214" t="s">
        <v>188</v>
      </c>
      <c r="E153" s="229" t="s">
        <v>19</v>
      </c>
      <c r="F153" s="230" t="s">
        <v>234</v>
      </c>
      <c r="G153" s="228"/>
      <c r="H153" s="231">
        <v>32.871000000000002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AT153" s="237" t="s">
        <v>188</v>
      </c>
      <c r="AU153" s="237" t="s">
        <v>86</v>
      </c>
      <c r="AV153" s="13" t="s">
        <v>86</v>
      </c>
      <c r="AW153" s="13" t="s">
        <v>37</v>
      </c>
      <c r="AX153" s="13" t="s">
        <v>76</v>
      </c>
      <c r="AY153" s="237" t="s">
        <v>131</v>
      </c>
    </row>
    <row r="154" spans="2:65" s="12" customFormat="1" ht="10.15">
      <c r="B154" s="217"/>
      <c r="C154" s="218"/>
      <c r="D154" s="214" t="s">
        <v>188</v>
      </c>
      <c r="E154" s="219" t="s">
        <v>19</v>
      </c>
      <c r="F154" s="220" t="s">
        <v>235</v>
      </c>
      <c r="G154" s="218"/>
      <c r="H154" s="219" t="s">
        <v>19</v>
      </c>
      <c r="I154" s="221"/>
      <c r="J154" s="218"/>
      <c r="K154" s="218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188</v>
      </c>
      <c r="AU154" s="226" t="s">
        <v>86</v>
      </c>
      <c r="AV154" s="12" t="s">
        <v>84</v>
      </c>
      <c r="AW154" s="12" t="s">
        <v>37</v>
      </c>
      <c r="AX154" s="12" t="s">
        <v>76</v>
      </c>
      <c r="AY154" s="226" t="s">
        <v>131</v>
      </c>
    </row>
    <row r="155" spans="2:65" s="14" customFormat="1" ht="10.15">
      <c r="B155" s="238"/>
      <c r="C155" s="239"/>
      <c r="D155" s="214" t="s">
        <v>188</v>
      </c>
      <c r="E155" s="240" t="s">
        <v>19</v>
      </c>
      <c r="F155" s="241" t="s">
        <v>194</v>
      </c>
      <c r="G155" s="239"/>
      <c r="H155" s="242">
        <v>53.970999999999997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AT155" s="248" t="s">
        <v>188</v>
      </c>
      <c r="AU155" s="248" t="s">
        <v>86</v>
      </c>
      <c r="AV155" s="14" t="s">
        <v>139</v>
      </c>
      <c r="AW155" s="14" t="s">
        <v>37</v>
      </c>
      <c r="AX155" s="14" t="s">
        <v>84</v>
      </c>
      <c r="AY155" s="248" t="s">
        <v>131</v>
      </c>
    </row>
    <row r="156" spans="2:65" s="1" customFormat="1" ht="24" customHeight="1">
      <c r="B156" s="35"/>
      <c r="C156" s="186" t="s">
        <v>236</v>
      </c>
      <c r="D156" s="186" t="s">
        <v>134</v>
      </c>
      <c r="E156" s="187" t="s">
        <v>237</v>
      </c>
      <c r="F156" s="188" t="s">
        <v>238</v>
      </c>
      <c r="G156" s="189" t="s">
        <v>239</v>
      </c>
      <c r="H156" s="190">
        <v>241.197</v>
      </c>
      <c r="I156" s="191"/>
      <c r="J156" s="192">
        <f>ROUND(I156*H156,2)</f>
        <v>0</v>
      </c>
      <c r="K156" s="188" t="s">
        <v>184</v>
      </c>
      <c r="L156" s="39"/>
      <c r="M156" s="193" t="s">
        <v>19</v>
      </c>
      <c r="N156" s="194" t="s">
        <v>47</v>
      </c>
      <c r="O156" s="64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AR156" s="197" t="s">
        <v>139</v>
      </c>
      <c r="AT156" s="197" t="s">
        <v>134</v>
      </c>
      <c r="AU156" s="197" t="s">
        <v>86</v>
      </c>
      <c r="AY156" s="18" t="s">
        <v>131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8" t="s">
        <v>84</v>
      </c>
      <c r="BK156" s="198">
        <f>ROUND(I156*H156,2)</f>
        <v>0</v>
      </c>
      <c r="BL156" s="18" t="s">
        <v>139</v>
      </c>
      <c r="BM156" s="197" t="s">
        <v>240</v>
      </c>
    </row>
    <row r="157" spans="2:65" s="1" customFormat="1" ht="28.15">
      <c r="B157" s="35"/>
      <c r="C157" s="36"/>
      <c r="D157" s="214" t="s">
        <v>186</v>
      </c>
      <c r="E157" s="36"/>
      <c r="F157" s="215" t="s">
        <v>241</v>
      </c>
      <c r="G157" s="36"/>
      <c r="H157" s="36"/>
      <c r="I157" s="115"/>
      <c r="J157" s="36"/>
      <c r="K157" s="36"/>
      <c r="L157" s="39"/>
      <c r="M157" s="216"/>
      <c r="N157" s="64"/>
      <c r="O157" s="64"/>
      <c r="P157" s="64"/>
      <c r="Q157" s="64"/>
      <c r="R157" s="64"/>
      <c r="S157" s="64"/>
      <c r="T157" s="65"/>
      <c r="AT157" s="18" t="s">
        <v>186</v>
      </c>
      <c r="AU157" s="18" t="s">
        <v>86</v>
      </c>
    </row>
    <row r="158" spans="2:65" s="12" customFormat="1" ht="10.15">
      <c r="B158" s="217"/>
      <c r="C158" s="218"/>
      <c r="D158" s="214" t="s">
        <v>188</v>
      </c>
      <c r="E158" s="219" t="s">
        <v>19</v>
      </c>
      <c r="F158" s="220" t="s">
        <v>242</v>
      </c>
      <c r="G158" s="218"/>
      <c r="H158" s="219" t="s">
        <v>19</v>
      </c>
      <c r="I158" s="221"/>
      <c r="J158" s="218"/>
      <c r="K158" s="218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188</v>
      </c>
      <c r="AU158" s="226" t="s">
        <v>86</v>
      </c>
      <c r="AV158" s="12" t="s">
        <v>84</v>
      </c>
      <c r="AW158" s="12" t="s">
        <v>37</v>
      </c>
      <c r="AX158" s="12" t="s">
        <v>76</v>
      </c>
      <c r="AY158" s="226" t="s">
        <v>131</v>
      </c>
    </row>
    <row r="159" spans="2:65" s="13" customFormat="1" ht="10.15">
      <c r="B159" s="227"/>
      <c r="C159" s="228"/>
      <c r="D159" s="214" t="s">
        <v>188</v>
      </c>
      <c r="E159" s="229" t="s">
        <v>19</v>
      </c>
      <c r="F159" s="230" t="s">
        <v>243</v>
      </c>
      <c r="G159" s="228"/>
      <c r="H159" s="231">
        <v>241.197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AT159" s="237" t="s">
        <v>188</v>
      </c>
      <c r="AU159" s="237" t="s">
        <v>86</v>
      </c>
      <c r="AV159" s="13" t="s">
        <v>86</v>
      </c>
      <c r="AW159" s="13" t="s">
        <v>37</v>
      </c>
      <c r="AX159" s="13" t="s">
        <v>84</v>
      </c>
      <c r="AY159" s="237" t="s">
        <v>131</v>
      </c>
    </row>
    <row r="160" spans="2:65" s="1" customFormat="1" ht="24" customHeight="1">
      <c r="B160" s="35"/>
      <c r="C160" s="186" t="s">
        <v>185</v>
      </c>
      <c r="D160" s="186" t="s">
        <v>134</v>
      </c>
      <c r="E160" s="187" t="s">
        <v>244</v>
      </c>
      <c r="F160" s="188" t="s">
        <v>245</v>
      </c>
      <c r="G160" s="189" t="s">
        <v>183</v>
      </c>
      <c r="H160" s="190">
        <v>32.871000000000002</v>
      </c>
      <c r="I160" s="191"/>
      <c r="J160" s="192">
        <f>ROUND(I160*H160,2)</f>
        <v>0</v>
      </c>
      <c r="K160" s="188" t="s">
        <v>184</v>
      </c>
      <c r="L160" s="39"/>
      <c r="M160" s="193" t="s">
        <v>19</v>
      </c>
      <c r="N160" s="194" t="s">
        <v>47</v>
      </c>
      <c r="O160" s="64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AR160" s="197" t="s">
        <v>139</v>
      </c>
      <c r="AT160" s="197" t="s">
        <v>134</v>
      </c>
      <c r="AU160" s="197" t="s">
        <v>86</v>
      </c>
      <c r="AY160" s="18" t="s">
        <v>131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8" t="s">
        <v>84</v>
      </c>
      <c r="BK160" s="198">
        <f>ROUND(I160*H160,2)</f>
        <v>0</v>
      </c>
      <c r="BL160" s="18" t="s">
        <v>139</v>
      </c>
      <c r="BM160" s="197" t="s">
        <v>246</v>
      </c>
    </row>
    <row r="161" spans="2:51" s="1" customFormat="1" ht="318.75">
      <c r="B161" s="35"/>
      <c r="C161" s="36"/>
      <c r="D161" s="214" t="s">
        <v>186</v>
      </c>
      <c r="E161" s="36"/>
      <c r="F161" s="215" t="s">
        <v>247</v>
      </c>
      <c r="G161" s="36"/>
      <c r="H161" s="36"/>
      <c r="I161" s="115"/>
      <c r="J161" s="36"/>
      <c r="K161" s="36"/>
      <c r="L161" s="39"/>
      <c r="M161" s="216"/>
      <c r="N161" s="64"/>
      <c r="O161" s="64"/>
      <c r="P161" s="64"/>
      <c r="Q161" s="64"/>
      <c r="R161" s="64"/>
      <c r="S161" s="64"/>
      <c r="T161" s="65"/>
      <c r="AT161" s="18" t="s">
        <v>186</v>
      </c>
      <c r="AU161" s="18" t="s">
        <v>86</v>
      </c>
    </row>
    <row r="162" spans="2:51" s="12" customFormat="1" ht="10.15">
      <c r="B162" s="217"/>
      <c r="C162" s="218"/>
      <c r="D162" s="214" t="s">
        <v>188</v>
      </c>
      <c r="E162" s="219" t="s">
        <v>19</v>
      </c>
      <c r="F162" s="220" t="s">
        <v>248</v>
      </c>
      <c r="G162" s="218"/>
      <c r="H162" s="219" t="s">
        <v>19</v>
      </c>
      <c r="I162" s="221"/>
      <c r="J162" s="218"/>
      <c r="K162" s="218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188</v>
      </c>
      <c r="AU162" s="226" t="s">
        <v>86</v>
      </c>
      <c r="AV162" s="12" t="s">
        <v>84</v>
      </c>
      <c r="AW162" s="12" t="s">
        <v>37</v>
      </c>
      <c r="AX162" s="12" t="s">
        <v>76</v>
      </c>
      <c r="AY162" s="226" t="s">
        <v>131</v>
      </c>
    </row>
    <row r="163" spans="2:51" s="12" customFormat="1" ht="10.15">
      <c r="B163" s="217"/>
      <c r="C163" s="218"/>
      <c r="D163" s="214" t="s">
        <v>188</v>
      </c>
      <c r="E163" s="219" t="s">
        <v>19</v>
      </c>
      <c r="F163" s="220" t="s">
        <v>249</v>
      </c>
      <c r="G163" s="218"/>
      <c r="H163" s="219" t="s">
        <v>19</v>
      </c>
      <c r="I163" s="221"/>
      <c r="J163" s="218"/>
      <c r="K163" s="218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188</v>
      </c>
      <c r="AU163" s="226" t="s">
        <v>86</v>
      </c>
      <c r="AV163" s="12" t="s">
        <v>84</v>
      </c>
      <c r="AW163" s="12" t="s">
        <v>37</v>
      </c>
      <c r="AX163" s="12" t="s">
        <v>76</v>
      </c>
      <c r="AY163" s="226" t="s">
        <v>131</v>
      </c>
    </row>
    <row r="164" spans="2:51" s="12" customFormat="1" ht="10.15">
      <c r="B164" s="217"/>
      <c r="C164" s="218"/>
      <c r="D164" s="214" t="s">
        <v>188</v>
      </c>
      <c r="E164" s="219" t="s">
        <v>19</v>
      </c>
      <c r="F164" s="220" t="s">
        <v>202</v>
      </c>
      <c r="G164" s="218"/>
      <c r="H164" s="219" t="s">
        <v>19</v>
      </c>
      <c r="I164" s="221"/>
      <c r="J164" s="218"/>
      <c r="K164" s="218"/>
      <c r="L164" s="222"/>
      <c r="M164" s="223"/>
      <c r="N164" s="224"/>
      <c r="O164" s="224"/>
      <c r="P164" s="224"/>
      <c r="Q164" s="224"/>
      <c r="R164" s="224"/>
      <c r="S164" s="224"/>
      <c r="T164" s="225"/>
      <c r="AT164" s="226" t="s">
        <v>188</v>
      </c>
      <c r="AU164" s="226" t="s">
        <v>86</v>
      </c>
      <c r="AV164" s="12" t="s">
        <v>84</v>
      </c>
      <c r="AW164" s="12" t="s">
        <v>37</v>
      </c>
      <c r="AX164" s="12" t="s">
        <v>76</v>
      </c>
      <c r="AY164" s="226" t="s">
        <v>131</v>
      </c>
    </row>
    <row r="165" spans="2:51" s="13" customFormat="1" ht="10.15">
      <c r="B165" s="227"/>
      <c r="C165" s="228"/>
      <c r="D165" s="214" t="s">
        <v>188</v>
      </c>
      <c r="E165" s="229" t="s">
        <v>19</v>
      </c>
      <c r="F165" s="230" t="s">
        <v>203</v>
      </c>
      <c r="G165" s="228"/>
      <c r="H165" s="231">
        <v>89.195999999999998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AT165" s="237" t="s">
        <v>188</v>
      </c>
      <c r="AU165" s="237" t="s">
        <v>86</v>
      </c>
      <c r="AV165" s="13" t="s">
        <v>86</v>
      </c>
      <c r="AW165" s="13" t="s">
        <v>37</v>
      </c>
      <c r="AX165" s="13" t="s">
        <v>76</v>
      </c>
      <c r="AY165" s="237" t="s">
        <v>131</v>
      </c>
    </row>
    <row r="166" spans="2:51" s="12" customFormat="1" ht="10.15">
      <c r="B166" s="217"/>
      <c r="C166" s="218"/>
      <c r="D166" s="214" t="s">
        <v>188</v>
      </c>
      <c r="E166" s="219" t="s">
        <v>19</v>
      </c>
      <c r="F166" s="220" t="s">
        <v>204</v>
      </c>
      <c r="G166" s="218"/>
      <c r="H166" s="219" t="s">
        <v>19</v>
      </c>
      <c r="I166" s="221"/>
      <c r="J166" s="218"/>
      <c r="K166" s="218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188</v>
      </c>
      <c r="AU166" s="226" t="s">
        <v>86</v>
      </c>
      <c r="AV166" s="12" t="s">
        <v>84</v>
      </c>
      <c r="AW166" s="12" t="s">
        <v>37</v>
      </c>
      <c r="AX166" s="12" t="s">
        <v>76</v>
      </c>
      <c r="AY166" s="226" t="s">
        <v>131</v>
      </c>
    </row>
    <row r="167" spans="2:51" s="13" customFormat="1" ht="10.15">
      <c r="B167" s="227"/>
      <c r="C167" s="228"/>
      <c r="D167" s="214" t="s">
        <v>188</v>
      </c>
      <c r="E167" s="229" t="s">
        <v>19</v>
      </c>
      <c r="F167" s="230" t="s">
        <v>205</v>
      </c>
      <c r="G167" s="228"/>
      <c r="H167" s="231">
        <v>16.32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AT167" s="237" t="s">
        <v>188</v>
      </c>
      <c r="AU167" s="237" t="s">
        <v>86</v>
      </c>
      <c r="AV167" s="13" t="s">
        <v>86</v>
      </c>
      <c r="AW167" s="13" t="s">
        <v>37</v>
      </c>
      <c r="AX167" s="13" t="s">
        <v>76</v>
      </c>
      <c r="AY167" s="237" t="s">
        <v>131</v>
      </c>
    </row>
    <row r="168" spans="2:51" s="12" customFormat="1" ht="10.15">
      <c r="B168" s="217"/>
      <c r="C168" s="218"/>
      <c r="D168" s="214" t="s">
        <v>188</v>
      </c>
      <c r="E168" s="219" t="s">
        <v>19</v>
      </c>
      <c r="F168" s="220" t="s">
        <v>206</v>
      </c>
      <c r="G168" s="218"/>
      <c r="H168" s="219" t="s">
        <v>19</v>
      </c>
      <c r="I168" s="221"/>
      <c r="J168" s="218"/>
      <c r="K168" s="218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188</v>
      </c>
      <c r="AU168" s="226" t="s">
        <v>86</v>
      </c>
      <c r="AV168" s="12" t="s">
        <v>84</v>
      </c>
      <c r="AW168" s="12" t="s">
        <v>37</v>
      </c>
      <c r="AX168" s="12" t="s">
        <v>76</v>
      </c>
      <c r="AY168" s="226" t="s">
        <v>131</v>
      </c>
    </row>
    <row r="169" spans="2:51" s="15" customFormat="1" ht="10.15">
      <c r="B169" s="249"/>
      <c r="C169" s="250"/>
      <c r="D169" s="214" t="s">
        <v>188</v>
      </c>
      <c r="E169" s="251" t="s">
        <v>19</v>
      </c>
      <c r="F169" s="252" t="s">
        <v>250</v>
      </c>
      <c r="G169" s="250"/>
      <c r="H169" s="253">
        <v>105.51600000000001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AT169" s="259" t="s">
        <v>188</v>
      </c>
      <c r="AU169" s="259" t="s">
        <v>86</v>
      </c>
      <c r="AV169" s="15" t="s">
        <v>146</v>
      </c>
      <c r="AW169" s="15" t="s">
        <v>37</v>
      </c>
      <c r="AX169" s="15" t="s">
        <v>76</v>
      </c>
      <c r="AY169" s="259" t="s">
        <v>131</v>
      </c>
    </row>
    <row r="170" spans="2:51" s="12" customFormat="1" ht="10.15">
      <c r="B170" s="217"/>
      <c r="C170" s="218"/>
      <c r="D170" s="214" t="s">
        <v>188</v>
      </c>
      <c r="E170" s="219" t="s">
        <v>19</v>
      </c>
      <c r="F170" s="220" t="s">
        <v>251</v>
      </c>
      <c r="G170" s="218"/>
      <c r="H170" s="219" t="s">
        <v>19</v>
      </c>
      <c r="I170" s="221"/>
      <c r="J170" s="218"/>
      <c r="K170" s="218"/>
      <c r="L170" s="222"/>
      <c r="M170" s="223"/>
      <c r="N170" s="224"/>
      <c r="O170" s="224"/>
      <c r="P170" s="224"/>
      <c r="Q170" s="224"/>
      <c r="R170" s="224"/>
      <c r="S170" s="224"/>
      <c r="T170" s="225"/>
      <c r="AT170" s="226" t="s">
        <v>188</v>
      </c>
      <c r="AU170" s="226" t="s">
        <v>86</v>
      </c>
      <c r="AV170" s="12" t="s">
        <v>84</v>
      </c>
      <c r="AW170" s="12" t="s">
        <v>37</v>
      </c>
      <c r="AX170" s="12" t="s">
        <v>76</v>
      </c>
      <c r="AY170" s="226" t="s">
        <v>131</v>
      </c>
    </row>
    <row r="171" spans="2:51" s="13" customFormat="1" ht="10.15">
      <c r="B171" s="227"/>
      <c r="C171" s="228"/>
      <c r="D171" s="214" t="s">
        <v>188</v>
      </c>
      <c r="E171" s="229" t="s">
        <v>19</v>
      </c>
      <c r="F171" s="230" t="s">
        <v>252</v>
      </c>
      <c r="G171" s="228"/>
      <c r="H171" s="231">
        <v>-23.818000000000001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AT171" s="237" t="s">
        <v>188</v>
      </c>
      <c r="AU171" s="237" t="s">
        <v>86</v>
      </c>
      <c r="AV171" s="13" t="s">
        <v>86</v>
      </c>
      <c r="AW171" s="13" t="s">
        <v>37</v>
      </c>
      <c r="AX171" s="13" t="s">
        <v>76</v>
      </c>
      <c r="AY171" s="237" t="s">
        <v>131</v>
      </c>
    </row>
    <row r="172" spans="2:51" s="12" customFormat="1" ht="10.15">
      <c r="B172" s="217"/>
      <c r="C172" s="218"/>
      <c r="D172" s="214" t="s">
        <v>188</v>
      </c>
      <c r="E172" s="219" t="s">
        <v>19</v>
      </c>
      <c r="F172" s="220" t="s">
        <v>253</v>
      </c>
      <c r="G172" s="218"/>
      <c r="H172" s="219" t="s">
        <v>19</v>
      </c>
      <c r="I172" s="221"/>
      <c r="J172" s="218"/>
      <c r="K172" s="218"/>
      <c r="L172" s="222"/>
      <c r="M172" s="223"/>
      <c r="N172" s="224"/>
      <c r="O172" s="224"/>
      <c r="P172" s="224"/>
      <c r="Q172" s="224"/>
      <c r="R172" s="224"/>
      <c r="S172" s="224"/>
      <c r="T172" s="225"/>
      <c r="AT172" s="226" t="s">
        <v>188</v>
      </c>
      <c r="AU172" s="226" t="s">
        <v>86</v>
      </c>
      <c r="AV172" s="12" t="s">
        <v>84</v>
      </c>
      <c r="AW172" s="12" t="s">
        <v>37</v>
      </c>
      <c r="AX172" s="12" t="s">
        <v>76</v>
      </c>
      <c r="AY172" s="226" t="s">
        <v>131</v>
      </c>
    </row>
    <row r="173" spans="2:51" s="13" customFormat="1" ht="10.15">
      <c r="B173" s="227"/>
      <c r="C173" s="228"/>
      <c r="D173" s="214" t="s">
        <v>188</v>
      </c>
      <c r="E173" s="229" t="s">
        <v>19</v>
      </c>
      <c r="F173" s="230" t="s">
        <v>254</v>
      </c>
      <c r="G173" s="228"/>
      <c r="H173" s="231">
        <v>-2.734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AT173" s="237" t="s">
        <v>188</v>
      </c>
      <c r="AU173" s="237" t="s">
        <v>86</v>
      </c>
      <c r="AV173" s="13" t="s">
        <v>86</v>
      </c>
      <c r="AW173" s="13" t="s">
        <v>37</v>
      </c>
      <c r="AX173" s="13" t="s">
        <v>76</v>
      </c>
      <c r="AY173" s="237" t="s">
        <v>131</v>
      </c>
    </row>
    <row r="174" spans="2:51" s="12" customFormat="1" ht="10.15">
      <c r="B174" s="217"/>
      <c r="C174" s="218"/>
      <c r="D174" s="214" t="s">
        <v>188</v>
      </c>
      <c r="E174" s="219" t="s">
        <v>19</v>
      </c>
      <c r="F174" s="220" t="s">
        <v>255</v>
      </c>
      <c r="G174" s="218"/>
      <c r="H174" s="219" t="s">
        <v>19</v>
      </c>
      <c r="I174" s="221"/>
      <c r="J174" s="218"/>
      <c r="K174" s="218"/>
      <c r="L174" s="222"/>
      <c r="M174" s="223"/>
      <c r="N174" s="224"/>
      <c r="O174" s="224"/>
      <c r="P174" s="224"/>
      <c r="Q174" s="224"/>
      <c r="R174" s="224"/>
      <c r="S174" s="224"/>
      <c r="T174" s="225"/>
      <c r="AT174" s="226" t="s">
        <v>188</v>
      </c>
      <c r="AU174" s="226" t="s">
        <v>86</v>
      </c>
      <c r="AV174" s="12" t="s">
        <v>84</v>
      </c>
      <c r="AW174" s="12" t="s">
        <v>37</v>
      </c>
      <c r="AX174" s="12" t="s">
        <v>76</v>
      </c>
      <c r="AY174" s="226" t="s">
        <v>131</v>
      </c>
    </row>
    <row r="175" spans="2:51" s="13" customFormat="1" ht="10.15">
      <c r="B175" s="227"/>
      <c r="C175" s="228"/>
      <c r="D175" s="214" t="s">
        <v>188</v>
      </c>
      <c r="E175" s="229" t="s">
        <v>19</v>
      </c>
      <c r="F175" s="230" t="s">
        <v>256</v>
      </c>
      <c r="G175" s="228"/>
      <c r="H175" s="231">
        <v>-28.791</v>
      </c>
      <c r="I175" s="232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AT175" s="237" t="s">
        <v>188</v>
      </c>
      <c r="AU175" s="237" t="s">
        <v>86</v>
      </c>
      <c r="AV175" s="13" t="s">
        <v>86</v>
      </c>
      <c r="AW175" s="13" t="s">
        <v>37</v>
      </c>
      <c r="AX175" s="13" t="s">
        <v>76</v>
      </c>
      <c r="AY175" s="237" t="s">
        <v>131</v>
      </c>
    </row>
    <row r="176" spans="2:51" s="13" customFormat="1" ht="10.15">
      <c r="B176" s="227"/>
      <c r="C176" s="228"/>
      <c r="D176" s="214" t="s">
        <v>188</v>
      </c>
      <c r="E176" s="229" t="s">
        <v>19</v>
      </c>
      <c r="F176" s="230" t="s">
        <v>257</v>
      </c>
      <c r="G176" s="228"/>
      <c r="H176" s="231">
        <v>-17.302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AT176" s="237" t="s">
        <v>188</v>
      </c>
      <c r="AU176" s="237" t="s">
        <v>86</v>
      </c>
      <c r="AV176" s="13" t="s">
        <v>86</v>
      </c>
      <c r="AW176" s="13" t="s">
        <v>37</v>
      </c>
      <c r="AX176" s="13" t="s">
        <v>76</v>
      </c>
      <c r="AY176" s="237" t="s">
        <v>131</v>
      </c>
    </row>
    <row r="177" spans="2:65" s="12" customFormat="1" ht="10.15">
      <c r="B177" s="217"/>
      <c r="C177" s="218"/>
      <c r="D177" s="214" t="s">
        <v>188</v>
      </c>
      <c r="E177" s="219" t="s">
        <v>19</v>
      </c>
      <c r="F177" s="220" t="s">
        <v>258</v>
      </c>
      <c r="G177" s="218"/>
      <c r="H177" s="219" t="s">
        <v>19</v>
      </c>
      <c r="I177" s="221"/>
      <c r="J177" s="218"/>
      <c r="K177" s="218"/>
      <c r="L177" s="222"/>
      <c r="M177" s="223"/>
      <c r="N177" s="224"/>
      <c r="O177" s="224"/>
      <c r="P177" s="224"/>
      <c r="Q177" s="224"/>
      <c r="R177" s="224"/>
      <c r="S177" s="224"/>
      <c r="T177" s="225"/>
      <c r="AT177" s="226" t="s">
        <v>188</v>
      </c>
      <c r="AU177" s="226" t="s">
        <v>86</v>
      </c>
      <c r="AV177" s="12" t="s">
        <v>84</v>
      </c>
      <c r="AW177" s="12" t="s">
        <v>37</v>
      </c>
      <c r="AX177" s="12" t="s">
        <v>76</v>
      </c>
      <c r="AY177" s="226" t="s">
        <v>131</v>
      </c>
    </row>
    <row r="178" spans="2:65" s="15" customFormat="1" ht="10.15">
      <c r="B178" s="249"/>
      <c r="C178" s="250"/>
      <c r="D178" s="214" t="s">
        <v>188</v>
      </c>
      <c r="E178" s="251" t="s">
        <v>19</v>
      </c>
      <c r="F178" s="252" t="s">
        <v>259</v>
      </c>
      <c r="G178" s="250"/>
      <c r="H178" s="253">
        <v>-72.644999999999996</v>
      </c>
      <c r="I178" s="254"/>
      <c r="J178" s="250"/>
      <c r="K178" s="250"/>
      <c r="L178" s="255"/>
      <c r="M178" s="256"/>
      <c r="N178" s="257"/>
      <c r="O178" s="257"/>
      <c r="P178" s="257"/>
      <c r="Q178" s="257"/>
      <c r="R178" s="257"/>
      <c r="S178" s="257"/>
      <c r="T178" s="258"/>
      <c r="AT178" s="259" t="s">
        <v>188</v>
      </c>
      <c r="AU178" s="259" t="s">
        <v>86</v>
      </c>
      <c r="AV178" s="15" t="s">
        <v>146</v>
      </c>
      <c r="AW178" s="15" t="s">
        <v>37</v>
      </c>
      <c r="AX178" s="15" t="s">
        <v>76</v>
      </c>
      <c r="AY178" s="259" t="s">
        <v>131</v>
      </c>
    </row>
    <row r="179" spans="2:65" s="12" customFormat="1" ht="10.15">
      <c r="B179" s="217"/>
      <c r="C179" s="218"/>
      <c r="D179" s="214" t="s">
        <v>188</v>
      </c>
      <c r="E179" s="219" t="s">
        <v>19</v>
      </c>
      <c r="F179" s="220" t="s">
        <v>260</v>
      </c>
      <c r="G179" s="218"/>
      <c r="H179" s="219" t="s">
        <v>19</v>
      </c>
      <c r="I179" s="221"/>
      <c r="J179" s="218"/>
      <c r="K179" s="218"/>
      <c r="L179" s="222"/>
      <c r="M179" s="223"/>
      <c r="N179" s="224"/>
      <c r="O179" s="224"/>
      <c r="P179" s="224"/>
      <c r="Q179" s="224"/>
      <c r="R179" s="224"/>
      <c r="S179" s="224"/>
      <c r="T179" s="225"/>
      <c r="AT179" s="226" t="s">
        <v>188</v>
      </c>
      <c r="AU179" s="226" t="s">
        <v>86</v>
      </c>
      <c r="AV179" s="12" t="s">
        <v>84</v>
      </c>
      <c r="AW179" s="12" t="s">
        <v>37</v>
      </c>
      <c r="AX179" s="12" t="s">
        <v>76</v>
      </c>
      <c r="AY179" s="226" t="s">
        <v>131</v>
      </c>
    </row>
    <row r="180" spans="2:65" s="14" customFormat="1" ht="10.15">
      <c r="B180" s="238"/>
      <c r="C180" s="239"/>
      <c r="D180" s="214" t="s">
        <v>188</v>
      </c>
      <c r="E180" s="240" t="s">
        <v>19</v>
      </c>
      <c r="F180" s="241" t="s">
        <v>194</v>
      </c>
      <c r="G180" s="239"/>
      <c r="H180" s="242">
        <v>32.871000000000002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AT180" s="248" t="s">
        <v>188</v>
      </c>
      <c r="AU180" s="248" t="s">
        <v>86</v>
      </c>
      <c r="AV180" s="14" t="s">
        <v>139</v>
      </c>
      <c r="AW180" s="14" t="s">
        <v>37</v>
      </c>
      <c r="AX180" s="14" t="s">
        <v>84</v>
      </c>
      <c r="AY180" s="248" t="s">
        <v>131</v>
      </c>
    </row>
    <row r="181" spans="2:65" s="1" customFormat="1" ht="16.5" customHeight="1">
      <c r="B181" s="35"/>
      <c r="C181" s="199" t="s">
        <v>261</v>
      </c>
      <c r="D181" s="199" t="s">
        <v>141</v>
      </c>
      <c r="E181" s="200" t="s">
        <v>262</v>
      </c>
      <c r="F181" s="201" t="s">
        <v>263</v>
      </c>
      <c r="G181" s="202" t="s">
        <v>239</v>
      </c>
      <c r="H181" s="203">
        <v>63.851999999999997</v>
      </c>
      <c r="I181" s="204"/>
      <c r="J181" s="205">
        <f>ROUND(I181*H181,2)</f>
        <v>0</v>
      </c>
      <c r="K181" s="201" t="s">
        <v>184</v>
      </c>
      <c r="L181" s="206"/>
      <c r="M181" s="207" t="s">
        <v>19</v>
      </c>
      <c r="N181" s="208" t="s">
        <v>47</v>
      </c>
      <c r="O181" s="64"/>
      <c r="P181" s="195">
        <f>O181*H181</f>
        <v>0</v>
      </c>
      <c r="Q181" s="195">
        <v>0</v>
      </c>
      <c r="R181" s="195">
        <f>Q181*H181</f>
        <v>0</v>
      </c>
      <c r="S181" s="195">
        <v>0</v>
      </c>
      <c r="T181" s="196">
        <f>S181*H181</f>
        <v>0</v>
      </c>
      <c r="AR181" s="197" t="s">
        <v>144</v>
      </c>
      <c r="AT181" s="197" t="s">
        <v>141</v>
      </c>
      <c r="AU181" s="197" t="s">
        <v>86</v>
      </c>
      <c r="AY181" s="18" t="s">
        <v>131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8" t="s">
        <v>84</v>
      </c>
      <c r="BK181" s="198">
        <f>ROUND(I181*H181,2)</f>
        <v>0</v>
      </c>
      <c r="BL181" s="18" t="s">
        <v>139</v>
      </c>
      <c r="BM181" s="197" t="s">
        <v>264</v>
      </c>
    </row>
    <row r="182" spans="2:65" s="12" customFormat="1" ht="10.15">
      <c r="B182" s="217"/>
      <c r="C182" s="218"/>
      <c r="D182" s="214" t="s">
        <v>188</v>
      </c>
      <c r="E182" s="219" t="s">
        <v>19</v>
      </c>
      <c r="F182" s="220" t="s">
        <v>265</v>
      </c>
      <c r="G182" s="218"/>
      <c r="H182" s="219" t="s">
        <v>19</v>
      </c>
      <c r="I182" s="221"/>
      <c r="J182" s="218"/>
      <c r="K182" s="218"/>
      <c r="L182" s="222"/>
      <c r="M182" s="223"/>
      <c r="N182" s="224"/>
      <c r="O182" s="224"/>
      <c r="P182" s="224"/>
      <c r="Q182" s="224"/>
      <c r="R182" s="224"/>
      <c r="S182" s="224"/>
      <c r="T182" s="225"/>
      <c r="AT182" s="226" t="s">
        <v>188</v>
      </c>
      <c r="AU182" s="226" t="s">
        <v>86</v>
      </c>
      <c r="AV182" s="12" t="s">
        <v>84</v>
      </c>
      <c r="AW182" s="12" t="s">
        <v>37</v>
      </c>
      <c r="AX182" s="12" t="s">
        <v>76</v>
      </c>
      <c r="AY182" s="226" t="s">
        <v>131</v>
      </c>
    </row>
    <row r="183" spans="2:65" s="13" customFormat="1" ht="10.15">
      <c r="B183" s="227"/>
      <c r="C183" s="228"/>
      <c r="D183" s="214" t="s">
        <v>188</v>
      </c>
      <c r="E183" s="229" t="s">
        <v>19</v>
      </c>
      <c r="F183" s="230" t="s">
        <v>266</v>
      </c>
      <c r="G183" s="228"/>
      <c r="H183" s="231">
        <v>63.851999999999997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AT183" s="237" t="s">
        <v>188</v>
      </c>
      <c r="AU183" s="237" t="s">
        <v>86</v>
      </c>
      <c r="AV183" s="13" t="s">
        <v>86</v>
      </c>
      <c r="AW183" s="13" t="s">
        <v>37</v>
      </c>
      <c r="AX183" s="13" t="s">
        <v>84</v>
      </c>
      <c r="AY183" s="237" t="s">
        <v>131</v>
      </c>
    </row>
    <row r="184" spans="2:65" s="1" customFormat="1" ht="16.5" customHeight="1">
      <c r="B184" s="35"/>
      <c r="C184" s="186" t="s">
        <v>267</v>
      </c>
      <c r="D184" s="186" t="s">
        <v>134</v>
      </c>
      <c r="E184" s="187" t="s">
        <v>268</v>
      </c>
      <c r="F184" s="188" t="s">
        <v>269</v>
      </c>
      <c r="G184" s="189" t="s">
        <v>270</v>
      </c>
      <c r="H184" s="190">
        <v>204.22499999999999</v>
      </c>
      <c r="I184" s="191"/>
      <c r="J184" s="192">
        <f>ROUND(I184*H184,2)</f>
        <v>0</v>
      </c>
      <c r="K184" s="188" t="s">
        <v>184</v>
      </c>
      <c r="L184" s="39"/>
      <c r="M184" s="193" t="s">
        <v>19</v>
      </c>
      <c r="N184" s="194" t="s">
        <v>47</v>
      </c>
      <c r="O184" s="64"/>
      <c r="P184" s="195">
        <f>O184*H184</f>
        <v>0</v>
      </c>
      <c r="Q184" s="195">
        <v>0</v>
      </c>
      <c r="R184" s="195">
        <f>Q184*H184</f>
        <v>0</v>
      </c>
      <c r="S184" s="195">
        <v>0</v>
      </c>
      <c r="T184" s="196">
        <f>S184*H184</f>
        <v>0</v>
      </c>
      <c r="AR184" s="197" t="s">
        <v>139</v>
      </c>
      <c r="AT184" s="197" t="s">
        <v>134</v>
      </c>
      <c r="AU184" s="197" t="s">
        <v>86</v>
      </c>
      <c r="AY184" s="18" t="s">
        <v>131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8" t="s">
        <v>84</v>
      </c>
      <c r="BK184" s="198">
        <f>ROUND(I184*H184,2)</f>
        <v>0</v>
      </c>
      <c r="BL184" s="18" t="s">
        <v>139</v>
      </c>
      <c r="BM184" s="197" t="s">
        <v>271</v>
      </c>
    </row>
    <row r="185" spans="2:65" s="1" customFormat="1" ht="103.15">
      <c r="B185" s="35"/>
      <c r="C185" s="36"/>
      <c r="D185" s="214" t="s">
        <v>186</v>
      </c>
      <c r="E185" s="36"/>
      <c r="F185" s="215" t="s">
        <v>272</v>
      </c>
      <c r="G185" s="36"/>
      <c r="H185" s="36"/>
      <c r="I185" s="115"/>
      <c r="J185" s="36"/>
      <c r="K185" s="36"/>
      <c r="L185" s="39"/>
      <c r="M185" s="216"/>
      <c r="N185" s="64"/>
      <c r="O185" s="64"/>
      <c r="P185" s="64"/>
      <c r="Q185" s="64"/>
      <c r="R185" s="64"/>
      <c r="S185" s="64"/>
      <c r="T185" s="65"/>
      <c r="AT185" s="18" t="s">
        <v>186</v>
      </c>
      <c r="AU185" s="18" t="s">
        <v>86</v>
      </c>
    </row>
    <row r="186" spans="2:65" s="13" customFormat="1" ht="10.15">
      <c r="B186" s="227"/>
      <c r="C186" s="228"/>
      <c r="D186" s="214" t="s">
        <v>188</v>
      </c>
      <c r="E186" s="229" t="s">
        <v>19</v>
      </c>
      <c r="F186" s="230" t="s">
        <v>273</v>
      </c>
      <c r="G186" s="228"/>
      <c r="H186" s="231">
        <v>67.055000000000007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AT186" s="237" t="s">
        <v>188</v>
      </c>
      <c r="AU186" s="237" t="s">
        <v>86</v>
      </c>
      <c r="AV186" s="13" t="s">
        <v>86</v>
      </c>
      <c r="AW186" s="13" t="s">
        <v>37</v>
      </c>
      <c r="AX186" s="13" t="s">
        <v>76</v>
      </c>
      <c r="AY186" s="237" t="s">
        <v>131</v>
      </c>
    </row>
    <row r="187" spans="2:65" s="13" customFormat="1" ht="10.15">
      <c r="B187" s="227"/>
      <c r="C187" s="228"/>
      <c r="D187" s="214" t="s">
        <v>188</v>
      </c>
      <c r="E187" s="229" t="s">
        <v>19</v>
      </c>
      <c r="F187" s="230" t="s">
        <v>274</v>
      </c>
      <c r="G187" s="228"/>
      <c r="H187" s="231">
        <v>54.63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AT187" s="237" t="s">
        <v>188</v>
      </c>
      <c r="AU187" s="237" t="s">
        <v>86</v>
      </c>
      <c r="AV187" s="13" t="s">
        <v>86</v>
      </c>
      <c r="AW187" s="13" t="s">
        <v>37</v>
      </c>
      <c r="AX187" s="13" t="s">
        <v>76</v>
      </c>
      <c r="AY187" s="237" t="s">
        <v>131</v>
      </c>
    </row>
    <row r="188" spans="2:65" s="13" customFormat="1" ht="10.15">
      <c r="B188" s="227"/>
      <c r="C188" s="228"/>
      <c r="D188" s="214" t="s">
        <v>188</v>
      </c>
      <c r="E188" s="229" t="s">
        <v>19</v>
      </c>
      <c r="F188" s="230" t="s">
        <v>275</v>
      </c>
      <c r="G188" s="228"/>
      <c r="H188" s="231">
        <v>82.54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AT188" s="237" t="s">
        <v>188</v>
      </c>
      <c r="AU188" s="237" t="s">
        <v>86</v>
      </c>
      <c r="AV188" s="13" t="s">
        <v>86</v>
      </c>
      <c r="AW188" s="13" t="s">
        <v>37</v>
      </c>
      <c r="AX188" s="13" t="s">
        <v>76</v>
      </c>
      <c r="AY188" s="237" t="s">
        <v>131</v>
      </c>
    </row>
    <row r="189" spans="2:65" s="12" customFormat="1" ht="10.15">
      <c r="B189" s="217"/>
      <c r="C189" s="218"/>
      <c r="D189" s="214" t="s">
        <v>188</v>
      </c>
      <c r="E189" s="219" t="s">
        <v>19</v>
      </c>
      <c r="F189" s="220" t="s">
        <v>235</v>
      </c>
      <c r="G189" s="218"/>
      <c r="H189" s="219" t="s">
        <v>19</v>
      </c>
      <c r="I189" s="221"/>
      <c r="J189" s="218"/>
      <c r="K189" s="218"/>
      <c r="L189" s="222"/>
      <c r="M189" s="223"/>
      <c r="N189" s="224"/>
      <c r="O189" s="224"/>
      <c r="P189" s="224"/>
      <c r="Q189" s="224"/>
      <c r="R189" s="224"/>
      <c r="S189" s="224"/>
      <c r="T189" s="225"/>
      <c r="AT189" s="226" t="s">
        <v>188</v>
      </c>
      <c r="AU189" s="226" t="s">
        <v>86</v>
      </c>
      <c r="AV189" s="12" t="s">
        <v>84</v>
      </c>
      <c r="AW189" s="12" t="s">
        <v>37</v>
      </c>
      <c r="AX189" s="12" t="s">
        <v>76</v>
      </c>
      <c r="AY189" s="226" t="s">
        <v>131</v>
      </c>
    </row>
    <row r="190" spans="2:65" s="14" customFormat="1" ht="10.15">
      <c r="B190" s="238"/>
      <c r="C190" s="239"/>
      <c r="D190" s="214" t="s">
        <v>188</v>
      </c>
      <c r="E190" s="240" t="s">
        <v>19</v>
      </c>
      <c r="F190" s="241" t="s">
        <v>194</v>
      </c>
      <c r="G190" s="239"/>
      <c r="H190" s="242">
        <v>204.22499999999999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AT190" s="248" t="s">
        <v>188</v>
      </c>
      <c r="AU190" s="248" t="s">
        <v>86</v>
      </c>
      <c r="AV190" s="14" t="s">
        <v>139</v>
      </c>
      <c r="AW190" s="14" t="s">
        <v>37</v>
      </c>
      <c r="AX190" s="14" t="s">
        <v>84</v>
      </c>
      <c r="AY190" s="248" t="s">
        <v>131</v>
      </c>
    </row>
    <row r="191" spans="2:65" s="1" customFormat="1" ht="16.5" customHeight="1">
      <c r="B191" s="35"/>
      <c r="C191" s="186" t="s">
        <v>276</v>
      </c>
      <c r="D191" s="186" t="s">
        <v>134</v>
      </c>
      <c r="E191" s="187" t="s">
        <v>277</v>
      </c>
      <c r="F191" s="188" t="s">
        <v>278</v>
      </c>
      <c r="G191" s="189" t="s">
        <v>137</v>
      </c>
      <c r="H191" s="190">
        <v>2</v>
      </c>
      <c r="I191" s="191"/>
      <c r="J191" s="192">
        <f>ROUND(I191*H191,2)</f>
        <v>0</v>
      </c>
      <c r="K191" s="188" t="s">
        <v>138</v>
      </c>
      <c r="L191" s="39"/>
      <c r="M191" s="193" t="s">
        <v>19</v>
      </c>
      <c r="N191" s="194" t="s">
        <v>47</v>
      </c>
      <c r="O191" s="64"/>
      <c r="P191" s="195">
        <f>O191*H191</f>
        <v>0</v>
      </c>
      <c r="Q191" s="195">
        <v>0</v>
      </c>
      <c r="R191" s="195">
        <f>Q191*H191</f>
        <v>0</v>
      </c>
      <c r="S191" s="195">
        <v>0</v>
      </c>
      <c r="T191" s="196">
        <f>S191*H191</f>
        <v>0</v>
      </c>
      <c r="AR191" s="197" t="s">
        <v>139</v>
      </c>
      <c r="AT191" s="197" t="s">
        <v>134</v>
      </c>
      <c r="AU191" s="197" t="s">
        <v>86</v>
      </c>
      <c r="AY191" s="18" t="s">
        <v>131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8" t="s">
        <v>84</v>
      </c>
      <c r="BK191" s="198">
        <f>ROUND(I191*H191,2)</f>
        <v>0</v>
      </c>
      <c r="BL191" s="18" t="s">
        <v>139</v>
      </c>
      <c r="BM191" s="197" t="s">
        <v>279</v>
      </c>
    </row>
    <row r="192" spans="2:65" s="13" customFormat="1" ht="10.15">
      <c r="B192" s="227"/>
      <c r="C192" s="228"/>
      <c r="D192" s="214" t="s">
        <v>188</v>
      </c>
      <c r="E192" s="229" t="s">
        <v>19</v>
      </c>
      <c r="F192" s="230" t="s">
        <v>280</v>
      </c>
      <c r="G192" s="228"/>
      <c r="H192" s="231">
        <v>1</v>
      </c>
      <c r="I192" s="232"/>
      <c r="J192" s="228"/>
      <c r="K192" s="228"/>
      <c r="L192" s="233"/>
      <c r="M192" s="234"/>
      <c r="N192" s="235"/>
      <c r="O192" s="235"/>
      <c r="P192" s="235"/>
      <c r="Q192" s="235"/>
      <c r="R192" s="235"/>
      <c r="S192" s="235"/>
      <c r="T192" s="236"/>
      <c r="AT192" s="237" t="s">
        <v>188</v>
      </c>
      <c r="AU192" s="237" t="s">
        <v>86</v>
      </c>
      <c r="AV192" s="13" t="s">
        <v>86</v>
      </c>
      <c r="AW192" s="13" t="s">
        <v>37</v>
      </c>
      <c r="AX192" s="13" t="s">
        <v>76</v>
      </c>
      <c r="AY192" s="237" t="s">
        <v>131</v>
      </c>
    </row>
    <row r="193" spans="2:65" s="13" customFormat="1" ht="10.15">
      <c r="B193" s="227"/>
      <c r="C193" s="228"/>
      <c r="D193" s="214" t="s">
        <v>188</v>
      </c>
      <c r="E193" s="229" t="s">
        <v>19</v>
      </c>
      <c r="F193" s="230" t="s">
        <v>281</v>
      </c>
      <c r="G193" s="228"/>
      <c r="H193" s="231">
        <v>1</v>
      </c>
      <c r="I193" s="232"/>
      <c r="J193" s="228"/>
      <c r="K193" s="228"/>
      <c r="L193" s="233"/>
      <c r="M193" s="234"/>
      <c r="N193" s="235"/>
      <c r="O193" s="235"/>
      <c r="P193" s="235"/>
      <c r="Q193" s="235"/>
      <c r="R193" s="235"/>
      <c r="S193" s="235"/>
      <c r="T193" s="236"/>
      <c r="AT193" s="237" t="s">
        <v>188</v>
      </c>
      <c r="AU193" s="237" t="s">
        <v>86</v>
      </c>
      <c r="AV193" s="13" t="s">
        <v>86</v>
      </c>
      <c r="AW193" s="13" t="s">
        <v>37</v>
      </c>
      <c r="AX193" s="13" t="s">
        <v>76</v>
      </c>
      <c r="AY193" s="237" t="s">
        <v>131</v>
      </c>
    </row>
    <row r="194" spans="2:65" s="12" customFormat="1" ht="10.15">
      <c r="B194" s="217"/>
      <c r="C194" s="218"/>
      <c r="D194" s="214" t="s">
        <v>188</v>
      </c>
      <c r="E194" s="219" t="s">
        <v>19</v>
      </c>
      <c r="F194" s="220" t="s">
        <v>282</v>
      </c>
      <c r="G194" s="218"/>
      <c r="H194" s="219" t="s">
        <v>19</v>
      </c>
      <c r="I194" s="221"/>
      <c r="J194" s="218"/>
      <c r="K194" s="218"/>
      <c r="L194" s="222"/>
      <c r="M194" s="223"/>
      <c r="N194" s="224"/>
      <c r="O194" s="224"/>
      <c r="P194" s="224"/>
      <c r="Q194" s="224"/>
      <c r="R194" s="224"/>
      <c r="S194" s="224"/>
      <c r="T194" s="225"/>
      <c r="AT194" s="226" t="s">
        <v>188</v>
      </c>
      <c r="AU194" s="226" t="s">
        <v>86</v>
      </c>
      <c r="AV194" s="12" t="s">
        <v>84</v>
      </c>
      <c r="AW194" s="12" t="s">
        <v>37</v>
      </c>
      <c r="AX194" s="12" t="s">
        <v>76</v>
      </c>
      <c r="AY194" s="226" t="s">
        <v>131</v>
      </c>
    </row>
    <row r="195" spans="2:65" s="14" customFormat="1" ht="10.15">
      <c r="B195" s="238"/>
      <c r="C195" s="239"/>
      <c r="D195" s="214" t="s">
        <v>188</v>
      </c>
      <c r="E195" s="240" t="s">
        <v>19</v>
      </c>
      <c r="F195" s="241" t="s">
        <v>194</v>
      </c>
      <c r="G195" s="239"/>
      <c r="H195" s="242">
        <v>2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AT195" s="248" t="s">
        <v>188</v>
      </c>
      <c r="AU195" s="248" t="s">
        <v>86</v>
      </c>
      <c r="AV195" s="14" t="s">
        <v>139</v>
      </c>
      <c r="AW195" s="14" t="s">
        <v>37</v>
      </c>
      <c r="AX195" s="14" t="s">
        <v>84</v>
      </c>
      <c r="AY195" s="248" t="s">
        <v>131</v>
      </c>
    </row>
    <row r="196" spans="2:65" s="11" customFormat="1" ht="22.8" customHeight="1">
      <c r="B196" s="170"/>
      <c r="C196" s="171"/>
      <c r="D196" s="172" t="s">
        <v>75</v>
      </c>
      <c r="E196" s="184" t="s">
        <v>261</v>
      </c>
      <c r="F196" s="184" t="s">
        <v>283</v>
      </c>
      <c r="G196" s="171"/>
      <c r="H196" s="171"/>
      <c r="I196" s="174"/>
      <c r="J196" s="185">
        <f>BK196</f>
        <v>0</v>
      </c>
      <c r="K196" s="171"/>
      <c r="L196" s="176"/>
      <c r="M196" s="177"/>
      <c r="N196" s="178"/>
      <c r="O196" s="178"/>
      <c r="P196" s="179">
        <f>SUM(P197:P234)</f>
        <v>0</v>
      </c>
      <c r="Q196" s="178"/>
      <c r="R196" s="179">
        <f>SUM(R197:R234)</f>
        <v>0</v>
      </c>
      <c r="S196" s="178"/>
      <c r="T196" s="180">
        <f>SUM(T197:T234)</f>
        <v>40.776000000000003</v>
      </c>
      <c r="AR196" s="181" t="s">
        <v>84</v>
      </c>
      <c r="AT196" s="182" t="s">
        <v>75</v>
      </c>
      <c r="AU196" s="182" t="s">
        <v>84</v>
      </c>
      <c r="AY196" s="181" t="s">
        <v>131</v>
      </c>
      <c r="BK196" s="183">
        <f>SUM(BK197:BK234)</f>
        <v>0</v>
      </c>
    </row>
    <row r="197" spans="2:65" s="1" customFormat="1" ht="16.5" customHeight="1">
      <c r="B197" s="35"/>
      <c r="C197" s="186" t="s">
        <v>200</v>
      </c>
      <c r="D197" s="186" t="s">
        <v>134</v>
      </c>
      <c r="E197" s="187" t="s">
        <v>284</v>
      </c>
      <c r="F197" s="188" t="s">
        <v>285</v>
      </c>
      <c r="G197" s="189" t="s">
        <v>137</v>
      </c>
      <c r="H197" s="190">
        <v>4</v>
      </c>
      <c r="I197" s="191"/>
      <c r="J197" s="192">
        <f>ROUND(I197*H197,2)</f>
        <v>0</v>
      </c>
      <c r="K197" s="188" t="s">
        <v>184</v>
      </c>
      <c r="L197" s="39"/>
      <c r="M197" s="193" t="s">
        <v>19</v>
      </c>
      <c r="N197" s="194" t="s">
        <v>47</v>
      </c>
      <c r="O197" s="64"/>
      <c r="P197" s="195">
        <f>O197*H197</f>
        <v>0</v>
      </c>
      <c r="Q197" s="195">
        <v>0</v>
      </c>
      <c r="R197" s="195">
        <f>Q197*H197</f>
        <v>0</v>
      </c>
      <c r="S197" s="195">
        <v>0</v>
      </c>
      <c r="T197" s="196">
        <f>S197*H197</f>
        <v>0</v>
      </c>
      <c r="AR197" s="197" t="s">
        <v>139</v>
      </c>
      <c r="AT197" s="197" t="s">
        <v>134</v>
      </c>
      <c r="AU197" s="197" t="s">
        <v>86</v>
      </c>
      <c r="AY197" s="18" t="s">
        <v>131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18" t="s">
        <v>84</v>
      </c>
      <c r="BK197" s="198">
        <f>ROUND(I197*H197,2)</f>
        <v>0</v>
      </c>
      <c r="BL197" s="18" t="s">
        <v>139</v>
      </c>
      <c r="BM197" s="197" t="s">
        <v>286</v>
      </c>
    </row>
    <row r="198" spans="2:65" s="1" customFormat="1" ht="131.25">
      <c r="B198" s="35"/>
      <c r="C198" s="36"/>
      <c r="D198" s="214" t="s">
        <v>186</v>
      </c>
      <c r="E198" s="36"/>
      <c r="F198" s="215" t="s">
        <v>287</v>
      </c>
      <c r="G198" s="36"/>
      <c r="H198" s="36"/>
      <c r="I198" s="115"/>
      <c r="J198" s="36"/>
      <c r="K198" s="36"/>
      <c r="L198" s="39"/>
      <c r="M198" s="216"/>
      <c r="N198" s="64"/>
      <c r="O198" s="64"/>
      <c r="P198" s="64"/>
      <c r="Q198" s="64"/>
      <c r="R198" s="64"/>
      <c r="S198" s="64"/>
      <c r="T198" s="65"/>
      <c r="AT198" s="18" t="s">
        <v>186</v>
      </c>
      <c r="AU198" s="18" t="s">
        <v>86</v>
      </c>
    </row>
    <row r="199" spans="2:65" s="13" customFormat="1" ht="10.15">
      <c r="B199" s="227"/>
      <c r="C199" s="228"/>
      <c r="D199" s="214" t="s">
        <v>188</v>
      </c>
      <c r="E199" s="229" t="s">
        <v>19</v>
      </c>
      <c r="F199" s="230" t="s">
        <v>288</v>
      </c>
      <c r="G199" s="228"/>
      <c r="H199" s="231">
        <v>4</v>
      </c>
      <c r="I199" s="232"/>
      <c r="J199" s="228"/>
      <c r="K199" s="228"/>
      <c r="L199" s="233"/>
      <c r="M199" s="234"/>
      <c r="N199" s="235"/>
      <c r="O199" s="235"/>
      <c r="P199" s="235"/>
      <c r="Q199" s="235"/>
      <c r="R199" s="235"/>
      <c r="S199" s="235"/>
      <c r="T199" s="236"/>
      <c r="AT199" s="237" t="s">
        <v>188</v>
      </c>
      <c r="AU199" s="237" t="s">
        <v>86</v>
      </c>
      <c r="AV199" s="13" t="s">
        <v>86</v>
      </c>
      <c r="AW199" s="13" t="s">
        <v>37</v>
      </c>
      <c r="AX199" s="13" t="s">
        <v>84</v>
      </c>
      <c r="AY199" s="237" t="s">
        <v>131</v>
      </c>
    </row>
    <row r="200" spans="2:65" s="1" customFormat="1" ht="16.5" customHeight="1">
      <c r="B200" s="35"/>
      <c r="C200" s="186" t="s">
        <v>8</v>
      </c>
      <c r="D200" s="186" t="s">
        <v>134</v>
      </c>
      <c r="E200" s="187" t="s">
        <v>289</v>
      </c>
      <c r="F200" s="188" t="s">
        <v>290</v>
      </c>
      <c r="G200" s="189" t="s">
        <v>137</v>
      </c>
      <c r="H200" s="190">
        <v>4</v>
      </c>
      <c r="I200" s="191"/>
      <c r="J200" s="192">
        <f>ROUND(I200*H200,2)</f>
        <v>0</v>
      </c>
      <c r="K200" s="188" t="s">
        <v>184</v>
      </c>
      <c r="L200" s="39"/>
      <c r="M200" s="193" t="s">
        <v>19</v>
      </c>
      <c r="N200" s="194" t="s">
        <v>47</v>
      </c>
      <c r="O200" s="64"/>
      <c r="P200" s="195">
        <f>O200*H200</f>
        <v>0</v>
      </c>
      <c r="Q200" s="195">
        <v>0</v>
      </c>
      <c r="R200" s="195">
        <f>Q200*H200</f>
        <v>0</v>
      </c>
      <c r="S200" s="195">
        <v>0</v>
      </c>
      <c r="T200" s="196">
        <f>S200*H200</f>
        <v>0</v>
      </c>
      <c r="AR200" s="197" t="s">
        <v>139</v>
      </c>
      <c r="AT200" s="197" t="s">
        <v>134</v>
      </c>
      <c r="AU200" s="197" t="s">
        <v>86</v>
      </c>
      <c r="AY200" s="18" t="s">
        <v>131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18" t="s">
        <v>84</v>
      </c>
      <c r="BK200" s="198">
        <f>ROUND(I200*H200,2)</f>
        <v>0</v>
      </c>
      <c r="BL200" s="18" t="s">
        <v>139</v>
      </c>
      <c r="BM200" s="197" t="s">
        <v>291</v>
      </c>
    </row>
    <row r="201" spans="2:65" s="1" customFormat="1" ht="131.25">
      <c r="B201" s="35"/>
      <c r="C201" s="36"/>
      <c r="D201" s="214" t="s">
        <v>186</v>
      </c>
      <c r="E201" s="36"/>
      <c r="F201" s="215" t="s">
        <v>292</v>
      </c>
      <c r="G201" s="36"/>
      <c r="H201" s="36"/>
      <c r="I201" s="115"/>
      <c r="J201" s="36"/>
      <c r="K201" s="36"/>
      <c r="L201" s="39"/>
      <c r="M201" s="216"/>
      <c r="N201" s="64"/>
      <c r="O201" s="64"/>
      <c r="P201" s="64"/>
      <c r="Q201" s="64"/>
      <c r="R201" s="64"/>
      <c r="S201" s="64"/>
      <c r="T201" s="65"/>
      <c r="AT201" s="18" t="s">
        <v>186</v>
      </c>
      <c r="AU201" s="18" t="s">
        <v>86</v>
      </c>
    </row>
    <row r="202" spans="2:65" s="13" customFormat="1" ht="10.15">
      <c r="B202" s="227"/>
      <c r="C202" s="228"/>
      <c r="D202" s="214" t="s">
        <v>188</v>
      </c>
      <c r="E202" s="229" t="s">
        <v>19</v>
      </c>
      <c r="F202" s="230" t="s">
        <v>288</v>
      </c>
      <c r="G202" s="228"/>
      <c r="H202" s="231">
        <v>4</v>
      </c>
      <c r="I202" s="232"/>
      <c r="J202" s="228"/>
      <c r="K202" s="228"/>
      <c r="L202" s="233"/>
      <c r="M202" s="234"/>
      <c r="N202" s="235"/>
      <c r="O202" s="235"/>
      <c r="P202" s="235"/>
      <c r="Q202" s="235"/>
      <c r="R202" s="235"/>
      <c r="S202" s="235"/>
      <c r="T202" s="236"/>
      <c r="AT202" s="237" t="s">
        <v>188</v>
      </c>
      <c r="AU202" s="237" t="s">
        <v>86</v>
      </c>
      <c r="AV202" s="13" t="s">
        <v>86</v>
      </c>
      <c r="AW202" s="13" t="s">
        <v>37</v>
      </c>
      <c r="AX202" s="13" t="s">
        <v>84</v>
      </c>
      <c r="AY202" s="237" t="s">
        <v>131</v>
      </c>
    </row>
    <row r="203" spans="2:65" s="1" customFormat="1" ht="36" customHeight="1">
      <c r="B203" s="35"/>
      <c r="C203" s="186" t="s">
        <v>209</v>
      </c>
      <c r="D203" s="186" t="s">
        <v>134</v>
      </c>
      <c r="E203" s="187" t="s">
        <v>293</v>
      </c>
      <c r="F203" s="188" t="s">
        <v>294</v>
      </c>
      <c r="G203" s="189" t="s">
        <v>270</v>
      </c>
      <c r="H203" s="190">
        <v>82.54</v>
      </c>
      <c r="I203" s="191"/>
      <c r="J203" s="192">
        <f>ROUND(I203*H203,2)</f>
        <v>0</v>
      </c>
      <c r="K203" s="188" t="s">
        <v>184</v>
      </c>
      <c r="L203" s="39"/>
      <c r="M203" s="193" t="s">
        <v>19</v>
      </c>
      <c r="N203" s="194" t="s">
        <v>47</v>
      </c>
      <c r="O203" s="64"/>
      <c r="P203" s="195">
        <f>O203*H203</f>
        <v>0</v>
      </c>
      <c r="Q203" s="195">
        <v>0</v>
      </c>
      <c r="R203" s="195">
        <f>Q203*H203</f>
        <v>0</v>
      </c>
      <c r="S203" s="195">
        <v>0.26</v>
      </c>
      <c r="T203" s="196">
        <f>S203*H203</f>
        <v>21.460400000000003</v>
      </c>
      <c r="AR203" s="197" t="s">
        <v>139</v>
      </c>
      <c r="AT203" s="197" t="s">
        <v>134</v>
      </c>
      <c r="AU203" s="197" t="s">
        <v>86</v>
      </c>
      <c r="AY203" s="18" t="s">
        <v>131</v>
      </c>
      <c r="BE203" s="198">
        <f>IF(N203="základní",J203,0)</f>
        <v>0</v>
      </c>
      <c r="BF203" s="198">
        <f>IF(N203="snížená",J203,0)</f>
        <v>0</v>
      </c>
      <c r="BG203" s="198">
        <f>IF(N203="zákl. přenesená",J203,0)</f>
        <v>0</v>
      </c>
      <c r="BH203" s="198">
        <f>IF(N203="sníž. přenesená",J203,0)</f>
        <v>0</v>
      </c>
      <c r="BI203" s="198">
        <f>IF(N203="nulová",J203,0)</f>
        <v>0</v>
      </c>
      <c r="BJ203" s="18" t="s">
        <v>84</v>
      </c>
      <c r="BK203" s="198">
        <f>ROUND(I203*H203,2)</f>
        <v>0</v>
      </c>
      <c r="BL203" s="18" t="s">
        <v>139</v>
      </c>
      <c r="BM203" s="197" t="s">
        <v>86</v>
      </c>
    </row>
    <row r="204" spans="2:65" s="1" customFormat="1" ht="121.9">
      <c r="B204" s="35"/>
      <c r="C204" s="36"/>
      <c r="D204" s="214" t="s">
        <v>186</v>
      </c>
      <c r="E204" s="36"/>
      <c r="F204" s="215" t="s">
        <v>295</v>
      </c>
      <c r="G204" s="36"/>
      <c r="H204" s="36"/>
      <c r="I204" s="115"/>
      <c r="J204" s="36"/>
      <c r="K204" s="36"/>
      <c r="L204" s="39"/>
      <c r="M204" s="216"/>
      <c r="N204" s="64"/>
      <c r="O204" s="64"/>
      <c r="P204" s="64"/>
      <c r="Q204" s="64"/>
      <c r="R204" s="64"/>
      <c r="S204" s="64"/>
      <c r="T204" s="65"/>
      <c r="AT204" s="18" t="s">
        <v>186</v>
      </c>
      <c r="AU204" s="18" t="s">
        <v>86</v>
      </c>
    </row>
    <row r="205" spans="2:65" s="12" customFormat="1" ht="10.15">
      <c r="B205" s="217"/>
      <c r="C205" s="218"/>
      <c r="D205" s="214" t="s">
        <v>188</v>
      </c>
      <c r="E205" s="219" t="s">
        <v>19</v>
      </c>
      <c r="F205" s="220" t="s">
        <v>296</v>
      </c>
      <c r="G205" s="218"/>
      <c r="H205" s="219" t="s">
        <v>19</v>
      </c>
      <c r="I205" s="221"/>
      <c r="J205" s="218"/>
      <c r="K205" s="218"/>
      <c r="L205" s="222"/>
      <c r="M205" s="223"/>
      <c r="N205" s="224"/>
      <c r="O205" s="224"/>
      <c r="P205" s="224"/>
      <c r="Q205" s="224"/>
      <c r="R205" s="224"/>
      <c r="S205" s="224"/>
      <c r="T205" s="225"/>
      <c r="AT205" s="226" t="s">
        <v>188</v>
      </c>
      <c r="AU205" s="226" t="s">
        <v>86</v>
      </c>
      <c r="AV205" s="12" t="s">
        <v>84</v>
      </c>
      <c r="AW205" s="12" t="s">
        <v>37</v>
      </c>
      <c r="AX205" s="12" t="s">
        <v>76</v>
      </c>
      <c r="AY205" s="226" t="s">
        <v>131</v>
      </c>
    </row>
    <row r="206" spans="2:65" s="13" customFormat="1" ht="10.15">
      <c r="B206" s="227"/>
      <c r="C206" s="228"/>
      <c r="D206" s="214" t="s">
        <v>188</v>
      </c>
      <c r="E206" s="229" t="s">
        <v>19</v>
      </c>
      <c r="F206" s="230" t="s">
        <v>297</v>
      </c>
      <c r="G206" s="228"/>
      <c r="H206" s="231">
        <v>82.54</v>
      </c>
      <c r="I206" s="232"/>
      <c r="J206" s="228"/>
      <c r="K206" s="228"/>
      <c r="L206" s="233"/>
      <c r="M206" s="234"/>
      <c r="N206" s="235"/>
      <c r="O206" s="235"/>
      <c r="P206" s="235"/>
      <c r="Q206" s="235"/>
      <c r="R206" s="235"/>
      <c r="S206" s="235"/>
      <c r="T206" s="236"/>
      <c r="AT206" s="237" t="s">
        <v>188</v>
      </c>
      <c r="AU206" s="237" t="s">
        <v>86</v>
      </c>
      <c r="AV206" s="13" t="s">
        <v>86</v>
      </c>
      <c r="AW206" s="13" t="s">
        <v>37</v>
      </c>
      <c r="AX206" s="13" t="s">
        <v>84</v>
      </c>
      <c r="AY206" s="237" t="s">
        <v>131</v>
      </c>
    </row>
    <row r="207" spans="2:65" s="1" customFormat="1" ht="36" customHeight="1">
      <c r="B207" s="35"/>
      <c r="C207" s="186" t="s">
        <v>298</v>
      </c>
      <c r="D207" s="186" t="s">
        <v>134</v>
      </c>
      <c r="E207" s="187" t="s">
        <v>299</v>
      </c>
      <c r="F207" s="188" t="s">
        <v>300</v>
      </c>
      <c r="G207" s="189" t="s">
        <v>270</v>
      </c>
      <c r="H207" s="190">
        <v>41.27</v>
      </c>
      <c r="I207" s="191"/>
      <c r="J207" s="192">
        <f>ROUND(I207*H207,2)</f>
        <v>0</v>
      </c>
      <c r="K207" s="188" t="s">
        <v>184</v>
      </c>
      <c r="L207" s="39"/>
      <c r="M207" s="193" t="s">
        <v>19</v>
      </c>
      <c r="N207" s="194" t="s">
        <v>47</v>
      </c>
      <c r="O207" s="64"/>
      <c r="P207" s="195">
        <f>O207*H207</f>
        <v>0</v>
      </c>
      <c r="Q207" s="195">
        <v>0</v>
      </c>
      <c r="R207" s="195">
        <f>Q207*H207</f>
        <v>0</v>
      </c>
      <c r="S207" s="195">
        <v>0.44</v>
      </c>
      <c r="T207" s="196">
        <f>S207*H207</f>
        <v>18.158800000000003</v>
      </c>
      <c r="AR207" s="197" t="s">
        <v>139</v>
      </c>
      <c r="AT207" s="197" t="s">
        <v>134</v>
      </c>
      <c r="AU207" s="197" t="s">
        <v>86</v>
      </c>
      <c r="AY207" s="18" t="s">
        <v>131</v>
      </c>
      <c r="BE207" s="198">
        <f>IF(N207="základní",J207,0)</f>
        <v>0</v>
      </c>
      <c r="BF207" s="198">
        <f>IF(N207="snížená",J207,0)</f>
        <v>0</v>
      </c>
      <c r="BG207" s="198">
        <f>IF(N207="zákl. přenesená",J207,0)</f>
        <v>0</v>
      </c>
      <c r="BH207" s="198">
        <f>IF(N207="sníž. přenesená",J207,0)</f>
        <v>0</v>
      </c>
      <c r="BI207" s="198">
        <f>IF(N207="nulová",J207,0)</f>
        <v>0</v>
      </c>
      <c r="BJ207" s="18" t="s">
        <v>84</v>
      </c>
      <c r="BK207" s="198">
        <f>ROUND(I207*H207,2)</f>
        <v>0</v>
      </c>
      <c r="BL207" s="18" t="s">
        <v>139</v>
      </c>
      <c r="BM207" s="197" t="s">
        <v>157</v>
      </c>
    </row>
    <row r="208" spans="2:65" s="1" customFormat="1" ht="178.15">
      <c r="B208" s="35"/>
      <c r="C208" s="36"/>
      <c r="D208" s="214" t="s">
        <v>186</v>
      </c>
      <c r="E208" s="36"/>
      <c r="F208" s="215" t="s">
        <v>301</v>
      </c>
      <c r="G208" s="36"/>
      <c r="H208" s="36"/>
      <c r="I208" s="115"/>
      <c r="J208" s="36"/>
      <c r="K208" s="36"/>
      <c r="L208" s="39"/>
      <c r="M208" s="216"/>
      <c r="N208" s="64"/>
      <c r="O208" s="64"/>
      <c r="P208" s="64"/>
      <c r="Q208" s="64"/>
      <c r="R208" s="64"/>
      <c r="S208" s="64"/>
      <c r="T208" s="65"/>
      <c r="AT208" s="18" t="s">
        <v>186</v>
      </c>
      <c r="AU208" s="18" t="s">
        <v>86</v>
      </c>
    </row>
    <row r="209" spans="2:65" s="12" customFormat="1" ht="10.15">
      <c r="B209" s="217"/>
      <c r="C209" s="218"/>
      <c r="D209" s="214" t="s">
        <v>188</v>
      </c>
      <c r="E209" s="219" t="s">
        <v>19</v>
      </c>
      <c r="F209" s="220" t="s">
        <v>302</v>
      </c>
      <c r="G209" s="218"/>
      <c r="H209" s="219" t="s">
        <v>19</v>
      </c>
      <c r="I209" s="221"/>
      <c r="J209" s="218"/>
      <c r="K209" s="218"/>
      <c r="L209" s="222"/>
      <c r="M209" s="223"/>
      <c r="N209" s="224"/>
      <c r="O209" s="224"/>
      <c r="P209" s="224"/>
      <c r="Q209" s="224"/>
      <c r="R209" s="224"/>
      <c r="S209" s="224"/>
      <c r="T209" s="225"/>
      <c r="AT209" s="226" t="s">
        <v>188</v>
      </c>
      <c r="AU209" s="226" t="s">
        <v>86</v>
      </c>
      <c r="AV209" s="12" t="s">
        <v>84</v>
      </c>
      <c r="AW209" s="12" t="s">
        <v>37</v>
      </c>
      <c r="AX209" s="12" t="s">
        <v>76</v>
      </c>
      <c r="AY209" s="226" t="s">
        <v>131</v>
      </c>
    </row>
    <row r="210" spans="2:65" s="13" customFormat="1" ht="10.15">
      <c r="B210" s="227"/>
      <c r="C210" s="228"/>
      <c r="D210" s="214" t="s">
        <v>188</v>
      </c>
      <c r="E210" s="229" t="s">
        <v>19</v>
      </c>
      <c r="F210" s="230" t="s">
        <v>303</v>
      </c>
      <c r="G210" s="228"/>
      <c r="H210" s="231">
        <v>41.27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AT210" s="237" t="s">
        <v>188</v>
      </c>
      <c r="AU210" s="237" t="s">
        <v>86</v>
      </c>
      <c r="AV210" s="13" t="s">
        <v>86</v>
      </c>
      <c r="AW210" s="13" t="s">
        <v>37</v>
      </c>
      <c r="AX210" s="13" t="s">
        <v>84</v>
      </c>
      <c r="AY210" s="237" t="s">
        <v>131</v>
      </c>
    </row>
    <row r="211" spans="2:65" s="1" customFormat="1" ht="24" customHeight="1">
      <c r="B211" s="35"/>
      <c r="C211" s="186" t="s">
        <v>304</v>
      </c>
      <c r="D211" s="186" t="s">
        <v>134</v>
      </c>
      <c r="E211" s="187" t="s">
        <v>305</v>
      </c>
      <c r="F211" s="188" t="s">
        <v>306</v>
      </c>
      <c r="G211" s="189" t="s">
        <v>307</v>
      </c>
      <c r="H211" s="190">
        <v>28.92</v>
      </c>
      <c r="I211" s="191"/>
      <c r="J211" s="192">
        <f>ROUND(I211*H211,2)</f>
        <v>0</v>
      </c>
      <c r="K211" s="188" t="s">
        <v>184</v>
      </c>
      <c r="L211" s="39"/>
      <c r="M211" s="193" t="s">
        <v>19</v>
      </c>
      <c r="N211" s="194" t="s">
        <v>47</v>
      </c>
      <c r="O211" s="64"/>
      <c r="P211" s="195">
        <f>O211*H211</f>
        <v>0</v>
      </c>
      <c r="Q211" s="195">
        <v>0</v>
      </c>
      <c r="R211" s="195">
        <f>Q211*H211</f>
        <v>0</v>
      </c>
      <c r="S211" s="195">
        <v>0.04</v>
      </c>
      <c r="T211" s="196">
        <f>S211*H211</f>
        <v>1.1568000000000001</v>
      </c>
      <c r="AR211" s="197" t="s">
        <v>139</v>
      </c>
      <c r="AT211" s="197" t="s">
        <v>134</v>
      </c>
      <c r="AU211" s="197" t="s">
        <v>86</v>
      </c>
      <c r="AY211" s="18" t="s">
        <v>131</v>
      </c>
      <c r="BE211" s="198">
        <f>IF(N211="základní",J211,0)</f>
        <v>0</v>
      </c>
      <c r="BF211" s="198">
        <f>IF(N211="snížená",J211,0)</f>
        <v>0</v>
      </c>
      <c r="BG211" s="198">
        <f>IF(N211="zákl. přenesená",J211,0)</f>
        <v>0</v>
      </c>
      <c r="BH211" s="198">
        <f>IF(N211="sníž. přenesená",J211,0)</f>
        <v>0</v>
      </c>
      <c r="BI211" s="198">
        <f>IF(N211="nulová",J211,0)</f>
        <v>0</v>
      </c>
      <c r="BJ211" s="18" t="s">
        <v>84</v>
      </c>
      <c r="BK211" s="198">
        <f>ROUND(I211*H211,2)</f>
        <v>0</v>
      </c>
      <c r="BL211" s="18" t="s">
        <v>139</v>
      </c>
      <c r="BM211" s="197" t="s">
        <v>144</v>
      </c>
    </row>
    <row r="212" spans="2:65" s="1" customFormat="1" ht="131.25">
      <c r="B212" s="35"/>
      <c r="C212" s="36"/>
      <c r="D212" s="214" t="s">
        <v>186</v>
      </c>
      <c r="E212" s="36"/>
      <c r="F212" s="215" t="s">
        <v>308</v>
      </c>
      <c r="G212" s="36"/>
      <c r="H212" s="36"/>
      <c r="I212" s="115"/>
      <c r="J212" s="36"/>
      <c r="K212" s="36"/>
      <c r="L212" s="39"/>
      <c r="M212" s="216"/>
      <c r="N212" s="64"/>
      <c r="O212" s="64"/>
      <c r="P212" s="64"/>
      <c r="Q212" s="64"/>
      <c r="R212" s="64"/>
      <c r="S212" s="64"/>
      <c r="T212" s="65"/>
      <c r="AT212" s="18" t="s">
        <v>186</v>
      </c>
      <c r="AU212" s="18" t="s">
        <v>86</v>
      </c>
    </row>
    <row r="213" spans="2:65" s="12" customFormat="1" ht="10.15">
      <c r="B213" s="217"/>
      <c r="C213" s="218"/>
      <c r="D213" s="214" t="s">
        <v>188</v>
      </c>
      <c r="E213" s="219" t="s">
        <v>19</v>
      </c>
      <c r="F213" s="220" t="s">
        <v>309</v>
      </c>
      <c r="G213" s="218"/>
      <c r="H213" s="219" t="s">
        <v>19</v>
      </c>
      <c r="I213" s="221"/>
      <c r="J213" s="218"/>
      <c r="K213" s="218"/>
      <c r="L213" s="222"/>
      <c r="M213" s="223"/>
      <c r="N213" s="224"/>
      <c r="O213" s="224"/>
      <c r="P213" s="224"/>
      <c r="Q213" s="224"/>
      <c r="R213" s="224"/>
      <c r="S213" s="224"/>
      <c r="T213" s="225"/>
      <c r="AT213" s="226" t="s">
        <v>188</v>
      </c>
      <c r="AU213" s="226" t="s">
        <v>86</v>
      </c>
      <c r="AV213" s="12" t="s">
        <v>84</v>
      </c>
      <c r="AW213" s="12" t="s">
        <v>37</v>
      </c>
      <c r="AX213" s="12" t="s">
        <v>76</v>
      </c>
      <c r="AY213" s="226" t="s">
        <v>131</v>
      </c>
    </row>
    <row r="214" spans="2:65" s="13" customFormat="1" ht="10.15">
      <c r="B214" s="227"/>
      <c r="C214" s="228"/>
      <c r="D214" s="214" t="s">
        <v>188</v>
      </c>
      <c r="E214" s="229" t="s">
        <v>19</v>
      </c>
      <c r="F214" s="230" t="s">
        <v>310</v>
      </c>
      <c r="G214" s="228"/>
      <c r="H214" s="231">
        <v>28.92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AT214" s="237" t="s">
        <v>188</v>
      </c>
      <c r="AU214" s="237" t="s">
        <v>86</v>
      </c>
      <c r="AV214" s="13" t="s">
        <v>86</v>
      </c>
      <c r="AW214" s="13" t="s">
        <v>37</v>
      </c>
      <c r="AX214" s="13" t="s">
        <v>84</v>
      </c>
      <c r="AY214" s="237" t="s">
        <v>131</v>
      </c>
    </row>
    <row r="215" spans="2:65" s="1" customFormat="1" ht="24" customHeight="1">
      <c r="B215" s="35"/>
      <c r="C215" s="186" t="s">
        <v>311</v>
      </c>
      <c r="D215" s="186" t="s">
        <v>134</v>
      </c>
      <c r="E215" s="187" t="s">
        <v>312</v>
      </c>
      <c r="F215" s="188" t="s">
        <v>313</v>
      </c>
      <c r="G215" s="189" t="s">
        <v>137</v>
      </c>
      <c r="H215" s="190">
        <v>4</v>
      </c>
      <c r="I215" s="191"/>
      <c r="J215" s="192">
        <f>ROUND(I215*H215,2)</f>
        <v>0</v>
      </c>
      <c r="K215" s="188" t="s">
        <v>184</v>
      </c>
      <c r="L215" s="39"/>
      <c r="M215" s="193" t="s">
        <v>19</v>
      </c>
      <c r="N215" s="194" t="s">
        <v>47</v>
      </c>
      <c r="O215" s="64"/>
      <c r="P215" s="195">
        <f>O215*H215</f>
        <v>0</v>
      </c>
      <c r="Q215" s="195">
        <v>0</v>
      </c>
      <c r="R215" s="195">
        <f>Q215*H215</f>
        <v>0</v>
      </c>
      <c r="S215" s="195">
        <v>0</v>
      </c>
      <c r="T215" s="196">
        <f>S215*H215</f>
        <v>0</v>
      </c>
      <c r="AR215" s="197" t="s">
        <v>139</v>
      </c>
      <c r="AT215" s="197" t="s">
        <v>134</v>
      </c>
      <c r="AU215" s="197" t="s">
        <v>86</v>
      </c>
      <c r="AY215" s="18" t="s">
        <v>131</v>
      </c>
      <c r="BE215" s="198">
        <f>IF(N215="základní",J215,0)</f>
        <v>0</v>
      </c>
      <c r="BF215" s="198">
        <f>IF(N215="snížená",J215,0)</f>
        <v>0</v>
      </c>
      <c r="BG215" s="198">
        <f>IF(N215="zákl. přenesená",J215,0)</f>
        <v>0</v>
      </c>
      <c r="BH215" s="198">
        <f>IF(N215="sníž. přenesená",J215,0)</f>
        <v>0</v>
      </c>
      <c r="BI215" s="198">
        <f>IF(N215="nulová",J215,0)</f>
        <v>0</v>
      </c>
      <c r="BJ215" s="18" t="s">
        <v>84</v>
      </c>
      <c r="BK215" s="198">
        <f>ROUND(I215*H215,2)</f>
        <v>0</v>
      </c>
      <c r="BL215" s="18" t="s">
        <v>139</v>
      </c>
      <c r="BM215" s="197" t="s">
        <v>314</v>
      </c>
    </row>
    <row r="216" spans="2:65" s="1" customFormat="1" ht="37.5">
      <c r="B216" s="35"/>
      <c r="C216" s="36"/>
      <c r="D216" s="214" t="s">
        <v>186</v>
      </c>
      <c r="E216" s="36"/>
      <c r="F216" s="215" t="s">
        <v>315</v>
      </c>
      <c r="G216" s="36"/>
      <c r="H216" s="36"/>
      <c r="I216" s="115"/>
      <c r="J216" s="36"/>
      <c r="K216" s="36"/>
      <c r="L216" s="39"/>
      <c r="M216" s="216"/>
      <c r="N216" s="64"/>
      <c r="O216" s="64"/>
      <c r="P216" s="64"/>
      <c r="Q216" s="64"/>
      <c r="R216" s="64"/>
      <c r="S216" s="64"/>
      <c r="T216" s="65"/>
      <c r="AT216" s="18" t="s">
        <v>186</v>
      </c>
      <c r="AU216" s="18" t="s">
        <v>86</v>
      </c>
    </row>
    <row r="217" spans="2:65" s="13" customFormat="1" ht="10.15">
      <c r="B217" s="227"/>
      <c r="C217" s="228"/>
      <c r="D217" s="214" t="s">
        <v>188</v>
      </c>
      <c r="E217" s="229" t="s">
        <v>19</v>
      </c>
      <c r="F217" s="230" t="s">
        <v>288</v>
      </c>
      <c r="G217" s="228"/>
      <c r="H217" s="231">
        <v>4</v>
      </c>
      <c r="I217" s="232"/>
      <c r="J217" s="228"/>
      <c r="K217" s="228"/>
      <c r="L217" s="233"/>
      <c r="M217" s="234"/>
      <c r="N217" s="235"/>
      <c r="O217" s="235"/>
      <c r="P217" s="235"/>
      <c r="Q217" s="235"/>
      <c r="R217" s="235"/>
      <c r="S217" s="235"/>
      <c r="T217" s="236"/>
      <c r="AT217" s="237" t="s">
        <v>188</v>
      </c>
      <c r="AU217" s="237" t="s">
        <v>86</v>
      </c>
      <c r="AV217" s="13" t="s">
        <v>86</v>
      </c>
      <c r="AW217" s="13" t="s">
        <v>37</v>
      </c>
      <c r="AX217" s="13" t="s">
        <v>84</v>
      </c>
      <c r="AY217" s="237" t="s">
        <v>131</v>
      </c>
    </row>
    <row r="218" spans="2:65" s="1" customFormat="1" ht="24" customHeight="1">
      <c r="B218" s="35"/>
      <c r="C218" s="186" t="s">
        <v>316</v>
      </c>
      <c r="D218" s="186" t="s">
        <v>134</v>
      </c>
      <c r="E218" s="187" t="s">
        <v>317</v>
      </c>
      <c r="F218" s="188" t="s">
        <v>318</v>
      </c>
      <c r="G218" s="189" t="s">
        <v>137</v>
      </c>
      <c r="H218" s="190">
        <v>4</v>
      </c>
      <c r="I218" s="191"/>
      <c r="J218" s="192">
        <f>ROUND(I218*H218,2)</f>
        <v>0</v>
      </c>
      <c r="K218" s="188" t="s">
        <v>184</v>
      </c>
      <c r="L218" s="39"/>
      <c r="M218" s="193" t="s">
        <v>19</v>
      </c>
      <c r="N218" s="194" t="s">
        <v>47</v>
      </c>
      <c r="O218" s="64"/>
      <c r="P218" s="195">
        <f>O218*H218</f>
        <v>0</v>
      </c>
      <c r="Q218" s="195">
        <v>0</v>
      </c>
      <c r="R218" s="195">
        <f>Q218*H218</f>
        <v>0</v>
      </c>
      <c r="S218" s="195">
        <v>0</v>
      </c>
      <c r="T218" s="196">
        <f>S218*H218</f>
        <v>0</v>
      </c>
      <c r="AR218" s="197" t="s">
        <v>139</v>
      </c>
      <c r="AT218" s="197" t="s">
        <v>134</v>
      </c>
      <c r="AU218" s="197" t="s">
        <v>86</v>
      </c>
      <c r="AY218" s="18" t="s">
        <v>131</v>
      </c>
      <c r="BE218" s="198">
        <f>IF(N218="základní",J218,0)</f>
        <v>0</v>
      </c>
      <c r="BF218" s="198">
        <f>IF(N218="snížená",J218,0)</f>
        <v>0</v>
      </c>
      <c r="BG218" s="198">
        <f>IF(N218="zákl. přenesená",J218,0)</f>
        <v>0</v>
      </c>
      <c r="BH218" s="198">
        <f>IF(N218="sníž. přenesená",J218,0)</f>
        <v>0</v>
      </c>
      <c r="BI218" s="198">
        <f>IF(N218="nulová",J218,0)</f>
        <v>0</v>
      </c>
      <c r="BJ218" s="18" t="s">
        <v>84</v>
      </c>
      <c r="BK218" s="198">
        <f>ROUND(I218*H218,2)</f>
        <v>0</v>
      </c>
      <c r="BL218" s="18" t="s">
        <v>139</v>
      </c>
      <c r="BM218" s="197" t="s">
        <v>319</v>
      </c>
    </row>
    <row r="219" spans="2:65" s="1" customFormat="1" ht="37.5">
      <c r="B219" s="35"/>
      <c r="C219" s="36"/>
      <c r="D219" s="214" t="s">
        <v>186</v>
      </c>
      <c r="E219" s="36"/>
      <c r="F219" s="215" t="s">
        <v>315</v>
      </c>
      <c r="G219" s="36"/>
      <c r="H219" s="36"/>
      <c r="I219" s="115"/>
      <c r="J219" s="36"/>
      <c r="K219" s="36"/>
      <c r="L219" s="39"/>
      <c r="M219" s="216"/>
      <c r="N219" s="64"/>
      <c r="O219" s="64"/>
      <c r="P219" s="64"/>
      <c r="Q219" s="64"/>
      <c r="R219" s="64"/>
      <c r="S219" s="64"/>
      <c r="T219" s="65"/>
      <c r="AT219" s="18" t="s">
        <v>186</v>
      </c>
      <c r="AU219" s="18" t="s">
        <v>86</v>
      </c>
    </row>
    <row r="220" spans="2:65" s="13" customFormat="1" ht="10.15">
      <c r="B220" s="227"/>
      <c r="C220" s="228"/>
      <c r="D220" s="214" t="s">
        <v>188</v>
      </c>
      <c r="E220" s="229" t="s">
        <v>19</v>
      </c>
      <c r="F220" s="230" t="s">
        <v>288</v>
      </c>
      <c r="G220" s="228"/>
      <c r="H220" s="231">
        <v>4</v>
      </c>
      <c r="I220" s="232"/>
      <c r="J220" s="228"/>
      <c r="K220" s="228"/>
      <c r="L220" s="233"/>
      <c r="M220" s="234"/>
      <c r="N220" s="235"/>
      <c r="O220" s="235"/>
      <c r="P220" s="235"/>
      <c r="Q220" s="235"/>
      <c r="R220" s="235"/>
      <c r="S220" s="235"/>
      <c r="T220" s="236"/>
      <c r="AT220" s="237" t="s">
        <v>188</v>
      </c>
      <c r="AU220" s="237" t="s">
        <v>86</v>
      </c>
      <c r="AV220" s="13" t="s">
        <v>86</v>
      </c>
      <c r="AW220" s="13" t="s">
        <v>37</v>
      </c>
      <c r="AX220" s="13" t="s">
        <v>84</v>
      </c>
      <c r="AY220" s="237" t="s">
        <v>131</v>
      </c>
    </row>
    <row r="221" spans="2:65" s="1" customFormat="1" ht="24" customHeight="1">
      <c r="B221" s="35"/>
      <c r="C221" s="186" t="s">
        <v>7</v>
      </c>
      <c r="D221" s="186" t="s">
        <v>134</v>
      </c>
      <c r="E221" s="187" t="s">
        <v>320</v>
      </c>
      <c r="F221" s="188" t="s">
        <v>321</v>
      </c>
      <c r="G221" s="189" t="s">
        <v>137</v>
      </c>
      <c r="H221" s="190">
        <v>4</v>
      </c>
      <c r="I221" s="191"/>
      <c r="J221" s="192">
        <f>ROUND(I221*H221,2)</f>
        <v>0</v>
      </c>
      <c r="K221" s="188" t="s">
        <v>184</v>
      </c>
      <c r="L221" s="39"/>
      <c r="M221" s="193" t="s">
        <v>19</v>
      </c>
      <c r="N221" s="194" t="s">
        <v>47</v>
      </c>
      <c r="O221" s="64"/>
      <c r="P221" s="195">
        <f>O221*H221</f>
        <v>0</v>
      </c>
      <c r="Q221" s="195">
        <v>0</v>
      </c>
      <c r="R221" s="195">
        <f>Q221*H221</f>
        <v>0</v>
      </c>
      <c r="S221" s="195">
        <v>0</v>
      </c>
      <c r="T221" s="196">
        <f>S221*H221</f>
        <v>0</v>
      </c>
      <c r="AR221" s="197" t="s">
        <v>139</v>
      </c>
      <c r="AT221" s="197" t="s">
        <v>134</v>
      </c>
      <c r="AU221" s="197" t="s">
        <v>86</v>
      </c>
      <c r="AY221" s="18" t="s">
        <v>131</v>
      </c>
      <c r="BE221" s="198">
        <f>IF(N221="základní",J221,0)</f>
        <v>0</v>
      </c>
      <c r="BF221" s="198">
        <f>IF(N221="snížená",J221,0)</f>
        <v>0</v>
      </c>
      <c r="BG221" s="198">
        <f>IF(N221="zákl. přenesená",J221,0)</f>
        <v>0</v>
      </c>
      <c r="BH221" s="198">
        <f>IF(N221="sníž. přenesená",J221,0)</f>
        <v>0</v>
      </c>
      <c r="BI221" s="198">
        <f>IF(N221="nulová",J221,0)</f>
        <v>0</v>
      </c>
      <c r="BJ221" s="18" t="s">
        <v>84</v>
      </c>
      <c r="BK221" s="198">
        <f>ROUND(I221*H221,2)</f>
        <v>0</v>
      </c>
      <c r="BL221" s="18" t="s">
        <v>139</v>
      </c>
      <c r="BM221" s="197" t="s">
        <v>322</v>
      </c>
    </row>
    <row r="222" spans="2:65" s="1" customFormat="1" ht="37.5">
      <c r="B222" s="35"/>
      <c r="C222" s="36"/>
      <c r="D222" s="214" t="s">
        <v>186</v>
      </c>
      <c r="E222" s="36"/>
      <c r="F222" s="215" t="s">
        <v>315</v>
      </c>
      <c r="G222" s="36"/>
      <c r="H222" s="36"/>
      <c r="I222" s="115"/>
      <c r="J222" s="36"/>
      <c r="K222" s="36"/>
      <c r="L222" s="39"/>
      <c r="M222" s="216"/>
      <c r="N222" s="64"/>
      <c r="O222" s="64"/>
      <c r="P222" s="64"/>
      <c r="Q222" s="64"/>
      <c r="R222" s="64"/>
      <c r="S222" s="64"/>
      <c r="T222" s="65"/>
      <c r="AT222" s="18" t="s">
        <v>186</v>
      </c>
      <c r="AU222" s="18" t="s">
        <v>86</v>
      </c>
    </row>
    <row r="223" spans="2:65" s="13" customFormat="1" ht="10.15">
      <c r="B223" s="227"/>
      <c r="C223" s="228"/>
      <c r="D223" s="214" t="s">
        <v>188</v>
      </c>
      <c r="E223" s="229" t="s">
        <v>19</v>
      </c>
      <c r="F223" s="230" t="s">
        <v>288</v>
      </c>
      <c r="G223" s="228"/>
      <c r="H223" s="231">
        <v>4</v>
      </c>
      <c r="I223" s="232"/>
      <c r="J223" s="228"/>
      <c r="K223" s="228"/>
      <c r="L223" s="233"/>
      <c r="M223" s="234"/>
      <c r="N223" s="235"/>
      <c r="O223" s="235"/>
      <c r="P223" s="235"/>
      <c r="Q223" s="235"/>
      <c r="R223" s="235"/>
      <c r="S223" s="235"/>
      <c r="T223" s="236"/>
      <c r="AT223" s="237" t="s">
        <v>188</v>
      </c>
      <c r="AU223" s="237" t="s">
        <v>86</v>
      </c>
      <c r="AV223" s="13" t="s">
        <v>86</v>
      </c>
      <c r="AW223" s="13" t="s">
        <v>37</v>
      </c>
      <c r="AX223" s="13" t="s">
        <v>84</v>
      </c>
      <c r="AY223" s="237" t="s">
        <v>131</v>
      </c>
    </row>
    <row r="224" spans="2:65" s="1" customFormat="1" ht="36" customHeight="1">
      <c r="B224" s="35"/>
      <c r="C224" s="186" t="s">
        <v>212</v>
      </c>
      <c r="D224" s="186" t="s">
        <v>134</v>
      </c>
      <c r="E224" s="187" t="s">
        <v>323</v>
      </c>
      <c r="F224" s="188" t="s">
        <v>324</v>
      </c>
      <c r="G224" s="189" t="s">
        <v>137</v>
      </c>
      <c r="H224" s="190">
        <v>8</v>
      </c>
      <c r="I224" s="191"/>
      <c r="J224" s="192">
        <f>ROUND(I224*H224,2)</f>
        <v>0</v>
      </c>
      <c r="K224" s="188" t="s">
        <v>184</v>
      </c>
      <c r="L224" s="39"/>
      <c r="M224" s="193" t="s">
        <v>19</v>
      </c>
      <c r="N224" s="194" t="s">
        <v>47</v>
      </c>
      <c r="O224" s="64"/>
      <c r="P224" s="195">
        <f>O224*H224</f>
        <v>0</v>
      </c>
      <c r="Q224" s="195">
        <v>0</v>
      </c>
      <c r="R224" s="195">
        <f>Q224*H224</f>
        <v>0</v>
      </c>
      <c r="S224" s="195">
        <v>0</v>
      </c>
      <c r="T224" s="196">
        <f>S224*H224</f>
        <v>0</v>
      </c>
      <c r="AR224" s="197" t="s">
        <v>139</v>
      </c>
      <c r="AT224" s="197" t="s">
        <v>134</v>
      </c>
      <c r="AU224" s="197" t="s">
        <v>86</v>
      </c>
      <c r="AY224" s="18" t="s">
        <v>131</v>
      </c>
      <c r="BE224" s="198">
        <f>IF(N224="základní",J224,0)</f>
        <v>0</v>
      </c>
      <c r="BF224" s="198">
        <f>IF(N224="snížená",J224,0)</f>
        <v>0</v>
      </c>
      <c r="BG224" s="198">
        <f>IF(N224="zákl. přenesená",J224,0)</f>
        <v>0</v>
      </c>
      <c r="BH224" s="198">
        <f>IF(N224="sníž. přenesená",J224,0)</f>
        <v>0</v>
      </c>
      <c r="BI224" s="198">
        <f>IF(N224="nulová",J224,0)</f>
        <v>0</v>
      </c>
      <c r="BJ224" s="18" t="s">
        <v>84</v>
      </c>
      <c r="BK224" s="198">
        <f>ROUND(I224*H224,2)</f>
        <v>0</v>
      </c>
      <c r="BL224" s="18" t="s">
        <v>139</v>
      </c>
      <c r="BM224" s="197" t="s">
        <v>325</v>
      </c>
    </row>
    <row r="225" spans="2:65" s="1" customFormat="1" ht="37.5">
      <c r="B225" s="35"/>
      <c r="C225" s="36"/>
      <c r="D225" s="214" t="s">
        <v>186</v>
      </c>
      <c r="E225" s="36"/>
      <c r="F225" s="215" t="s">
        <v>315</v>
      </c>
      <c r="G225" s="36"/>
      <c r="H225" s="36"/>
      <c r="I225" s="115"/>
      <c r="J225" s="36"/>
      <c r="K225" s="36"/>
      <c r="L225" s="39"/>
      <c r="M225" s="216"/>
      <c r="N225" s="64"/>
      <c r="O225" s="64"/>
      <c r="P225" s="64"/>
      <c r="Q225" s="64"/>
      <c r="R225" s="64"/>
      <c r="S225" s="64"/>
      <c r="T225" s="65"/>
      <c r="AT225" s="18" t="s">
        <v>186</v>
      </c>
      <c r="AU225" s="18" t="s">
        <v>86</v>
      </c>
    </row>
    <row r="226" spans="2:65" s="13" customFormat="1" ht="10.15">
      <c r="B226" s="227"/>
      <c r="C226" s="228"/>
      <c r="D226" s="214" t="s">
        <v>188</v>
      </c>
      <c r="E226" s="229" t="s">
        <v>19</v>
      </c>
      <c r="F226" s="230" t="s">
        <v>326</v>
      </c>
      <c r="G226" s="228"/>
      <c r="H226" s="231">
        <v>8</v>
      </c>
      <c r="I226" s="232"/>
      <c r="J226" s="228"/>
      <c r="K226" s="228"/>
      <c r="L226" s="233"/>
      <c r="M226" s="234"/>
      <c r="N226" s="235"/>
      <c r="O226" s="235"/>
      <c r="P226" s="235"/>
      <c r="Q226" s="235"/>
      <c r="R226" s="235"/>
      <c r="S226" s="235"/>
      <c r="T226" s="236"/>
      <c r="AT226" s="237" t="s">
        <v>188</v>
      </c>
      <c r="AU226" s="237" t="s">
        <v>86</v>
      </c>
      <c r="AV226" s="13" t="s">
        <v>86</v>
      </c>
      <c r="AW226" s="13" t="s">
        <v>37</v>
      </c>
      <c r="AX226" s="13" t="s">
        <v>84</v>
      </c>
      <c r="AY226" s="237" t="s">
        <v>131</v>
      </c>
    </row>
    <row r="227" spans="2:65" s="1" customFormat="1" ht="24" customHeight="1">
      <c r="B227" s="35"/>
      <c r="C227" s="186" t="s">
        <v>327</v>
      </c>
      <c r="D227" s="186" t="s">
        <v>134</v>
      </c>
      <c r="E227" s="187" t="s">
        <v>328</v>
      </c>
      <c r="F227" s="188" t="s">
        <v>329</v>
      </c>
      <c r="G227" s="189" t="s">
        <v>137</v>
      </c>
      <c r="H227" s="190">
        <v>8</v>
      </c>
      <c r="I227" s="191"/>
      <c r="J227" s="192">
        <f>ROUND(I227*H227,2)</f>
        <v>0</v>
      </c>
      <c r="K227" s="188" t="s">
        <v>184</v>
      </c>
      <c r="L227" s="39"/>
      <c r="M227" s="193" t="s">
        <v>19</v>
      </c>
      <c r="N227" s="194" t="s">
        <v>47</v>
      </c>
      <c r="O227" s="64"/>
      <c r="P227" s="195">
        <f>O227*H227</f>
        <v>0</v>
      </c>
      <c r="Q227" s="195">
        <v>0</v>
      </c>
      <c r="R227" s="195">
        <f>Q227*H227</f>
        <v>0</v>
      </c>
      <c r="S227" s="195">
        <v>0</v>
      </c>
      <c r="T227" s="196">
        <f>S227*H227</f>
        <v>0</v>
      </c>
      <c r="AR227" s="197" t="s">
        <v>139</v>
      </c>
      <c r="AT227" s="197" t="s">
        <v>134</v>
      </c>
      <c r="AU227" s="197" t="s">
        <v>86</v>
      </c>
      <c r="AY227" s="18" t="s">
        <v>131</v>
      </c>
      <c r="BE227" s="198">
        <f>IF(N227="základní",J227,0)</f>
        <v>0</v>
      </c>
      <c r="BF227" s="198">
        <f>IF(N227="snížená",J227,0)</f>
        <v>0</v>
      </c>
      <c r="BG227" s="198">
        <f>IF(N227="zákl. přenesená",J227,0)</f>
        <v>0</v>
      </c>
      <c r="BH227" s="198">
        <f>IF(N227="sníž. přenesená",J227,0)</f>
        <v>0</v>
      </c>
      <c r="BI227" s="198">
        <f>IF(N227="nulová",J227,0)</f>
        <v>0</v>
      </c>
      <c r="BJ227" s="18" t="s">
        <v>84</v>
      </c>
      <c r="BK227" s="198">
        <f>ROUND(I227*H227,2)</f>
        <v>0</v>
      </c>
      <c r="BL227" s="18" t="s">
        <v>139</v>
      </c>
      <c r="BM227" s="197" t="s">
        <v>330</v>
      </c>
    </row>
    <row r="228" spans="2:65" s="1" customFormat="1" ht="37.5">
      <c r="B228" s="35"/>
      <c r="C228" s="36"/>
      <c r="D228" s="214" t="s">
        <v>186</v>
      </c>
      <c r="E228" s="36"/>
      <c r="F228" s="215" t="s">
        <v>315</v>
      </c>
      <c r="G228" s="36"/>
      <c r="H228" s="36"/>
      <c r="I228" s="115"/>
      <c r="J228" s="36"/>
      <c r="K228" s="36"/>
      <c r="L228" s="39"/>
      <c r="M228" s="216"/>
      <c r="N228" s="64"/>
      <c r="O228" s="64"/>
      <c r="P228" s="64"/>
      <c r="Q228" s="64"/>
      <c r="R228" s="64"/>
      <c r="S228" s="64"/>
      <c r="T228" s="65"/>
      <c r="AT228" s="18" t="s">
        <v>186</v>
      </c>
      <c r="AU228" s="18" t="s">
        <v>86</v>
      </c>
    </row>
    <row r="229" spans="2:65" s="13" customFormat="1" ht="10.15">
      <c r="B229" s="227"/>
      <c r="C229" s="228"/>
      <c r="D229" s="214" t="s">
        <v>188</v>
      </c>
      <c r="E229" s="229" t="s">
        <v>19</v>
      </c>
      <c r="F229" s="230" t="s">
        <v>326</v>
      </c>
      <c r="G229" s="228"/>
      <c r="H229" s="231">
        <v>8</v>
      </c>
      <c r="I229" s="232"/>
      <c r="J229" s="228"/>
      <c r="K229" s="228"/>
      <c r="L229" s="233"/>
      <c r="M229" s="234"/>
      <c r="N229" s="235"/>
      <c r="O229" s="235"/>
      <c r="P229" s="235"/>
      <c r="Q229" s="235"/>
      <c r="R229" s="235"/>
      <c r="S229" s="235"/>
      <c r="T229" s="236"/>
      <c r="AT229" s="237" t="s">
        <v>188</v>
      </c>
      <c r="AU229" s="237" t="s">
        <v>86</v>
      </c>
      <c r="AV229" s="13" t="s">
        <v>86</v>
      </c>
      <c r="AW229" s="13" t="s">
        <v>37</v>
      </c>
      <c r="AX229" s="13" t="s">
        <v>84</v>
      </c>
      <c r="AY229" s="237" t="s">
        <v>131</v>
      </c>
    </row>
    <row r="230" spans="2:65" s="1" customFormat="1" ht="24" customHeight="1">
      <c r="B230" s="35"/>
      <c r="C230" s="186" t="s">
        <v>216</v>
      </c>
      <c r="D230" s="186" t="s">
        <v>134</v>
      </c>
      <c r="E230" s="187" t="s">
        <v>331</v>
      </c>
      <c r="F230" s="188" t="s">
        <v>332</v>
      </c>
      <c r="G230" s="189" t="s">
        <v>137</v>
      </c>
      <c r="H230" s="190">
        <v>8</v>
      </c>
      <c r="I230" s="191"/>
      <c r="J230" s="192">
        <f>ROUND(I230*H230,2)</f>
        <v>0</v>
      </c>
      <c r="K230" s="188" t="s">
        <v>184</v>
      </c>
      <c r="L230" s="39"/>
      <c r="M230" s="193" t="s">
        <v>19</v>
      </c>
      <c r="N230" s="194" t="s">
        <v>47</v>
      </c>
      <c r="O230" s="64"/>
      <c r="P230" s="195">
        <f>O230*H230</f>
        <v>0</v>
      </c>
      <c r="Q230" s="195">
        <v>0</v>
      </c>
      <c r="R230" s="195">
        <f>Q230*H230</f>
        <v>0</v>
      </c>
      <c r="S230" s="195">
        <v>0</v>
      </c>
      <c r="T230" s="196">
        <f>S230*H230</f>
        <v>0</v>
      </c>
      <c r="AR230" s="197" t="s">
        <v>139</v>
      </c>
      <c r="AT230" s="197" t="s">
        <v>134</v>
      </c>
      <c r="AU230" s="197" t="s">
        <v>86</v>
      </c>
      <c r="AY230" s="18" t="s">
        <v>131</v>
      </c>
      <c r="BE230" s="198">
        <f>IF(N230="základní",J230,0)</f>
        <v>0</v>
      </c>
      <c r="BF230" s="198">
        <f>IF(N230="snížená",J230,0)</f>
        <v>0</v>
      </c>
      <c r="BG230" s="198">
        <f>IF(N230="zákl. přenesená",J230,0)</f>
        <v>0</v>
      </c>
      <c r="BH230" s="198">
        <f>IF(N230="sníž. přenesená",J230,0)</f>
        <v>0</v>
      </c>
      <c r="BI230" s="198">
        <f>IF(N230="nulová",J230,0)</f>
        <v>0</v>
      </c>
      <c r="BJ230" s="18" t="s">
        <v>84</v>
      </c>
      <c r="BK230" s="198">
        <f>ROUND(I230*H230,2)</f>
        <v>0</v>
      </c>
      <c r="BL230" s="18" t="s">
        <v>139</v>
      </c>
      <c r="BM230" s="197" t="s">
        <v>333</v>
      </c>
    </row>
    <row r="231" spans="2:65" s="1" customFormat="1" ht="37.5">
      <c r="B231" s="35"/>
      <c r="C231" s="36"/>
      <c r="D231" s="214" t="s">
        <v>186</v>
      </c>
      <c r="E231" s="36"/>
      <c r="F231" s="215" t="s">
        <v>315</v>
      </c>
      <c r="G231" s="36"/>
      <c r="H231" s="36"/>
      <c r="I231" s="115"/>
      <c r="J231" s="36"/>
      <c r="K231" s="36"/>
      <c r="L231" s="39"/>
      <c r="M231" s="216"/>
      <c r="N231" s="64"/>
      <c r="O231" s="64"/>
      <c r="P231" s="64"/>
      <c r="Q231" s="64"/>
      <c r="R231" s="64"/>
      <c r="S231" s="64"/>
      <c r="T231" s="65"/>
      <c r="AT231" s="18" t="s">
        <v>186</v>
      </c>
      <c r="AU231" s="18" t="s">
        <v>86</v>
      </c>
    </row>
    <row r="232" spans="2:65" s="13" customFormat="1" ht="10.15">
      <c r="B232" s="227"/>
      <c r="C232" s="228"/>
      <c r="D232" s="214" t="s">
        <v>188</v>
      </c>
      <c r="E232" s="229" t="s">
        <v>19</v>
      </c>
      <c r="F232" s="230" t="s">
        <v>326</v>
      </c>
      <c r="G232" s="228"/>
      <c r="H232" s="231">
        <v>8</v>
      </c>
      <c r="I232" s="232"/>
      <c r="J232" s="228"/>
      <c r="K232" s="228"/>
      <c r="L232" s="233"/>
      <c r="M232" s="234"/>
      <c r="N232" s="235"/>
      <c r="O232" s="235"/>
      <c r="P232" s="235"/>
      <c r="Q232" s="235"/>
      <c r="R232" s="235"/>
      <c r="S232" s="235"/>
      <c r="T232" s="236"/>
      <c r="AT232" s="237" t="s">
        <v>188</v>
      </c>
      <c r="AU232" s="237" t="s">
        <v>86</v>
      </c>
      <c r="AV232" s="13" t="s">
        <v>86</v>
      </c>
      <c r="AW232" s="13" t="s">
        <v>37</v>
      </c>
      <c r="AX232" s="13" t="s">
        <v>84</v>
      </c>
      <c r="AY232" s="237" t="s">
        <v>131</v>
      </c>
    </row>
    <row r="233" spans="2:65" s="1" customFormat="1" ht="16.5" customHeight="1">
      <c r="B233" s="35"/>
      <c r="C233" s="186" t="s">
        <v>334</v>
      </c>
      <c r="D233" s="186" t="s">
        <v>134</v>
      </c>
      <c r="E233" s="187" t="s">
        <v>335</v>
      </c>
      <c r="F233" s="188" t="s">
        <v>336</v>
      </c>
      <c r="G233" s="189" t="s">
        <v>137</v>
      </c>
      <c r="H233" s="190">
        <v>4</v>
      </c>
      <c r="I233" s="191"/>
      <c r="J233" s="192">
        <f>ROUND(I233*H233,2)</f>
        <v>0</v>
      </c>
      <c r="K233" s="188" t="s">
        <v>138</v>
      </c>
      <c r="L233" s="39"/>
      <c r="M233" s="193" t="s">
        <v>19</v>
      </c>
      <c r="N233" s="194" t="s">
        <v>47</v>
      </c>
      <c r="O233" s="64"/>
      <c r="P233" s="195">
        <f>O233*H233</f>
        <v>0</v>
      </c>
      <c r="Q233" s="195">
        <v>0</v>
      </c>
      <c r="R233" s="195">
        <f>Q233*H233</f>
        <v>0</v>
      </c>
      <c r="S233" s="195">
        <v>0</v>
      </c>
      <c r="T233" s="196">
        <f>S233*H233</f>
        <v>0</v>
      </c>
      <c r="AR233" s="197" t="s">
        <v>139</v>
      </c>
      <c r="AT233" s="197" t="s">
        <v>134</v>
      </c>
      <c r="AU233" s="197" t="s">
        <v>86</v>
      </c>
      <c r="AY233" s="18" t="s">
        <v>131</v>
      </c>
      <c r="BE233" s="198">
        <f>IF(N233="základní",J233,0)</f>
        <v>0</v>
      </c>
      <c r="BF233" s="198">
        <f>IF(N233="snížená",J233,0)</f>
        <v>0</v>
      </c>
      <c r="BG233" s="198">
        <f>IF(N233="zákl. přenesená",J233,0)</f>
        <v>0</v>
      </c>
      <c r="BH233" s="198">
        <f>IF(N233="sníž. přenesená",J233,0)</f>
        <v>0</v>
      </c>
      <c r="BI233" s="198">
        <f>IF(N233="nulová",J233,0)</f>
        <v>0</v>
      </c>
      <c r="BJ233" s="18" t="s">
        <v>84</v>
      </c>
      <c r="BK233" s="198">
        <f>ROUND(I233*H233,2)</f>
        <v>0</v>
      </c>
      <c r="BL233" s="18" t="s">
        <v>139</v>
      </c>
      <c r="BM233" s="197" t="s">
        <v>337</v>
      </c>
    </row>
    <row r="234" spans="2:65" s="13" customFormat="1" ht="10.15">
      <c r="B234" s="227"/>
      <c r="C234" s="228"/>
      <c r="D234" s="214" t="s">
        <v>188</v>
      </c>
      <c r="E234" s="229" t="s">
        <v>19</v>
      </c>
      <c r="F234" s="230" t="s">
        <v>288</v>
      </c>
      <c r="G234" s="228"/>
      <c r="H234" s="231">
        <v>4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AT234" s="237" t="s">
        <v>188</v>
      </c>
      <c r="AU234" s="237" t="s">
        <v>86</v>
      </c>
      <c r="AV234" s="13" t="s">
        <v>86</v>
      </c>
      <c r="AW234" s="13" t="s">
        <v>37</v>
      </c>
      <c r="AX234" s="13" t="s">
        <v>84</v>
      </c>
      <c r="AY234" s="237" t="s">
        <v>131</v>
      </c>
    </row>
    <row r="235" spans="2:65" s="11" customFormat="1" ht="22.8" customHeight="1">
      <c r="B235" s="170"/>
      <c r="C235" s="171"/>
      <c r="D235" s="172" t="s">
        <v>75</v>
      </c>
      <c r="E235" s="184" t="s">
        <v>338</v>
      </c>
      <c r="F235" s="184" t="s">
        <v>339</v>
      </c>
      <c r="G235" s="171"/>
      <c r="H235" s="171"/>
      <c r="I235" s="174"/>
      <c r="J235" s="185">
        <f>BK235</f>
        <v>0</v>
      </c>
      <c r="K235" s="171"/>
      <c r="L235" s="176"/>
      <c r="M235" s="177"/>
      <c r="N235" s="178"/>
      <c r="O235" s="178"/>
      <c r="P235" s="179">
        <f>SUM(P236:P277)</f>
        <v>0</v>
      </c>
      <c r="Q235" s="178"/>
      <c r="R235" s="179">
        <f>SUM(R236:R277)</f>
        <v>0.2865682</v>
      </c>
      <c r="S235" s="178"/>
      <c r="T235" s="180">
        <f>SUM(T236:T277)</f>
        <v>0</v>
      </c>
      <c r="AR235" s="181" t="s">
        <v>84</v>
      </c>
      <c r="AT235" s="182" t="s">
        <v>75</v>
      </c>
      <c r="AU235" s="182" t="s">
        <v>84</v>
      </c>
      <c r="AY235" s="181" t="s">
        <v>131</v>
      </c>
      <c r="BK235" s="183">
        <f>SUM(BK236:BK277)</f>
        <v>0</v>
      </c>
    </row>
    <row r="236" spans="2:65" s="1" customFormat="1" ht="24" customHeight="1">
      <c r="B236" s="35"/>
      <c r="C236" s="186" t="s">
        <v>224</v>
      </c>
      <c r="D236" s="186" t="s">
        <v>134</v>
      </c>
      <c r="E236" s="187" t="s">
        <v>340</v>
      </c>
      <c r="F236" s="188" t="s">
        <v>341</v>
      </c>
      <c r="G236" s="189" t="s">
        <v>270</v>
      </c>
      <c r="H236" s="190">
        <v>105.5</v>
      </c>
      <c r="I236" s="191"/>
      <c r="J236" s="192">
        <f>ROUND(I236*H236,2)</f>
        <v>0</v>
      </c>
      <c r="K236" s="188" t="s">
        <v>184</v>
      </c>
      <c r="L236" s="39"/>
      <c r="M236" s="193" t="s">
        <v>19</v>
      </c>
      <c r="N236" s="194" t="s">
        <v>47</v>
      </c>
      <c r="O236" s="64"/>
      <c r="P236" s="195">
        <f>O236*H236</f>
        <v>0</v>
      </c>
      <c r="Q236" s="195">
        <v>0</v>
      </c>
      <c r="R236" s="195">
        <f>Q236*H236</f>
        <v>0</v>
      </c>
      <c r="S236" s="195">
        <v>0</v>
      </c>
      <c r="T236" s="196">
        <f>S236*H236</f>
        <v>0</v>
      </c>
      <c r="AR236" s="197" t="s">
        <v>139</v>
      </c>
      <c r="AT236" s="197" t="s">
        <v>134</v>
      </c>
      <c r="AU236" s="197" t="s">
        <v>86</v>
      </c>
      <c r="AY236" s="18" t="s">
        <v>131</v>
      </c>
      <c r="BE236" s="198">
        <f>IF(N236="základní",J236,0)</f>
        <v>0</v>
      </c>
      <c r="BF236" s="198">
        <f>IF(N236="snížená",J236,0)</f>
        <v>0</v>
      </c>
      <c r="BG236" s="198">
        <f>IF(N236="zákl. přenesená",J236,0)</f>
        <v>0</v>
      </c>
      <c r="BH236" s="198">
        <f>IF(N236="sníž. přenesená",J236,0)</f>
        <v>0</v>
      </c>
      <c r="BI236" s="198">
        <f>IF(N236="nulová",J236,0)</f>
        <v>0</v>
      </c>
      <c r="BJ236" s="18" t="s">
        <v>84</v>
      </c>
      <c r="BK236" s="198">
        <f>ROUND(I236*H236,2)</f>
        <v>0</v>
      </c>
      <c r="BL236" s="18" t="s">
        <v>139</v>
      </c>
      <c r="BM236" s="197" t="s">
        <v>342</v>
      </c>
    </row>
    <row r="237" spans="2:65" s="1" customFormat="1" ht="75">
      <c r="B237" s="35"/>
      <c r="C237" s="36"/>
      <c r="D237" s="214" t="s">
        <v>186</v>
      </c>
      <c r="E237" s="36"/>
      <c r="F237" s="215" t="s">
        <v>343</v>
      </c>
      <c r="G237" s="36"/>
      <c r="H237" s="36"/>
      <c r="I237" s="115"/>
      <c r="J237" s="36"/>
      <c r="K237" s="36"/>
      <c r="L237" s="39"/>
      <c r="M237" s="216"/>
      <c r="N237" s="64"/>
      <c r="O237" s="64"/>
      <c r="P237" s="64"/>
      <c r="Q237" s="64"/>
      <c r="R237" s="64"/>
      <c r="S237" s="64"/>
      <c r="T237" s="65"/>
      <c r="AT237" s="18" t="s">
        <v>186</v>
      </c>
      <c r="AU237" s="18" t="s">
        <v>86</v>
      </c>
    </row>
    <row r="238" spans="2:65" s="13" customFormat="1" ht="10.15">
      <c r="B238" s="227"/>
      <c r="C238" s="228"/>
      <c r="D238" s="214" t="s">
        <v>188</v>
      </c>
      <c r="E238" s="229" t="s">
        <v>19</v>
      </c>
      <c r="F238" s="230" t="s">
        <v>344</v>
      </c>
      <c r="G238" s="228"/>
      <c r="H238" s="231">
        <v>105.5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AT238" s="237" t="s">
        <v>188</v>
      </c>
      <c r="AU238" s="237" t="s">
        <v>86</v>
      </c>
      <c r="AV238" s="13" t="s">
        <v>86</v>
      </c>
      <c r="AW238" s="13" t="s">
        <v>37</v>
      </c>
      <c r="AX238" s="13" t="s">
        <v>84</v>
      </c>
      <c r="AY238" s="237" t="s">
        <v>131</v>
      </c>
    </row>
    <row r="239" spans="2:65" s="1" customFormat="1" ht="24" customHeight="1">
      <c r="B239" s="35"/>
      <c r="C239" s="186" t="s">
        <v>345</v>
      </c>
      <c r="D239" s="186" t="s">
        <v>134</v>
      </c>
      <c r="E239" s="187" t="s">
        <v>346</v>
      </c>
      <c r="F239" s="188" t="s">
        <v>347</v>
      </c>
      <c r="G239" s="189" t="s">
        <v>270</v>
      </c>
      <c r="H239" s="190">
        <v>105.5</v>
      </c>
      <c r="I239" s="191"/>
      <c r="J239" s="192">
        <f>ROUND(I239*H239,2)</f>
        <v>0</v>
      </c>
      <c r="K239" s="188" t="s">
        <v>184</v>
      </c>
      <c r="L239" s="39"/>
      <c r="M239" s="193" t="s">
        <v>19</v>
      </c>
      <c r="N239" s="194" t="s">
        <v>47</v>
      </c>
      <c r="O239" s="64"/>
      <c r="P239" s="195">
        <f>O239*H239</f>
        <v>0</v>
      </c>
      <c r="Q239" s="195">
        <v>0</v>
      </c>
      <c r="R239" s="195">
        <f>Q239*H239</f>
        <v>0</v>
      </c>
      <c r="S239" s="195">
        <v>0</v>
      </c>
      <c r="T239" s="196">
        <f>S239*H239</f>
        <v>0</v>
      </c>
      <c r="AR239" s="197" t="s">
        <v>139</v>
      </c>
      <c r="AT239" s="197" t="s">
        <v>134</v>
      </c>
      <c r="AU239" s="197" t="s">
        <v>86</v>
      </c>
      <c r="AY239" s="18" t="s">
        <v>131</v>
      </c>
      <c r="BE239" s="198">
        <f>IF(N239="základní",J239,0)</f>
        <v>0</v>
      </c>
      <c r="BF239" s="198">
        <f>IF(N239="snížená",J239,0)</f>
        <v>0</v>
      </c>
      <c r="BG239" s="198">
        <f>IF(N239="zákl. přenesená",J239,0)</f>
        <v>0</v>
      </c>
      <c r="BH239" s="198">
        <f>IF(N239="sníž. přenesená",J239,0)</f>
        <v>0</v>
      </c>
      <c r="BI239" s="198">
        <f>IF(N239="nulová",J239,0)</f>
        <v>0</v>
      </c>
      <c r="BJ239" s="18" t="s">
        <v>84</v>
      </c>
      <c r="BK239" s="198">
        <f>ROUND(I239*H239,2)</f>
        <v>0</v>
      </c>
      <c r="BL239" s="18" t="s">
        <v>139</v>
      </c>
      <c r="BM239" s="197" t="s">
        <v>348</v>
      </c>
    </row>
    <row r="240" spans="2:65" s="1" customFormat="1" ht="93.75">
      <c r="B240" s="35"/>
      <c r="C240" s="36"/>
      <c r="D240" s="214" t="s">
        <v>186</v>
      </c>
      <c r="E240" s="36"/>
      <c r="F240" s="215" t="s">
        <v>349</v>
      </c>
      <c r="G240" s="36"/>
      <c r="H240" s="36"/>
      <c r="I240" s="115"/>
      <c r="J240" s="36"/>
      <c r="K240" s="36"/>
      <c r="L240" s="39"/>
      <c r="M240" s="216"/>
      <c r="N240" s="64"/>
      <c r="O240" s="64"/>
      <c r="P240" s="64"/>
      <c r="Q240" s="64"/>
      <c r="R240" s="64"/>
      <c r="S240" s="64"/>
      <c r="T240" s="65"/>
      <c r="AT240" s="18" t="s">
        <v>186</v>
      </c>
      <c r="AU240" s="18" t="s">
        <v>86</v>
      </c>
    </row>
    <row r="241" spans="2:65" s="13" customFormat="1" ht="10.15">
      <c r="B241" s="227"/>
      <c r="C241" s="228"/>
      <c r="D241" s="214" t="s">
        <v>188</v>
      </c>
      <c r="E241" s="229" t="s">
        <v>19</v>
      </c>
      <c r="F241" s="230" t="s">
        <v>350</v>
      </c>
      <c r="G241" s="228"/>
      <c r="H241" s="231">
        <v>105.5</v>
      </c>
      <c r="I241" s="232"/>
      <c r="J241" s="228"/>
      <c r="K241" s="228"/>
      <c r="L241" s="233"/>
      <c r="M241" s="234"/>
      <c r="N241" s="235"/>
      <c r="O241" s="235"/>
      <c r="P241" s="235"/>
      <c r="Q241" s="235"/>
      <c r="R241" s="235"/>
      <c r="S241" s="235"/>
      <c r="T241" s="236"/>
      <c r="AT241" s="237" t="s">
        <v>188</v>
      </c>
      <c r="AU241" s="237" t="s">
        <v>86</v>
      </c>
      <c r="AV241" s="13" t="s">
        <v>86</v>
      </c>
      <c r="AW241" s="13" t="s">
        <v>37</v>
      </c>
      <c r="AX241" s="13" t="s">
        <v>84</v>
      </c>
      <c r="AY241" s="237" t="s">
        <v>131</v>
      </c>
    </row>
    <row r="242" spans="2:65" s="1" customFormat="1" ht="24" customHeight="1">
      <c r="B242" s="35"/>
      <c r="C242" s="186" t="s">
        <v>351</v>
      </c>
      <c r="D242" s="186" t="s">
        <v>134</v>
      </c>
      <c r="E242" s="187" t="s">
        <v>352</v>
      </c>
      <c r="F242" s="188" t="s">
        <v>353</v>
      </c>
      <c r="G242" s="189" t="s">
        <v>270</v>
      </c>
      <c r="H242" s="190">
        <v>105.5</v>
      </c>
      <c r="I242" s="191"/>
      <c r="J242" s="192">
        <f>ROUND(I242*H242,2)</f>
        <v>0</v>
      </c>
      <c r="K242" s="188" t="s">
        <v>184</v>
      </c>
      <c r="L242" s="39"/>
      <c r="M242" s="193" t="s">
        <v>19</v>
      </c>
      <c r="N242" s="194" t="s">
        <v>47</v>
      </c>
      <c r="O242" s="64"/>
      <c r="P242" s="195">
        <f>O242*H242</f>
        <v>0</v>
      </c>
      <c r="Q242" s="195">
        <v>0</v>
      </c>
      <c r="R242" s="195">
        <f>Q242*H242</f>
        <v>0</v>
      </c>
      <c r="S242" s="195">
        <v>0</v>
      </c>
      <c r="T242" s="196">
        <f>S242*H242</f>
        <v>0</v>
      </c>
      <c r="AR242" s="197" t="s">
        <v>139</v>
      </c>
      <c r="AT242" s="197" t="s">
        <v>134</v>
      </c>
      <c r="AU242" s="197" t="s">
        <v>86</v>
      </c>
      <c r="AY242" s="18" t="s">
        <v>131</v>
      </c>
      <c r="BE242" s="198">
        <f>IF(N242="základní",J242,0)</f>
        <v>0</v>
      </c>
      <c r="BF242" s="198">
        <f>IF(N242="snížená",J242,0)</f>
        <v>0</v>
      </c>
      <c r="BG242" s="198">
        <f>IF(N242="zákl. přenesená",J242,0)</f>
        <v>0</v>
      </c>
      <c r="BH242" s="198">
        <f>IF(N242="sníž. přenesená",J242,0)</f>
        <v>0</v>
      </c>
      <c r="BI242" s="198">
        <f>IF(N242="nulová",J242,0)</f>
        <v>0</v>
      </c>
      <c r="BJ242" s="18" t="s">
        <v>84</v>
      </c>
      <c r="BK242" s="198">
        <f>ROUND(I242*H242,2)</f>
        <v>0</v>
      </c>
      <c r="BL242" s="18" t="s">
        <v>139</v>
      </c>
      <c r="BM242" s="197" t="s">
        <v>354</v>
      </c>
    </row>
    <row r="243" spans="2:65" s="1" customFormat="1" ht="103.15">
      <c r="B243" s="35"/>
      <c r="C243" s="36"/>
      <c r="D243" s="214" t="s">
        <v>186</v>
      </c>
      <c r="E243" s="36"/>
      <c r="F243" s="215" t="s">
        <v>355</v>
      </c>
      <c r="G243" s="36"/>
      <c r="H243" s="36"/>
      <c r="I243" s="115"/>
      <c r="J243" s="36"/>
      <c r="K243" s="36"/>
      <c r="L243" s="39"/>
      <c r="M243" s="216"/>
      <c r="N243" s="64"/>
      <c r="O243" s="64"/>
      <c r="P243" s="64"/>
      <c r="Q243" s="64"/>
      <c r="R243" s="64"/>
      <c r="S243" s="64"/>
      <c r="T243" s="65"/>
      <c r="AT243" s="18" t="s">
        <v>186</v>
      </c>
      <c r="AU243" s="18" t="s">
        <v>86</v>
      </c>
    </row>
    <row r="244" spans="2:65" s="13" customFormat="1" ht="10.15">
      <c r="B244" s="227"/>
      <c r="C244" s="228"/>
      <c r="D244" s="214" t="s">
        <v>188</v>
      </c>
      <c r="E244" s="229" t="s">
        <v>19</v>
      </c>
      <c r="F244" s="230" t="s">
        <v>344</v>
      </c>
      <c r="G244" s="228"/>
      <c r="H244" s="231">
        <v>105.5</v>
      </c>
      <c r="I244" s="232"/>
      <c r="J244" s="228"/>
      <c r="K244" s="228"/>
      <c r="L244" s="233"/>
      <c r="M244" s="234"/>
      <c r="N244" s="235"/>
      <c r="O244" s="235"/>
      <c r="P244" s="235"/>
      <c r="Q244" s="235"/>
      <c r="R244" s="235"/>
      <c r="S244" s="235"/>
      <c r="T244" s="236"/>
      <c r="AT244" s="237" t="s">
        <v>188</v>
      </c>
      <c r="AU244" s="237" t="s">
        <v>86</v>
      </c>
      <c r="AV244" s="13" t="s">
        <v>86</v>
      </c>
      <c r="AW244" s="13" t="s">
        <v>37</v>
      </c>
      <c r="AX244" s="13" t="s">
        <v>84</v>
      </c>
      <c r="AY244" s="237" t="s">
        <v>131</v>
      </c>
    </row>
    <row r="245" spans="2:65" s="1" customFormat="1" ht="16.5" customHeight="1">
      <c r="B245" s="35"/>
      <c r="C245" s="199" t="s">
        <v>356</v>
      </c>
      <c r="D245" s="199" t="s">
        <v>141</v>
      </c>
      <c r="E245" s="200" t="s">
        <v>357</v>
      </c>
      <c r="F245" s="201" t="s">
        <v>358</v>
      </c>
      <c r="G245" s="202" t="s">
        <v>359</v>
      </c>
      <c r="H245" s="203">
        <v>3.6560000000000001</v>
      </c>
      <c r="I245" s="204"/>
      <c r="J245" s="205">
        <f>ROUND(I245*H245,2)</f>
        <v>0</v>
      </c>
      <c r="K245" s="201" t="s">
        <v>184</v>
      </c>
      <c r="L245" s="206"/>
      <c r="M245" s="207" t="s">
        <v>19</v>
      </c>
      <c r="N245" s="208" t="s">
        <v>47</v>
      </c>
      <c r="O245" s="64"/>
      <c r="P245" s="195">
        <f>O245*H245</f>
        <v>0</v>
      </c>
      <c r="Q245" s="195">
        <v>1E-3</v>
      </c>
      <c r="R245" s="195">
        <f>Q245*H245</f>
        <v>3.6560000000000004E-3</v>
      </c>
      <c r="S245" s="195">
        <v>0</v>
      </c>
      <c r="T245" s="196">
        <f>S245*H245</f>
        <v>0</v>
      </c>
      <c r="AR245" s="197" t="s">
        <v>144</v>
      </c>
      <c r="AT245" s="197" t="s">
        <v>141</v>
      </c>
      <c r="AU245" s="197" t="s">
        <v>86</v>
      </c>
      <c r="AY245" s="18" t="s">
        <v>131</v>
      </c>
      <c r="BE245" s="198">
        <f>IF(N245="základní",J245,0)</f>
        <v>0</v>
      </c>
      <c r="BF245" s="198">
        <f>IF(N245="snížená",J245,0)</f>
        <v>0</v>
      </c>
      <c r="BG245" s="198">
        <f>IF(N245="zákl. přenesená",J245,0)</f>
        <v>0</v>
      </c>
      <c r="BH245" s="198">
        <f>IF(N245="sníž. přenesená",J245,0)</f>
        <v>0</v>
      </c>
      <c r="BI245" s="198">
        <f>IF(N245="nulová",J245,0)</f>
        <v>0</v>
      </c>
      <c r="BJ245" s="18" t="s">
        <v>84</v>
      </c>
      <c r="BK245" s="198">
        <f>ROUND(I245*H245,2)</f>
        <v>0</v>
      </c>
      <c r="BL245" s="18" t="s">
        <v>139</v>
      </c>
      <c r="BM245" s="197" t="s">
        <v>360</v>
      </c>
    </row>
    <row r="246" spans="2:65" s="13" customFormat="1" ht="10.15">
      <c r="B246" s="227"/>
      <c r="C246" s="228"/>
      <c r="D246" s="214" t="s">
        <v>188</v>
      </c>
      <c r="E246" s="229" t="s">
        <v>19</v>
      </c>
      <c r="F246" s="230" t="s">
        <v>361</v>
      </c>
      <c r="G246" s="228"/>
      <c r="H246" s="231">
        <v>3.6560000000000001</v>
      </c>
      <c r="I246" s="232"/>
      <c r="J246" s="228"/>
      <c r="K246" s="228"/>
      <c r="L246" s="233"/>
      <c r="M246" s="234"/>
      <c r="N246" s="235"/>
      <c r="O246" s="235"/>
      <c r="P246" s="235"/>
      <c r="Q246" s="235"/>
      <c r="R246" s="235"/>
      <c r="S246" s="235"/>
      <c r="T246" s="236"/>
      <c r="AT246" s="237" t="s">
        <v>188</v>
      </c>
      <c r="AU246" s="237" t="s">
        <v>86</v>
      </c>
      <c r="AV246" s="13" t="s">
        <v>86</v>
      </c>
      <c r="AW246" s="13" t="s">
        <v>37</v>
      </c>
      <c r="AX246" s="13" t="s">
        <v>84</v>
      </c>
      <c r="AY246" s="237" t="s">
        <v>131</v>
      </c>
    </row>
    <row r="247" spans="2:65" s="1" customFormat="1" ht="24" customHeight="1">
      <c r="B247" s="35"/>
      <c r="C247" s="186" t="s">
        <v>231</v>
      </c>
      <c r="D247" s="186" t="s">
        <v>134</v>
      </c>
      <c r="E247" s="187" t="s">
        <v>362</v>
      </c>
      <c r="F247" s="188" t="s">
        <v>363</v>
      </c>
      <c r="G247" s="189" t="s">
        <v>137</v>
      </c>
      <c r="H247" s="190">
        <v>4</v>
      </c>
      <c r="I247" s="191"/>
      <c r="J247" s="192">
        <f>ROUND(I247*H247,2)</f>
        <v>0</v>
      </c>
      <c r="K247" s="188" t="s">
        <v>184</v>
      </c>
      <c r="L247" s="39"/>
      <c r="M247" s="193" t="s">
        <v>19</v>
      </c>
      <c r="N247" s="194" t="s">
        <v>47</v>
      </c>
      <c r="O247" s="64"/>
      <c r="P247" s="195">
        <f>O247*H247</f>
        <v>0</v>
      </c>
      <c r="Q247" s="195">
        <v>0</v>
      </c>
      <c r="R247" s="195">
        <f>Q247*H247</f>
        <v>0</v>
      </c>
      <c r="S247" s="195">
        <v>0</v>
      </c>
      <c r="T247" s="196">
        <f>S247*H247</f>
        <v>0</v>
      </c>
      <c r="AR247" s="197" t="s">
        <v>139</v>
      </c>
      <c r="AT247" s="197" t="s">
        <v>134</v>
      </c>
      <c r="AU247" s="197" t="s">
        <v>86</v>
      </c>
      <c r="AY247" s="18" t="s">
        <v>131</v>
      </c>
      <c r="BE247" s="198">
        <f>IF(N247="základní",J247,0)</f>
        <v>0</v>
      </c>
      <c r="BF247" s="198">
        <f>IF(N247="snížená",J247,0)</f>
        <v>0</v>
      </c>
      <c r="BG247" s="198">
        <f>IF(N247="zákl. přenesená",J247,0)</f>
        <v>0</v>
      </c>
      <c r="BH247" s="198">
        <f>IF(N247="sníž. přenesená",J247,0)</f>
        <v>0</v>
      </c>
      <c r="BI247" s="198">
        <f>IF(N247="nulová",J247,0)</f>
        <v>0</v>
      </c>
      <c r="BJ247" s="18" t="s">
        <v>84</v>
      </c>
      <c r="BK247" s="198">
        <f>ROUND(I247*H247,2)</f>
        <v>0</v>
      </c>
      <c r="BL247" s="18" t="s">
        <v>139</v>
      </c>
      <c r="BM247" s="197" t="s">
        <v>364</v>
      </c>
    </row>
    <row r="248" spans="2:65" s="1" customFormat="1" ht="84.4">
      <c r="B248" s="35"/>
      <c r="C248" s="36"/>
      <c r="D248" s="214" t="s">
        <v>186</v>
      </c>
      <c r="E248" s="36"/>
      <c r="F248" s="215" t="s">
        <v>365</v>
      </c>
      <c r="G248" s="36"/>
      <c r="H248" s="36"/>
      <c r="I248" s="115"/>
      <c r="J248" s="36"/>
      <c r="K248" s="36"/>
      <c r="L248" s="39"/>
      <c r="M248" s="216"/>
      <c r="N248" s="64"/>
      <c r="O248" s="64"/>
      <c r="P248" s="64"/>
      <c r="Q248" s="64"/>
      <c r="R248" s="64"/>
      <c r="S248" s="64"/>
      <c r="T248" s="65"/>
      <c r="AT248" s="18" t="s">
        <v>186</v>
      </c>
      <c r="AU248" s="18" t="s">
        <v>86</v>
      </c>
    </row>
    <row r="249" spans="2:65" s="13" customFormat="1" ht="10.15">
      <c r="B249" s="227"/>
      <c r="C249" s="228"/>
      <c r="D249" s="214" t="s">
        <v>188</v>
      </c>
      <c r="E249" s="229" t="s">
        <v>19</v>
      </c>
      <c r="F249" s="230" t="s">
        <v>366</v>
      </c>
      <c r="G249" s="228"/>
      <c r="H249" s="231">
        <v>4</v>
      </c>
      <c r="I249" s="232"/>
      <c r="J249" s="228"/>
      <c r="K249" s="228"/>
      <c r="L249" s="233"/>
      <c r="M249" s="234"/>
      <c r="N249" s="235"/>
      <c r="O249" s="235"/>
      <c r="P249" s="235"/>
      <c r="Q249" s="235"/>
      <c r="R249" s="235"/>
      <c r="S249" s="235"/>
      <c r="T249" s="236"/>
      <c r="AT249" s="237" t="s">
        <v>188</v>
      </c>
      <c r="AU249" s="237" t="s">
        <v>86</v>
      </c>
      <c r="AV249" s="13" t="s">
        <v>86</v>
      </c>
      <c r="AW249" s="13" t="s">
        <v>37</v>
      </c>
      <c r="AX249" s="13" t="s">
        <v>84</v>
      </c>
      <c r="AY249" s="237" t="s">
        <v>131</v>
      </c>
    </row>
    <row r="250" spans="2:65" s="1" customFormat="1" ht="24" customHeight="1">
      <c r="B250" s="35"/>
      <c r="C250" s="186" t="s">
        <v>367</v>
      </c>
      <c r="D250" s="186" t="s">
        <v>134</v>
      </c>
      <c r="E250" s="187" t="s">
        <v>368</v>
      </c>
      <c r="F250" s="188" t="s">
        <v>369</v>
      </c>
      <c r="G250" s="189" t="s">
        <v>137</v>
      </c>
      <c r="H250" s="190">
        <v>4</v>
      </c>
      <c r="I250" s="191"/>
      <c r="J250" s="192">
        <f>ROUND(I250*H250,2)</f>
        <v>0</v>
      </c>
      <c r="K250" s="188" t="s">
        <v>184</v>
      </c>
      <c r="L250" s="39"/>
      <c r="M250" s="193" t="s">
        <v>19</v>
      </c>
      <c r="N250" s="194" t="s">
        <v>47</v>
      </c>
      <c r="O250" s="64"/>
      <c r="P250" s="195">
        <f>O250*H250</f>
        <v>0</v>
      </c>
      <c r="Q250" s="195">
        <v>0</v>
      </c>
      <c r="R250" s="195">
        <f>Q250*H250</f>
        <v>0</v>
      </c>
      <c r="S250" s="195">
        <v>0</v>
      </c>
      <c r="T250" s="196">
        <f>S250*H250</f>
        <v>0</v>
      </c>
      <c r="AR250" s="197" t="s">
        <v>139</v>
      </c>
      <c r="AT250" s="197" t="s">
        <v>134</v>
      </c>
      <c r="AU250" s="197" t="s">
        <v>86</v>
      </c>
      <c r="AY250" s="18" t="s">
        <v>131</v>
      </c>
      <c r="BE250" s="198">
        <f>IF(N250="základní",J250,0)</f>
        <v>0</v>
      </c>
      <c r="BF250" s="198">
        <f>IF(N250="snížená",J250,0)</f>
        <v>0</v>
      </c>
      <c r="BG250" s="198">
        <f>IF(N250="zákl. přenesená",J250,0)</f>
        <v>0</v>
      </c>
      <c r="BH250" s="198">
        <f>IF(N250="sníž. přenesená",J250,0)</f>
        <v>0</v>
      </c>
      <c r="BI250" s="198">
        <f>IF(N250="nulová",J250,0)</f>
        <v>0</v>
      </c>
      <c r="BJ250" s="18" t="s">
        <v>84</v>
      </c>
      <c r="BK250" s="198">
        <f>ROUND(I250*H250,2)</f>
        <v>0</v>
      </c>
      <c r="BL250" s="18" t="s">
        <v>139</v>
      </c>
      <c r="BM250" s="197" t="s">
        <v>370</v>
      </c>
    </row>
    <row r="251" spans="2:65" s="1" customFormat="1" ht="56.25">
      <c r="B251" s="35"/>
      <c r="C251" s="36"/>
      <c r="D251" s="214" t="s">
        <v>186</v>
      </c>
      <c r="E251" s="36"/>
      <c r="F251" s="215" t="s">
        <v>371</v>
      </c>
      <c r="G251" s="36"/>
      <c r="H251" s="36"/>
      <c r="I251" s="115"/>
      <c r="J251" s="36"/>
      <c r="K251" s="36"/>
      <c r="L251" s="39"/>
      <c r="M251" s="216"/>
      <c r="N251" s="64"/>
      <c r="O251" s="64"/>
      <c r="P251" s="64"/>
      <c r="Q251" s="64"/>
      <c r="R251" s="64"/>
      <c r="S251" s="64"/>
      <c r="T251" s="65"/>
      <c r="AT251" s="18" t="s">
        <v>186</v>
      </c>
      <c r="AU251" s="18" t="s">
        <v>86</v>
      </c>
    </row>
    <row r="252" spans="2:65" s="13" customFormat="1" ht="10.15">
      <c r="B252" s="227"/>
      <c r="C252" s="228"/>
      <c r="D252" s="214" t="s">
        <v>188</v>
      </c>
      <c r="E252" s="229" t="s">
        <v>19</v>
      </c>
      <c r="F252" s="230" t="s">
        <v>366</v>
      </c>
      <c r="G252" s="228"/>
      <c r="H252" s="231">
        <v>4</v>
      </c>
      <c r="I252" s="232"/>
      <c r="J252" s="228"/>
      <c r="K252" s="228"/>
      <c r="L252" s="233"/>
      <c r="M252" s="234"/>
      <c r="N252" s="235"/>
      <c r="O252" s="235"/>
      <c r="P252" s="235"/>
      <c r="Q252" s="235"/>
      <c r="R252" s="235"/>
      <c r="S252" s="235"/>
      <c r="T252" s="236"/>
      <c r="AT252" s="237" t="s">
        <v>188</v>
      </c>
      <c r="AU252" s="237" t="s">
        <v>86</v>
      </c>
      <c r="AV252" s="13" t="s">
        <v>86</v>
      </c>
      <c r="AW252" s="13" t="s">
        <v>37</v>
      </c>
      <c r="AX252" s="13" t="s">
        <v>84</v>
      </c>
      <c r="AY252" s="237" t="s">
        <v>131</v>
      </c>
    </row>
    <row r="253" spans="2:65" s="1" customFormat="1" ht="16.5" customHeight="1">
      <c r="B253" s="35"/>
      <c r="C253" s="199" t="s">
        <v>240</v>
      </c>
      <c r="D253" s="199" t="s">
        <v>141</v>
      </c>
      <c r="E253" s="200" t="s">
        <v>372</v>
      </c>
      <c r="F253" s="201" t="s">
        <v>373</v>
      </c>
      <c r="G253" s="202" t="s">
        <v>137</v>
      </c>
      <c r="H253" s="203">
        <v>4</v>
      </c>
      <c r="I253" s="204"/>
      <c r="J253" s="205">
        <f>ROUND(I253*H253,2)</f>
        <v>0</v>
      </c>
      <c r="K253" s="201" t="s">
        <v>138</v>
      </c>
      <c r="L253" s="206"/>
      <c r="M253" s="207" t="s">
        <v>19</v>
      </c>
      <c r="N253" s="208" t="s">
        <v>47</v>
      </c>
      <c r="O253" s="64"/>
      <c r="P253" s="195">
        <f>O253*H253</f>
        <v>0</v>
      </c>
      <c r="Q253" s="195">
        <v>3.0000000000000001E-5</v>
      </c>
      <c r="R253" s="195">
        <f>Q253*H253</f>
        <v>1.2E-4</v>
      </c>
      <c r="S253" s="195">
        <v>0</v>
      </c>
      <c r="T253" s="196">
        <f>S253*H253</f>
        <v>0</v>
      </c>
      <c r="AR253" s="197" t="s">
        <v>144</v>
      </c>
      <c r="AT253" s="197" t="s">
        <v>141</v>
      </c>
      <c r="AU253" s="197" t="s">
        <v>86</v>
      </c>
      <c r="AY253" s="18" t="s">
        <v>131</v>
      </c>
      <c r="BE253" s="198">
        <f>IF(N253="základní",J253,0)</f>
        <v>0</v>
      </c>
      <c r="BF253" s="198">
        <f>IF(N253="snížená",J253,0)</f>
        <v>0</v>
      </c>
      <c r="BG253" s="198">
        <f>IF(N253="zákl. přenesená",J253,0)</f>
        <v>0</v>
      </c>
      <c r="BH253" s="198">
        <f>IF(N253="sníž. přenesená",J253,0)</f>
        <v>0</v>
      </c>
      <c r="BI253" s="198">
        <f>IF(N253="nulová",J253,0)</f>
        <v>0</v>
      </c>
      <c r="BJ253" s="18" t="s">
        <v>84</v>
      </c>
      <c r="BK253" s="198">
        <f>ROUND(I253*H253,2)</f>
        <v>0</v>
      </c>
      <c r="BL253" s="18" t="s">
        <v>139</v>
      </c>
      <c r="BM253" s="197" t="s">
        <v>374</v>
      </c>
    </row>
    <row r="254" spans="2:65" s="13" customFormat="1" ht="10.15">
      <c r="B254" s="227"/>
      <c r="C254" s="228"/>
      <c r="D254" s="214" t="s">
        <v>188</v>
      </c>
      <c r="E254" s="229" t="s">
        <v>19</v>
      </c>
      <c r="F254" s="230" t="s">
        <v>375</v>
      </c>
      <c r="G254" s="228"/>
      <c r="H254" s="231">
        <v>4</v>
      </c>
      <c r="I254" s="232"/>
      <c r="J254" s="228"/>
      <c r="K254" s="228"/>
      <c r="L254" s="233"/>
      <c r="M254" s="234"/>
      <c r="N254" s="235"/>
      <c r="O254" s="235"/>
      <c r="P254" s="235"/>
      <c r="Q254" s="235"/>
      <c r="R254" s="235"/>
      <c r="S254" s="235"/>
      <c r="T254" s="236"/>
      <c r="AT254" s="237" t="s">
        <v>188</v>
      </c>
      <c r="AU254" s="237" t="s">
        <v>86</v>
      </c>
      <c r="AV254" s="13" t="s">
        <v>86</v>
      </c>
      <c r="AW254" s="13" t="s">
        <v>37</v>
      </c>
      <c r="AX254" s="13" t="s">
        <v>84</v>
      </c>
      <c r="AY254" s="237" t="s">
        <v>131</v>
      </c>
    </row>
    <row r="255" spans="2:65" s="1" customFormat="1" ht="16.5" customHeight="1">
      <c r="B255" s="35"/>
      <c r="C255" s="186" t="s">
        <v>376</v>
      </c>
      <c r="D255" s="186" t="s">
        <v>134</v>
      </c>
      <c r="E255" s="187" t="s">
        <v>377</v>
      </c>
      <c r="F255" s="188" t="s">
        <v>378</v>
      </c>
      <c r="G255" s="189" t="s">
        <v>137</v>
      </c>
      <c r="H255" s="190">
        <v>4</v>
      </c>
      <c r="I255" s="191"/>
      <c r="J255" s="192">
        <f>ROUND(I255*H255,2)</f>
        <v>0</v>
      </c>
      <c r="K255" s="188" t="s">
        <v>184</v>
      </c>
      <c r="L255" s="39"/>
      <c r="M255" s="193" t="s">
        <v>19</v>
      </c>
      <c r="N255" s="194" t="s">
        <v>47</v>
      </c>
      <c r="O255" s="64"/>
      <c r="P255" s="195">
        <f>O255*H255</f>
        <v>0</v>
      </c>
      <c r="Q255" s="195">
        <v>6.0000000000000002E-5</v>
      </c>
      <c r="R255" s="195">
        <f>Q255*H255</f>
        <v>2.4000000000000001E-4</v>
      </c>
      <c r="S255" s="195">
        <v>0</v>
      </c>
      <c r="T255" s="196">
        <f>S255*H255</f>
        <v>0</v>
      </c>
      <c r="AR255" s="197" t="s">
        <v>139</v>
      </c>
      <c r="AT255" s="197" t="s">
        <v>134</v>
      </c>
      <c r="AU255" s="197" t="s">
        <v>86</v>
      </c>
      <c r="AY255" s="18" t="s">
        <v>131</v>
      </c>
      <c r="BE255" s="198">
        <f>IF(N255="základní",J255,0)</f>
        <v>0</v>
      </c>
      <c r="BF255" s="198">
        <f>IF(N255="snížená",J255,0)</f>
        <v>0</v>
      </c>
      <c r="BG255" s="198">
        <f>IF(N255="zákl. přenesená",J255,0)</f>
        <v>0</v>
      </c>
      <c r="BH255" s="198">
        <f>IF(N255="sníž. přenesená",J255,0)</f>
        <v>0</v>
      </c>
      <c r="BI255" s="198">
        <f>IF(N255="nulová",J255,0)</f>
        <v>0</v>
      </c>
      <c r="BJ255" s="18" t="s">
        <v>84</v>
      </c>
      <c r="BK255" s="198">
        <f>ROUND(I255*H255,2)</f>
        <v>0</v>
      </c>
      <c r="BL255" s="18" t="s">
        <v>139</v>
      </c>
      <c r="BM255" s="197" t="s">
        <v>379</v>
      </c>
    </row>
    <row r="256" spans="2:65" s="1" customFormat="1" ht="46.9">
      <c r="B256" s="35"/>
      <c r="C256" s="36"/>
      <c r="D256" s="214" t="s">
        <v>186</v>
      </c>
      <c r="E256" s="36"/>
      <c r="F256" s="215" t="s">
        <v>380</v>
      </c>
      <c r="G256" s="36"/>
      <c r="H256" s="36"/>
      <c r="I256" s="115"/>
      <c r="J256" s="36"/>
      <c r="K256" s="36"/>
      <c r="L256" s="39"/>
      <c r="M256" s="216"/>
      <c r="N256" s="64"/>
      <c r="O256" s="64"/>
      <c r="P256" s="64"/>
      <c r="Q256" s="64"/>
      <c r="R256" s="64"/>
      <c r="S256" s="64"/>
      <c r="T256" s="65"/>
      <c r="AT256" s="18" t="s">
        <v>186</v>
      </c>
      <c r="AU256" s="18" t="s">
        <v>86</v>
      </c>
    </row>
    <row r="257" spans="2:65" s="13" customFormat="1" ht="10.15">
      <c r="B257" s="227"/>
      <c r="C257" s="228"/>
      <c r="D257" s="214" t="s">
        <v>188</v>
      </c>
      <c r="E257" s="229" t="s">
        <v>19</v>
      </c>
      <c r="F257" s="230" t="s">
        <v>366</v>
      </c>
      <c r="G257" s="228"/>
      <c r="H257" s="231">
        <v>4</v>
      </c>
      <c r="I257" s="232"/>
      <c r="J257" s="228"/>
      <c r="K257" s="228"/>
      <c r="L257" s="233"/>
      <c r="M257" s="234"/>
      <c r="N257" s="235"/>
      <c r="O257" s="235"/>
      <c r="P257" s="235"/>
      <c r="Q257" s="235"/>
      <c r="R257" s="235"/>
      <c r="S257" s="235"/>
      <c r="T257" s="236"/>
      <c r="AT257" s="237" t="s">
        <v>188</v>
      </c>
      <c r="AU257" s="237" t="s">
        <v>86</v>
      </c>
      <c r="AV257" s="13" t="s">
        <v>86</v>
      </c>
      <c r="AW257" s="13" t="s">
        <v>37</v>
      </c>
      <c r="AX257" s="13" t="s">
        <v>84</v>
      </c>
      <c r="AY257" s="237" t="s">
        <v>131</v>
      </c>
    </row>
    <row r="258" spans="2:65" s="1" customFormat="1" ht="16.5" customHeight="1">
      <c r="B258" s="35"/>
      <c r="C258" s="199" t="s">
        <v>246</v>
      </c>
      <c r="D258" s="199" t="s">
        <v>141</v>
      </c>
      <c r="E258" s="200" t="s">
        <v>381</v>
      </c>
      <c r="F258" s="201" t="s">
        <v>382</v>
      </c>
      <c r="G258" s="202" t="s">
        <v>137</v>
      </c>
      <c r="H258" s="203">
        <v>12</v>
      </c>
      <c r="I258" s="204"/>
      <c r="J258" s="205">
        <f>ROUND(I258*H258,2)</f>
        <v>0</v>
      </c>
      <c r="K258" s="201" t="s">
        <v>184</v>
      </c>
      <c r="L258" s="206"/>
      <c r="M258" s="207" t="s">
        <v>19</v>
      </c>
      <c r="N258" s="208" t="s">
        <v>47</v>
      </c>
      <c r="O258" s="64"/>
      <c r="P258" s="195">
        <f>O258*H258</f>
        <v>0</v>
      </c>
      <c r="Q258" s="195">
        <v>7.0899999999999999E-3</v>
      </c>
      <c r="R258" s="195">
        <f>Q258*H258</f>
        <v>8.5080000000000003E-2</v>
      </c>
      <c r="S258" s="195">
        <v>0</v>
      </c>
      <c r="T258" s="196">
        <f>S258*H258</f>
        <v>0</v>
      </c>
      <c r="AR258" s="197" t="s">
        <v>144</v>
      </c>
      <c r="AT258" s="197" t="s">
        <v>141</v>
      </c>
      <c r="AU258" s="197" t="s">
        <v>86</v>
      </c>
      <c r="AY258" s="18" t="s">
        <v>131</v>
      </c>
      <c r="BE258" s="198">
        <f>IF(N258="základní",J258,0)</f>
        <v>0</v>
      </c>
      <c r="BF258" s="198">
        <f>IF(N258="snížená",J258,0)</f>
        <v>0</v>
      </c>
      <c r="BG258" s="198">
        <f>IF(N258="zákl. přenesená",J258,0)</f>
        <v>0</v>
      </c>
      <c r="BH258" s="198">
        <f>IF(N258="sníž. přenesená",J258,0)</f>
        <v>0</v>
      </c>
      <c r="BI258" s="198">
        <f>IF(N258="nulová",J258,0)</f>
        <v>0</v>
      </c>
      <c r="BJ258" s="18" t="s">
        <v>84</v>
      </c>
      <c r="BK258" s="198">
        <f>ROUND(I258*H258,2)</f>
        <v>0</v>
      </c>
      <c r="BL258" s="18" t="s">
        <v>139</v>
      </c>
      <c r="BM258" s="197" t="s">
        <v>383</v>
      </c>
    </row>
    <row r="259" spans="2:65" s="13" customFormat="1" ht="10.15">
      <c r="B259" s="227"/>
      <c r="C259" s="228"/>
      <c r="D259" s="214" t="s">
        <v>188</v>
      </c>
      <c r="E259" s="229" t="s">
        <v>19</v>
      </c>
      <c r="F259" s="230" t="s">
        <v>384</v>
      </c>
      <c r="G259" s="228"/>
      <c r="H259" s="231">
        <v>12</v>
      </c>
      <c r="I259" s="232"/>
      <c r="J259" s="228"/>
      <c r="K259" s="228"/>
      <c r="L259" s="233"/>
      <c r="M259" s="234"/>
      <c r="N259" s="235"/>
      <c r="O259" s="235"/>
      <c r="P259" s="235"/>
      <c r="Q259" s="235"/>
      <c r="R259" s="235"/>
      <c r="S259" s="235"/>
      <c r="T259" s="236"/>
      <c r="AT259" s="237" t="s">
        <v>188</v>
      </c>
      <c r="AU259" s="237" t="s">
        <v>86</v>
      </c>
      <c r="AV259" s="13" t="s">
        <v>86</v>
      </c>
      <c r="AW259" s="13" t="s">
        <v>37</v>
      </c>
      <c r="AX259" s="13" t="s">
        <v>84</v>
      </c>
      <c r="AY259" s="237" t="s">
        <v>131</v>
      </c>
    </row>
    <row r="260" spans="2:65" s="1" customFormat="1" ht="16.5" customHeight="1">
      <c r="B260" s="35"/>
      <c r="C260" s="186" t="s">
        <v>385</v>
      </c>
      <c r="D260" s="186" t="s">
        <v>134</v>
      </c>
      <c r="E260" s="187" t="s">
        <v>386</v>
      </c>
      <c r="F260" s="188" t="s">
        <v>387</v>
      </c>
      <c r="G260" s="189" t="s">
        <v>137</v>
      </c>
      <c r="H260" s="190">
        <v>4</v>
      </c>
      <c r="I260" s="191"/>
      <c r="J260" s="192">
        <f>ROUND(I260*H260,2)</f>
        <v>0</v>
      </c>
      <c r="K260" s="188" t="s">
        <v>184</v>
      </c>
      <c r="L260" s="39"/>
      <c r="M260" s="193" t="s">
        <v>19</v>
      </c>
      <c r="N260" s="194" t="s">
        <v>47</v>
      </c>
      <c r="O260" s="64"/>
      <c r="P260" s="195">
        <f>O260*H260</f>
        <v>0</v>
      </c>
      <c r="Q260" s="195">
        <v>0</v>
      </c>
      <c r="R260" s="195">
        <f>Q260*H260</f>
        <v>0</v>
      </c>
      <c r="S260" s="195">
        <v>0</v>
      </c>
      <c r="T260" s="196">
        <f>S260*H260</f>
        <v>0</v>
      </c>
      <c r="AR260" s="197" t="s">
        <v>139</v>
      </c>
      <c r="AT260" s="197" t="s">
        <v>134</v>
      </c>
      <c r="AU260" s="197" t="s">
        <v>86</v>
      </c>
      <c r="AY260" s="18" t="s">
        <v>131</v>
      </c>
      <c r="BE260" s="198">
        <f>IF(N260="základní",J260,0)</f>
        <v>0</v>
      </c>
      <c r="BF260" s="198">
        <f>IF(N260="snížená",J260,0)</f>
        <v>0</v>
      </c>
      <c r="BG260" s="198">
        <f>IF(N260="zákl. přenesená",J260,0)</f>
        <v>0</v>
      </c>
      <c r="BH260" s="198">
        <f>IF(N260="sníž. přenesená",J260,0)</f>
        <v>0</v>
      </c>
      <c r="BI260" s="198">
        <f>IF(N260="nulová",J260,0)</f>
        <v>0</v>
      </c>
      <c r="BJ260" s="18" t="s">
        <v>84</v>
      </c>
      <c r="BK260" s="198">
        <f>ROUND(I260*H260,2)</f>
        <v>0</v>
      </c>
      <c r="BL260" s="18" t="s">
        <v>139</v>
      </c>
      <c r="BM260" s="197" t="s">
        <v>388</v>
      </c>
    </row>
    <row r="261" spans="2:65" s="1" customFormat="1" ht="65.650000000000006">
      <c r="B261" s="35"/>
      <c r="C261" s="36"/>
      <c r="D261" s="214" t="s">
        <v>186</v>
      </c>
      <c r="E261" s="36"/>
      <c r="F261" s="215" t="s">
        <v>389</v>
      </c>
      <c r="G261" s="36"/>
      <c r="H261" s="36"/>
      <c r="I261" s="115"/>
      <c r="J261" s="36"/>
      <c r="K261" s="36"/>
      <c r="L261" s="39"/>
      <c r="M261" s="216"/>
      <c r="N261" s="64"/>
      <c r="O261" s="64"/>
      <c r="P261" s="64"/>
      <c r="Q261" s="64"/>
      <c r="R261" s="64"/>
      <c r="S261" s="64"/>
      <c r="T261" s="65"/>
      <c r="AT261" s="18" t="s">
        <v>186</v>
      </c>
      <c r="AU261" s="18" t="s">
        <v>86</v>
      </c>
    </row>
    <row r="262" spans="2:65" s="13" customFormat="1" ht="10.15">
      <c r="B262" s="227"/>
      <c r="C262" s="228"/>
      <c r="D262" s="214" t="s">
        <v>188</v>
      </c>
      <c r="E262" s="229" t="s">
        <v>19</v>
      </c>
      <c r="F262" s="230" t="s">
        <v>366</v>
      </c>
      <c r="G262" s="228"/>
      <c r="H262" s="231">
        <v>4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AT262" s="237" t="s">
        <v>188</v>
      </c>
      <c r="AU262" s="237" t="s">
        <v>86</v>
      </c>
      <c r="AV262" s="13" t="s">
        <v>86</v>
      </c>
      <c r="AW262" s="13" t="s">
        <v>37</v>
      </c>
      <c r="AX262" s="13" t="s">
        <v>84</v>
      </c>
      <c r="AY262" s="237" t="s">
        <v>131</v>
      </c>
    </row>
    <row r="263" spans="2:65" s="1" customFormat="1" ht="16.5" customHeight="1">
      <c r="B263" s="35"/>
      <c r="C263" s="186" t="s">
        <v>348</v>
      </c>
      <c r="D263" s="186" t="s">
        <v>134</v>
      </c>
      <c r="E263" s="187" t="s">
        <v>390</v>
      </c>
      <c r="F263" s="188" t="s">
        <v>391</v>
      </c>
      <c r="G263" s="189" t="s">
        <v>270</v>
      </c>
      <c r="H263" s="190">
        <v>4</v>
      </c>
      <c r="I263" s="191"/>
      <c r="J263" s="192">
        <f>ROUND(I263*H263,2)</f>
        <v>0</v>
      </c>
      <c r="K263" s="188" t="s">
        <v>184</v>
      </c>
      <c r="L263" s="39"/>
      <c r="M263" s="193" t="s">
        <v>19</v>
      </c>
      <c r="N263" s="194" t="s">
        <v>47</v>
      </c>
      <c r="O263" s="64"/>
      <c r="P263" s="195">
        <f>O263*H263</f>
        <v>0</v>
      </c>
      <c r="Q263" s="195">
        <v>3.6000000000000002E-4</v>
      </c>
      <c r="R263" s="195">
        <f>Q263*H263</f>
        <v>1.4400000000000001E-3</v>
      </c>
      <c r="S263" s="195">
        <v>0</v>
      </c>
      <c r="T263" s="196">
        <f>S263*H263</f>
        <v>0</v>
      </c>
      <c r="AR263" s="197" t="s">
        <v>139</v>
      </c>
      <c r="AT263" s="197" t="s">
        <v>134</v>
      </c>
      <c r="AU263" s="197" t="s">
        <v>86</v>
      </c>
      <c r="AY263" s="18" t="s">
        <v>131</v>
      </c>
      <c r="BE263" s="198">
        <f>IF(N263="základní",J263,0)</f>
        <v>0</v>
      </c>
      <c r="BF263" s="198">
        <f>IF(N263="snížená",J263,0)</f>
        <v>0</v>
      </c>
      <c r="BG263" s="198">
        <f>IF(N263="zákl. přenesená",J263,0)</f>
        <v>0</v>
      </c>
      <c r="BH263" s="198">
        <f>IF(N263="sníž. přenesená",J263,0)</f>
        <v>0</v>
      </c>
      <c r="BI263" s="198">
        <f>IF(N263="nulová",J263,0)</f>
        <v>0</v>
      </c>
      <c r="BJ263" s="18" t="s">
        <v>84</v>
      </c>
      <c r="BK263" s="198">
        <f>ROUND(I263*H263,2)</f>
        <v>0</v>
      </c>
      <c r="BL263" s="18" t="s">
        <v>139</v>
      </c>
      <c r="BM263" s="197" t="s">
        <v>392</v>
      </c>
    </row>
    <row r="264" spans="2:65" s="1" customFormat="1" ht="28.15">
      <c r="B264" s="35"/>
      <c r="C264" s="36"/>
      <c r="D264" s="214" t="s">
        <v>186</v>
      </c>
      <c r="E264" s="36"/>
      <c r="F264" s="215" t="s">
        <v>393</v>
      </c>
      <c r="G264" s="36"/>
      <c r="H264" s="36"/>
      <c r="I264" s="115"/>
      <c r="J264" s="36"/>
      <c r="K264" s="36"/>
      <c r="L264" s="39"/>
      <c r="M264" s="216"/>
      <c r="N264" s="64"/>
      <c r="O264" s="64"/>
      <c r="P264" s="64"/>
      <c r="Q264" s="64"/>
      <c r="R264" s="64"/>
      <c r="S264" s="64"/>
      <c r="T264" s="65"/>
      <c r="AT264" s="18" t="s">
        <v>186</v>
      </c>
      <c r="AU264" s="18" t="s">
        <v>86</v>
      </c>
    </row>
    <row r="265" spans="2:65" s="13" customFormat="1" ht="10.15">
      <c r="B265" s="227"/>
      <c r="C265" s="228"/>
      <c r="D265" s="214" t="s">
        <v>188</v>
      </c>
      <c r="E265" s="229" t="s">
        <v>19</v>
      </c>
      <c r="F265" s="230" t="s">
        <v>366</v>
      </c>
      <c r="G265" s="228"/>
      <c r="H265" s="231">
        <v>4</v>
      </c>
      <c r="I265" s="232"/>
      <c r="J265" s="228"/>
      <c r="K265" s="228"/>
      <c r="L265" s="233"/>
      <c r="M265" s="234"/>
      <c r="N265" s="235"/>
      <c r="O265" s="235"/>
      <c r="P265" s="235"/>
      <c r="Q265" s="235"/>
      <c r="R265" s="235"/>
      <c r="S265" s="235"/>
      <c r="T265" s="236"/>
      <c r="AT265" s="237" t="s">
        <v>188</v>
      </c>
      <c r="AU265" s="237" t="s">
        <v>86</v>
      </c>
      <c r="AV265" s="13" t="s">
        <v>86</v>
      </c>
      <c r="AW265" s="13" t="s">
        <v>37</v>
      </c>
      <c r="AX265" s="13" t="s">
        <v>84</v>
      </c>
      <c r="AY265" s="237" t="s">
        <v>131</v>
      </c>
    </row>
    <row r="266" spans="2:65" s="1" customFormat="1" ht="16.5" customHeight="1">
      <c r="B266" s="35"/>
      <c r="C266" s="186" t="s">
        <v>394</v>
      </c>
      <c r="D266" s="186" t="s">
        <v>134</v>
      </c>
      <c r="E266" s="187" t="s">
        <v>395</v>
      </c>
      <c r="F266" s="188" t="s">
        <v>396</v>
      </c>
      <c r="G266" s="189" t="s">
        <v>270</v>
      </c>
      <c r="H266" s="190">
        <v>6.1580000000000004</v>
      </c>
      <c r="I266" s="191"/>
      <c r="J266" s="192">
        <f>ROUND(I266*H266,2)</f>
        <v>0</v>
      </c>
      <c r="K266" s="188" t="s">
        <v>184</v>
      </c>
      <c r="L266" s="39"/>
      <c r="M266" s="193" t="s">
        <v>19</v>
      </c>
      <c r="N266" s="194" t="s">
        <v>47</v>
      </c>
      <c r="O266" s="64"/>
      <c r="P266" s="195">
        <f>O266*H266</f>
        <v>0</v>
      </c>
      <c r="Q266" s="195">
        <v>0</v>
      </c>
      <c r="R266" s="195">
        <f>Q266*H266</f>
        <v>0</v>
      </c>
      <c r="S266" s="195">
        <v>0</v>
      </c>
      <c r="T266" s="196">
        <f>S266*H266</f>
        <v>0</v>
      </c>
      <c r="AR266" s="197" t="s">
        <v>139</v>
      </c>
      <c r="AT266" s="197" t="s">
        <v>134</v>
      </c>
      <c r="AU266" s="197" t="s">
        <v>86</v>
      </c>
      <c r="AY266" s="18" t="s">
        <v>131</v>
      </c>
      <c r="BE266" s="198">
        <f>IF(N266="základní",J266,0)</f>
        <v>0</v>
      </c>
      <c r="BF266" s="198">
        <f>IF(N266="snížená",J266,0)</f>
        <v>0</v>
      </c>
      <c r="BG266" s="198">
        <f>IF(N266="zákl. přenesená",J266,0)</f>
        <v>0</v>
      </c>
      <c r="BH266" s="198">
        <f>IF(N266="sníž. přenesená",J266,0)</f>
        <v>0</v>
      </c>
      <c r="BI266" s="198">
        <f>IF(N266="nulová",J266,0)</f>
        <v>0</v>
      </c>
      <c r="BJ266" s="18" t="s">
        <v>84</v>
      </c>
      <c r="BK266" s="198">
        <f>ROUND(I266*H266,2)</f>
        <v>0</v>
      </c>
      <c r="BL266" s="18" t="s">
        <v>139</v>
      </c>
      <c r="BM266" s="197" t="s">
        <v>397</v>
      </c>
    </row>
    <row r="267" spans="2:65" s="1" customFormat="1" ht="37.5">
      <c r="B267" s="35"/>
      <c r="C267" s="36"/>
      <c r="D267" s="214" t="s">
        <v>186</v>
      </c>
      <c r="E267" s="36"/>
      <c r="F267" s="215" t="s">
        <v>398</v>
      </c>
      <c r="G267" s="36"/>
      <c r="H267" s="36"/>
      <c r="I267" s="115"/>
      <c r="J267" s="36"/>
      <c r="K267" s="36"/>
      <c r="L267" s="39"/>
      <c r="M267" s="216"/>
      <c r="N267" s="64"/>
      <c r="O267" s="64"/>
      <c r="P267" s="64"/>
      <c r="Q267" s="64"/>
      <c r="R267" s="64"/>
      <c r="S267" s="64"/>
      <c r="T267" s="65"/>
      <c r="AT267" s="18" t="s">
        <v>186</v>
      </c>
      <c r="AU267" s="18" t="s">
        <v>86</v>
      </c>
    </row>
    <row r="268" spans="2:65" s="13" customFormat="1" ht="10.15">
      <c r="B268" s="227"/>
      <c r="C268" s="228"/>
      <c r="D268" s="214" t="s">
        <v>188</v>
      </c>
      <c r="E268" s="229" t="s">
        <v>19</v>
      </c>
      <c r="F268" s="230" t="s">
        <v>399</v>
      </c>
      <c r="G268" s="228"/>
      <c r="H268" s="231">
        <v>6.1580000000000004</v>
      </c>
      <c r="I268" s="232"/>
      <c r="J268" s="228"/>
      <c r="K268" s="228"/>
      <c r="L268" s="233"/>
      <c r="M268" s="234"/>
      <c r="N268" s="235"/>
      <c r="O268" s="235"/>
      <c r="P268" s="235"/>
      <c r="Q268" s="235"/>
      <c r="R268" s="235"/>
      <c r="S268" s="235"/>
      <c r="T268" s="236"/>
      <c r="AT268" s="237" t="s">
        <v>188</v>
      </c>
      <c r="AU268" s="237" t="s">
        <v>86</v>
      </c>
      <c r="AV268" s="13" t="s">
        <v>86</v>
      </c>
      <c r="AW268" s="13" t="s">
        <v>37</v>
      </c>
      <c r="AX268" s="13" t="s">
        <v>84</v>
      </c>
      <c r="AY268" s="237" t="s">
        <v>131</v>
      </c>
    </row>
    <row r="269" spans="2:65" s="1" customFormat="1" ht="16.5" customHeight="1">
      <c r="B269" s="35"/>
      <c r="C269" s="199" t="s">
        <v>354</v>
      </c>
      <c r="D269" s="199" t="s">
        <v>141</v>
      </c>
      <c r="E269" s="200" t="s">
        <v>400</v>
      </c>
      <c r="F269" s="201" t="s">
        <v>401</v>
      </c>
      <c r="G269" s="202" t="s">
        <v>270</v>
      </c>
      <c r="H269" s="203">
        <v>6.774</v>
      </c>
      <c r="I269" s="204"/>
      <c r="J269" s="205">
        <f>ROUND(I269*H269,2)</f>
        <v>0</v>
      </c>
      <c r="K269" s="201" t="s">
        <v>184</v>
      </c>
      <c r="L269" s="206"/>
      <c r="M269" s="207" t="s">
        <v>19</v>
      </c>
      <c r="N269" s="208" t="s">
        <v>47</v>
      </c>
      <c r="O269" s="64"/>
      <c r="P269" s="195">
        <f>O269*H269</f>
        <v>0</v>
      </c>
      <c r="Q269" s="195">
        <v>2.9999999999999997E-4</v>
      </c>
      <c r="R269" s="195">
        <f>Q269*H269</f>
        <v>2.0321999999999996E-3</v>
      </c>
      <c r="S269" s="195">
        <v>0</v>
      </c>
      <c r="T269" s="196">
        <f>S269*H269</f>
        <v>0</v>
      </c>
      <c r="AR269" s="197" t="s">
        <v>144</v>
      </c>
      <c r="AT269" s="197" t="s">
        <v>141</v>
      </c>
      <c r="AU269" s="197" t="s">
        <v>86</v>
      </c>
      <c r="AY269" s="18" t="s">
        <v>131</v>
      </c>
      <c r="BE269" s="198">
        <f>IF(N269="základní",J269,0)</f>
        <v>0</v>
      </c>
      <c r="BF269" s="198">
        <f>IF(N269="snížená",J269,0)</f>
        <v>0</v>
      </c>
      <c r="BG269" s="198">
        <f>IF(N269="zákl. přenesená",J269,0)</f>
        <v>0</v>
      </c>
      <c r="BH269" s="198">
        <f>IF(N269="sníž. přenesená",J269,0)</f>
        <v>0</v>
      </c>
      <c r="BI269" s="198">
        <f>IF(N269="nulová",J269,0)</f>
        <v>0</v>
      </c>
      <c r="BJ269" s="18" t="s">
        <v>84</v>
      </c>
      <c r="BK269" s="198">
        <f>ROUND(I269*H269,2)</f>
        <v>0</v>
      </c>
      <c r="BL269" s="18" t="s">
        <v>139</v>
      </c>
      <c r="BM269" s="197" t="s">
        <v>402</v>
      </c>
    </row>
    <row r="270" spans="2:65" s="13" customFormat="1" ht="10.15">
      <c r="B270" s="227"/>
      <c r="C270" s="228"/>
      <c r="D270" s="214" t="s">
        <v>188</v>
      </c>
      <c r="E270" s="229" t="s">
        <v>19</v>
      </c>
      <c r="F270" s="230" t="s">
        <v>403</v>
      </c>
      <c r="G270" s="228"/>
      <c r="H270" s="231">
        <v>6.774</v>
      </c>
      <c r="I270" s="232"/>
      <c r="J270" s="228"/>
      <c r="K270" s="228"/>
      <c r="L270" s="233"/>
      <c r="M270" s="234"/>
      <c r="N270" s="235"/>
      <c r="O270" s="235"/>
      <c r="P270" s="235"/>
      <c r="Q270" s="235"/>
      <c r="R270" s="235"/>
      <c r="S270" s="235"/>
      <c r="T270" s="236"/>
      <c r="AT270" s="237" t="s">
        <v>188</v>
      </c>
      <c r="AU270" s="237" t="s">
        <v>86</v>
      </c>
      <c r="AV270" s="13" t="s">
        <v>86</v>
      </c>
      <c r="AW270" s="13" t="s">
        <v>37</v>
      </c>
      <c r="AX270" s="13" t="s">
        <v>84</v>
      </c>
      <c r="AY270" s="237" t="s">
        <v>131</v>
      </c>
    </row>
    <row r="271" spans="2:65" s="1" customFormat="1" ht="16.5" customHeight="1">
      <c r="B271" s="35"/>
      <c r="C271" s="186" t="s">
        <v>404</v>
      </c>
      <c r="D271" s="186" t="s">
        <v>134</v>
      </c>
      <c r="E271" s="187" t="s">
        <v>405</v>
      </c>
      <c r="F271" s="188" t="s">
        <v>406</v>
      </c>
      <c r="G271" s="189" t="s">
        <v>270</v>
      </c>
      <c r="H271" s="190">
        <v>6.1580000000000004</v>
      </c>
      <c r="I271" s="191"/>
      <c r="J271" s="192">
        <f>ROUND(I271*H271,2)</f>
        <v>0</v>
      </c>
      <c r="K271" s="188" t="s">
        <v>184</v>
      </c>
      <c r="L271" s="39"/>
      <c r="M271" s="193" t="s">
        <v>19</v>
      </c>
      <c r="N271" s="194" t="s">
        <v>47</v>
      </c>
      <c r="O271" s="64"/>
      <c r="P271" s="195">
        <f>O271*H271</f>
        <v>0</v>
      </c>
      <c r="Q271" s="195">
        <v>0</v>
      </c>
      <c r="R271" s="195">
        <f>Q271*H271</f>
        <v>0</v>
      </c>
      <c r="S271" s="195">
        <v>0</v>
      </c>
      <c r="T271" s="196">
        <f>S271*H271</f>
        <v>0</v>
      </c>
      <c r="AR271" s="197" t="s">
        <v>139</v>
      </c>
      <c r="AT271" s="197" t="s">
        <v>134</v>
      </c>
      <c r="AU271" s="197" t="s">
        <v>86</v>
      </c>
      <c r="AY271" s="18" t="s">
        <v>131</v>
      </c>
      <c r="BE271" s="198">
        <f>IF(N271="základní",J271,0)</f>
        <v>0</v>
      </c>
      <c r="BF271" s="198">
        <f>IF(N271="snížená",J271,0)</f>
        <v>0</v>
      </c>
      <c r="BG271" s="198">
        <f>IF(N271="zákl. přenesená",J271,0)</f>
        <v>0</v>
      </c>
      <c r="BH271" s="198">
        <f>IF(N271="sníž. přenesená",J271,0)</f>
        <v>0</v>
      </c>
      <c r="BI271" s="198">
        <f>IF(N271="nulová",J271,0)</f>
        <v>0</v>
      </c>
      <c r="BJ271" s="18" t="s">
        <v>84</v>
      </c>
      <c r="BK271" s="198">
        <f>ROUND(I271*H271,2)</f>
        <v>0</v>
      </c>
      <c r="BL271" s="18" t="s">
        <v>139</v>
      </c>
      <c r="BM271" s="197" t="s">
        <v>407</v>
      </c>
    </row>
    <row r="272" spans="2:65" s="1" customFormat="1" ht="75">
      <c r="B272" s="35"/>
      <c r="C272" s="36"/>
      <c r="D272" s="214" t="s">
        <v>186</v>
      </c>
      <c r="E272" s="36"/>
      <c r="F272" s="215" t="s">
        <v>408</v>
      </c>
      <c r="G272" s="36"/>
      <c r="H272" s="36"/>
      <c r="I272" s="115"/>
      <c r="J272" s="36"/>
      <c r="K272" s="36"/>
      <c r="L272" s="39"/>
      <c r="M272" s="216"/>
      <c r="N272" s="64"/>
      <c r="O272" s="64"/>
      <c r="P272" s="64"/>
      <c r="Q272" s="64"/>
      <c r="R272" s="64"/>
      <c r="S272" s="64"/>
      <c r="T272" s="65"/>
      <c r="AT272" s="18" t="s">
        <v>186</v>
      </c>
      <c r="AU272" s="18" t="s">
        <v>86</v>
      </c>
    </row>
    <row r="273" spans="2:65" s="13" customFormat="1" ht="10.15">
      <c r="B273" s="227"/>
      <c r="C273" s="228"/>
      <c r="D273" s="214" t="s">
        <v>188</v>
      </c>
      <c r="E273" s="229" t="s">
        <v>19</v>
      </c>
      <c r="F273" s="230" t="s">
        <v>399</v>
      </c>
      <c r="G273" s="228"/>
      <c r="H273" s="231">
        <v>6.1580000000000004</v>
      </c>
      <c r="I273" s="232"/>
      <c r="J273" s="228"/>
      <c r="K273" s="228"/>
      <c r="L273" s="233"/>
      <c r="M273" s="234"/>
      <c r="N273" s="235"/>
      <c r="O273" s="235"/>
      <c r="P273" s="235"/>
      <c r="Q273" s="235"/>
      <c r="R273" s="235"/>
      <c r="S273" s="235"/>
      <c r="T273" s="236"/>
      <c r="AT273" s="237" t="s">
        <v>188</v>
      </c>
      <c r="AU273" s="237" t="s">
        <v>86</v>
      </c>
      <c r="AV273" s="13" t="s">
        <v>86</v>
      </c>
      <c r="AW273" s="13" t="s">
        <v>37</v>
      </c>
      <c r="AX273" s="13" t="s">
        <v>84</v>
      </c>
      <c r="AY273" s="237" t="s">
        <v>131</v>
      </c>
    </row>
    <row r="274" spans="2:65" s="1" customFormat="1" ht="16.5" customHeight="1">
      <c r="B274" s="35"/>
      <c r="C274" s="199" t="s">
        <v>409</v>
      </c>
      <c r="D274" s="199" t="s">
        <v>141</v>
      </c>
      <c r="E274" s="200" t="s">
        <v>410</v>
      </c>
      <c r="F274" s="201" t="s">
        <v>411</v>
      </c>
      <c r="G274" s="202" t="s">
        <v>183</v>
      </c>
      <c r="H274" s="203">
        <v>0.97</v>
      </c>
      <c r="I274" s="204"/>
      <c r="J274" s="205">
        <f>ROUND(I274*H274,2)</f>
        <v>0</v>
      </c>
      <c r="K274" s="201" t="s">
        <v>184</v>
      </c>
      <c r="L274" s="206"/>
      <c r="M274" s="207" t="s">
        <v>19</v>
      </c>
      <c r="N274" s="208" t="s">
        <v>47</v>
      </c>
      <c r="O274" s="64"/>
      <c r="P274" s="195">
        <f>O274*H274</f>
        <v>0</v>
      </c>
      <c r="Q274" s="195">
        <v>0.2</v>
      </c>
      <c r="R274" s="195">
        <f>Q274*H274</f>
        <v>0.19400000000000001</v>
      </c>
      <c r="S274" s="195">
        <v>0</v>
      </c>
      <c r="T274" s="196">
        <f>S274*H274</f>
        <v>0</v>
      </c>
      <c r="AR274" s="197" t="s">
        <v>144</v>
      </c>
      <c r="AT274" s="197" t="s">
        <v>141</v>
      </c>
      <c r="AU274" s="197" t="s">
        <v>86</v>
      </c>
      <c r="AY274" s="18" t="s">
        <v>131</v>
      </c>
      <c r="BE274" s="198">
        <f>IF(N274="základní",J274,0)</f>
        <v>0</v>
      </c>
      <c r="BF274" s="198">
        <f>IF(N274="snížená",J274,0)</f>
        <v>0</v>
      </c>
      <c r="BG274" s="198">
        <f>IF(N274="zákl. přenesená",J274,0)</f>
        <v>0</v>
      </c>
      <c r="BH274" s="198">
        <f>IF(N274="sníž. přenesená",J274,0)</f>
        <v>0</v>
      </c>
      <c r="BI274" s="198">
        <f>IF(N274="nulová",J274,0)</f>
        <v>0</v>
      </c>
      <c r="BJ274" s="18" t="s">
        <v>84</v>
      </c>
      <c r="BK274" s="198">
        <f>ROUND(I274*H274,2)</f>
        <v>0</v>
      </c>
      <c r="BL274" s="18" t="s">
        <v>139</v>
      </c>
      <c r="BM274" s="197" t="s">
        <v>412</v>
      </c>
    </row>
    <row r="275" spans="2:65" s="13" customFormat="1" ht="10.15">
      <c r="B275" s="227"/>
      <c r="C275" s="228"/>
      <c r="D275" s="214" t="s">
        <v>188</v>
      </c>
      <c r="E275" s="229" t="s">
        <v>19</v>
      </c>
      <c r="F275" s="230" t="s">
        <v>413</v>
      </c>
      <c r="G275" s="228"/>
      <c r="H275" s="231">
        <v>0.97</v>
      </c>
      <c r="I275" s="232"/>
      <c r="J275" s="228"/>
      <c r="K275" s="228"/>
      <c r="L275" s="233"/>
      <c r="M275" s="234"/>
      <c r="N275" s="235"/>
      <c r="O275" s="235"/>
      <c r="P275" s="235"/>
      <c r="Q275" s="235"/>
      <c r="R275" s="235"/>
      <c r="S275" s="235"/>
      <c r="T275" s="236"/>
      <c r="AT275" s="237" t="s">
        <v>188</v>
      </c>
      <c r="AU275" s="237" t="s">
        <v>86</v>
      </c>
      <c r="AV275" s="13" t="s">
        <v>86</v>
      </c>
      <c r="AW275" s="13" t="s">
        <v>37</v>
      </c>
      <c r="AX275" s="13" t="s">
        <v>84</v>
      </c>
      <c r="AY275" s="237" t="s">
        <v>131</v>
      </c>
    </row>
    <row r="276" spans="2:65" s="1" customFormat="1" ht="16.5" customHeight="1">
      <c r="B276" s="35"/>
      <c r="C276" s="186" t="s">
        <v>414</v>
      </c>
      <c r="D276" s="186" t="s">
        <v>134</v>
      </c>
      <c r="E276" s="187" t="s">
        <v>415</v>
      </c>
      <c r="F276" s="188" t="s">
        <v>416</v>
      </c>
      <c r="G276" s="189" t="s">
        <v>183</v>
      </c>
      <c r="H276" s="190">
        <v>0.4</v>
      </c>
      <c r="I276" s="191"/>
      <c r="J276" s="192">
        <f>ROUND(I276*H276,2)</f>
        <v>0</v>
      </c>
      <c r="K276" s="188" t="s">
        <v>184</v>
      </c>
      <c r="L276" s="39"/>
      <c r="M276" s="193" t="s">
        <v>19</v>
      </c>
      <c r="N276" s="194" t="s">
        <v>47</v>
      </c>
      <c r="O276" s="64"/>
      <c r="P276" s="195">
        <f>O276*H276</f>
        <v>0</v>
      </c>
      <c r="Q276" s="195">
        <v>0</v>
      </c>
      <c r="R276" s="195">
        <f>Q276*H276</f>
        <v>0</v>
      </c>
      <c r="S276" s="195">
        <v>0</v>
      </c>
      <c r="T276" s="196">
        <f>S276*H276</f>
        <v>0</v>
      </c>
      <c r="AR276" s="197" t="s">
        <v>139</v>
      </c>
      <c r="AT276" s="197" t="s">
        <v>134</v>
      </c>
      <c r="AU276" s="197" t="s">
        <v>86</v>
      </c>
      <c r="AY276" s="18" t="s">
        <v>131</v>
      </c>
      <c r="BE276" s="198">
        <f>IF(N276="základní",J276,0)</f>
        <v>0</v>
      </c>
      <c r="BF276" s="198">
        <f>IF(N276="snížená",J276,0)</f>
        <v>0</v>
      </c>
      <c r="BG276" s="198">
        <f>IF(N276="zákl. přenesená",J276,0)</f>
        <v>0</v>
      </c>
      <c r="BH276" s="198">
        <f>IF(N276="sníž. přenesená",J276,0)</f>
        <v>0</v>
      </c>
      <c r="BI276" s="198">
        <f>IF(N276="nulová",J276,0)</f>
        <v>0</v>
      </c>
      <c r="BJ276" s="18" t="s">
        <v>84</v>
      </c>
      <c r="BK276" s="198">
        <f>ROUND(I276*H276,2)</f>
        <v>0</v>
      </c>
      <c r="BL276" s="18" t="s">
        <v>139</v>
      </c>
      <c r="BM276" s="197" t="s">
        <v>417</v>
      </c>
    </row>
    <row r="277" spans="2:65" s="13" customFormat="1" ht="10.15">
      <c r="B277" s="227"/>
      <c r="C277" s="228"/>
      <c r="D277" s="214" t="s">
        <v>188</v>
      </c>
      <c r="E277" s="229" t="s">
        <v>19</v>
      </c>
      <c r="F277" s="230" t="s">
        <v>418</v>
      </c>
      <c r="G277" s="228"/>
      <c r="H277" s="231">
        <v>0.4</v>
      </c>
      <c r="I277" s="232"/>
      <c r="J277" s="228"/>
      <c r="K277" s="228"/>
      <c r="L277" s="233"/>
      <c r="M277" s="234"/>
      <c r="N277" s="235"/>
      <c r="O277" s="235"/>
      <c r="P277" s="235"/>
      <c r="Q277" s="235"/>
      <c r="R277" s="235"/>
      <c r="S277" s="235"/>
      <c r="T277" s="236"/>
      <c r="AT277" s="237" t="s">
        <v>188</v>
      </c>
      <c r="AU277" s="237" t="s">
        <v>86</v>
      </c>
      <c r="AV277" s="13" t="s">
        <v>86</v>
      </c>
      <c r="AW277" s="13" t="s">
        <v>37</v>
      </c>
      <c r="AX277" s="13" t="s">
        <v>84</v>
      </c>
      <c r="AY277" s="237" t="s">
        <v>131</v>
      </c>
    </row>
    <row r="278" spans="2:65" s="11" customFormat="1" ht="22.8" customHeight="1">
      <c r="B278" s="170"/>
      <c r="C278" s="171"/>
      <c r="D278" s="172" t="s">
        <v>75</v>
      </c>
      <c r="E278" s="184" t="s">
        <v>86</v>
      </c>
      <c r="F278" s="184" t="s">
        <v>419</v>
      </c>
      <c r="G278" s="171"/>
      <c r="H278" s="171"/>
      <c r="I278" s="174"/>
      <c r="J278" s="185">
        <f>BK278</f>
        <v>0</v>
      </c>
      <c r="K278" s="171"/>
      <c r="L278" s="176"/>
      <c r="M278" s="177"/>
      <c r="N278" s="178"/>
      <c r="O278" s="178"/>
      <c r="P278" s="179">
        <f>SUM(P279:P334)</f>
        <v>0</v>
      </c>
      <c r="Q278" s="178"/>
      <c r="R278" s="179">
        <f>SUM(R279:R334)</f>
        <v>79.006896209999994</v>
      </c>
      <c r="S278" s="178"/>
      <c r="T278" s="180">
        <f>SUM(T279:T334)</f>
        <v>0</v>
      </c>
      <c r="AR278" s="181" t="s">
        <v>84</v>
      </c>
      <c r="AT278" s="182" t="s">
        <v>75</v>
      </c>
      <c r="AU278" s="182" t="s">
        <v>84</v>
      </c>
      <c r="AY278" s="181" t="s">
        <v>131</v>
      </c>
      <c r="BK278" s="183">
        <f>SUM(BK279:BK334)</f>
        <v>0</v>
      </c>
    </row>
    <row r="279" spans="2:65" s="1" customFormat="1" ht="24" customHeight="1">
      <c r="B279" s="35"/>
      <c r="C279" s="186" t="s">
        <v>420</v>
      </c>
      <c r="D279" s="186" t="s">
        <v>134</v>
      </c>
      <c r="E279" s="187" t="s">
        <v>421</v>
      </c>
      <c r="F279" s="188" t="s">
        <v>422</v>
      </c>
      <c r="G279" s="189" t="s">
        <v>183</v>
      </c>
      <c r="H279" s="190">
        <v>4.6749999999999998</v>
      </c>
      <c r="I279" s="191"/>
      <c r="J279" s="192">
        <f>ROUND(I279*H279,2)</f>
        <v>0</v>
      </c>
      <c r="K279" s="188" t="s">
        <v>184</v>
      </c>
      <c r="L279" s="39"/>
      <c r="M279" s="193" t="s">
        <v>19</v>
      </c>
      <c r="N279" s="194" t="s">
        <v>47</v>
      </c>
      <c r="O279" s="64"/>
      <c r="P279" s="195">
        <f>O279*H279</f>
        <v>0</v>
      </c>
      <c r="Q279" s="195">
        <v>1.9205000000000001</v>
      </c>
      <c r="R279" s="195">
        <f>Q279*H279</f>
        <v>8.9783375000000003</v>
      </c>
      <c r="S279" s="195">
        <v>0</v>
      </c>
      <c r="T279" s="196">
        <f>S279*H279</f>
        <v>0</v>
      </c>
      <c r="AR279" s="197" t="s">
        <v>139</v>
      </c>
      <c r="AT279" s="197" t="s">
        <v>134</v>
      </c>
      <c r="AU279" s="197" t="s">
        <v>86</v>
      </c>
      <c r="AY279" s="18" t="s">
        <v>131</v>
      </c>
      <c r="BE279" s="198">
        <f>IF(N279="základní",J279,0)</f>
        <v>0</v>
      </c>
      <c r="BF279" s="198">
        <f>IF(N279="snížená",J279,0)</f>
        <v>0</v>
      </c>
      <c r="BG279" s="198">
        <f>IF(N279="zákl. přenesená",J279,0)</f>
        <v>0</v>
      </c>
      <c r="BH279" s="198">
        <f>IF(N279="sníž. přenesená",J279,0)</f>
        <v>0</v>
      </c>
      <c r="BI279" s="198">
        <f>IF(N279="nulová",J279,0)</f>
        <v>0</v>
      </c>
      <c r="BJ279" s="18" t="s">
        <v>84</v>
      </c>
      <c r="BK279" s="198">
        <f>ROUND(I279*H279,2)</f>
        <v>0</v>
      </c>
      <c r="BL279" s="18" t="s">
        <v>139</v>
      </c>
      <c r="BM279" s="197" t="s">
        <v>423</v>
      </c>
    </row>
    <row r="280" spans="2:65" s="1" customFormat="1" ht="65.650000000000006">
      <c r="B280" s="35"/>
      <c r="C280" s="36"/>
      <c r="D280" s="214" t="s">
        <v>186</v>
      </c>
      <c r="E280" s="36"/>
      <c r="F280" s="215" t="s">
        <v>424</v>
      </c>
      <c r="G280" s="36"/>
      <c r="H280" s="36"/>
      <c r="I280" s="115"/>
      <c r="J280" s="36"/>
      <c r="K280" s="36"/>
      <c r="L280" s="39"/>
      <c r="M280" s="216"/>
      <c r="N280" s="64"/>
      <c r="O280" s="64"/>
      <c r="P280" s="64"/>
      <c r="Q280" s="64"/>
      <c r="R280" s="64"/>
      <c r="S280" s="64"/>
      <c r="T280" s="65"/>
      <c r="AT280" s="18" t="s">
        <v>186</v>
      </c>
      <c r="AU280" s="18" t="s">
        <v>86</v>
      </c>
    </row>
    <row r="281" spans="2:65" s="12" customFormat="1" ht="10.15">
      <c r="B281" s="217"/>
      <c r="C281" s="218"/>
      <c r="D281" s="214" t="s">
        <v>188</v>
      </c>
      <c r="E281" s="219" t="s">
        <v>19</v>
      </c>
      <c r="F281" s="220" t="s">
        <v>425</v>
      </c>
      <c r="G281" s="218"/>
      <c r="H281" s="219" t="s">
        <v>19</v>
      </c>
      <c r="I281" s="221"/>
      <c r="J281" s="218"/>
      <c r="K281" s="218"/>
      <c r="L281" s="222"/>
      <c r="M281" s="223"/>
      <c r="N281" s="224"/>
      <c r="O281" s="224"/>
      <c r="P281" s="224"/>
      <c r="Q281" s="224"/>
      <c r="R281" s="224"/>
      <c r="S281" s="224"/>
      <c r="T281" s="225"/>
      <c r="AT281" s="226" t="s">
        <v>188</v>
      </c>
      <c r="AU281" s="226" t="s">
        <v>86</v>
      </c>
      <c r="AV281" s="12" t="s">
        <v>84</v>
      </c>
      <c r="AW281" s="12" t="s">
        <v>37</v>
      </c>
      <c r="AX281" s="12" t="s">
        <v>76</v>
      </c>
      <c r="AY281" s="226" t="s">
        <v>131</v>
      </c>
    </row>
    <row r="282" spans="2:65" s="13" customFormat="1" ht="10.15">
      <c r="B282" s="227"/>
      <c r="C282" s="228"/>
      <c r="D282" s="214" t="s">
        <v>188</v>
      </c>
      <c r="E282" s="229" t="s">
        <v>19</v>
      </c>
      <c r="F282" s="230" t="s">
        <v>426</v>
      </c>
      <c r="G282" s="228"/>
      <c r="H282" s="231">
        <v>4.6749999999999998</v>
      </c>
      <c r="I282" s="232"/>
      <c r="J282" s="228"/>
      <c r="K282" s="228"/>
      <c r="L282" s="233"/>
      <c r="M282" s="234"/>
      <c r="N282" s="235"/>
      <c r="O282" s="235"/>
      <c r="P282" s="235"/>
      <c r="Q282" s="235"/>
      <c r="R282" s="235"/>
      <c r="S282" s="235"/>
      <c r="T282" s="236"/>
      <c r="AT282" s="237" t="s">
        <v>188</v>
      </c>
      <c r="AU282" s="237" t="s">
        <v>86</v>
      </c>
      <c r="AV282" s="13" t="s">
        <v>86</v>
      </c>
      <c r="AW282" s="13" t="s">
        <v>37</v>
      </c>
      <c r="AX282" s="13" t="s">
        <v>84</v>
      </c>
      <c r="AY282" s="237" t="s">
        <v>131</v>
      </c>
    </row>
    <row r="283" spans="2:65" s="1" customFormat="1" ht="24" customHeight="1">
      <c r="B283" s="35"/>
      <c r="C283" s="186" t="s">
        <v>427</v>
      </c>
      <c r="D283" s="186" t="s">
        <v>134</v>
      </c>
      <c r="E283" s="187" t="s">
        <v>428</v>
      </c>
      <c r="F283" s="188" t="s">
        <v>429</v>
      </c>
      <c r="G283" s="189" t="s">
        <v>270</v>
      </c>
      <c r="H283" s="190">
        <v>73.042000000000002</v>
      </c>
      <c r="I283" s="191"/>
      <c r="J283" s="192">
        <f>ROUND(I283*H283,2)</f>
        <v>0</v>
      </c>
      <c r="K283" s="188" t="s">
        <v>184</v>
      </c>
      <c r="L283" s="39"/>
      <c r="M283" s="193" t="s">
        <v>19</v>
      </c>
      <c r="N283" s="194" t="s">
        <v>47</v>
      </c>
      <c r="O283" s="64"/>
      <c r="P283" s="195">
        <f>O283*H283</f>
        <v>0</v>
      </c>
      <c r="Q283" s="195">
        <v>3.1E-4</v>
      </c>
      <c r="R283" s="195">
        <f>Q283*H283</f>
        <v>2.264302E-2</v>
      </c>
      <c r="S283" s="195">
        <v>0</v>
      </c>
      <c r="T283" s="196">
        <f>S283*H283</f>
        <v>0</v>
      </c>
      <c r="AR283" s="197" t="s">
        <v>139</v>
      </c>
      <c r="AT283" s="197" t="s">
        <v>134</v>
      </c>
      <c r="AU283" s="197" t="s">
        <v>86</v>
      </c>
      <c r="AY283" s="18" t="s">
        <v>131</v>
      </c>
      <c r="BE283" s="198">
        <f>IF(N283="základní",J283,0)</f>
        <v>0</v>
      </c>
      <c r="BF283" s="198">
        <f>IF(N283="snížená",J283,0)</f>
        <v>0</v>
      </c>
      <c r="BG283" s="198">
        <f>IF(N283="zákl. přenesená",J283,0)</f>
        <v>0</v>
      </c>
      <c r="BH283" s="198">
        <f>IF(N283="sníž. přenesená",J283,0)</f>
        <v>0</v>
      </c>
      <c r="BI283" s="198">
        <f>IF(N283="nulová",J283,0)</f>
        <v>0</v>
      </c>
      <c r="BJ283" s="18" t="s">
        <v>84</v>
      </c>
      <c r="BK283" s="198">
        <f>ROUND(I283*H283,2)</f>
        <v>0</v>
      </c>
      <c r="BL283" s="18" t="s">
        <v>139</v>
      </c>
      <c r="BM283" s="197" t="s">
        <v>430</v>
      </c>
    </row>
    <row r="284" spans="2:65" s="1" customFormat="1" ht="178.15">
      <c r="B284" s="35"/>
      <c r="C284" s="36"/>
      <c r="D284" s="214" t="s">
        <v>186</v>
      </c>
      <c r="E284" s="36"/>
      <c r="F284" s="215" t="s">
        <v>431</v>
      </c>
      <c r="G284" s="36"/>
      <c r="H284" s="36"/>
      <c r="I284" s="115"/>
      <c r="J284" s="36"/>
      <c r="K284" s="36"/>
      <c r="L284" s="39"/>
      <c r="M284" s="216"/>
      <c r="N284" s="64"/>
      <c r="O284" s="64"/>
      <c r="P284" s="64"/>
      <c r="Q284" s="64"/>
      <c r="R284" s="64"/>
      <c r="S284" s="64"/>
      <c r="T284" s="65"/>
      <c r="AT284" s="18" t="s">
        <v>186</v>
      </c>
      <c r="AU284" s="18" t="s">
        <v>86</v>
      </c>
    </row>
    <row r="285" spans="2:65" s="12" customFormat="1" ht="10.15">
      <c r="B285" s="217"/>
      <c r="C285" s="218"/>
      <c r="D285" s="214" t="s">
        <v>188</v>
      </c>
      <c r="E285" s="219" t="s">
        <v>19</v>
      </c>
      <c r="F285" s="220" t="s">
        <v>425</v>
      </c>
      <c r="G285" s="218"/>
      <c r="H285" s="219" t="s">
        <v>19</v>
      </c>
      <c r="I285" s="221"/>
      <c r="J285" s="218"/>
      <c r="K285" s="218"/>
      <c r="L285" s="222"/>
      <c r="M285" s="223"/>
      <c r="N285" s="224"/>
      <c r="O285" s="224"/>
      <c r="P285" s="224"/>
      <c r="Q285" s="224"/>
      <c r="R285" s="224"/>
      <c r="S285" s="224"/>
      <c r="T285" s="225"/>
      <c r="AT285" s="226" t="s">
        <v>188</v>
      </c>
      <c r="AU285" s="226" t="s">
        <v>86</v>
      </c>
      <c r="AV285" s="12" t="s">
        <v>84</v>
      </c>
      <c r="AW285" s="12" t="s">
        <v>37</v>
      </c>
      <c r="AX285" s="12" t="s">
        <v>76</v>
      </c>
      <c r="AY285" s="226" t="s">
        <v>131</v>
      </c>
    </row>
    <row r="286" spans="2:65" s="13" customFormat="1" ht="10.15">
      <c r="B286" s="227"/>
      <c r="C286" s="228"/>
      <c r="D286" s="214" t="s">
        <v>188</v>
      </c>
      <c r="E286" s="229" t="s">
        <v>19</v>
      </c>
      <c r="F286" s="230" t="s">
        <v>432</v>
      </c>
      <c r="G286" s="228"/>
      <c r="H286" s="231">
        <v>73.042000000000002</v>
      </c>
      <c r="I286" s="232"/>
      <c r="J286" s="228"/>
      <c r="K286" s="228"/>
      <c r="L286" s="233"/>
      <c r="M286" s="234"/>
      <c r="N286" s="235"/>
      <c r="O286" s="235"/>
      <c r="P286" s="235"/>
      <c r="Q286" s="235"/>
      <c r="R286" s="235"/>
      <c r="S286" s="235"/>
      <c r="T286" s="236"/>
      <c r="AT286" s="237" t="s">
        <v>188</v>
      </c>
      <c r="AU286" s="237" t="s">
        <v>86</v>
      </c>
      <c r="AV286" s="13" t="s">
        <v>86</v>
      </c>
      <c r="AW286" s="13" t="s">
        <v>37</v>
      </c>
      <c r="AX286" s="13" t="s">
        <v>84</v>
      </c>
      <c r="AY286" s="237" t="s">
        <v>131</v>
      </c>
    </row>
    <row r="287" spans="2:65" s="1" customFormat="1" ht="16.5" customHeight="1">
      <c r="B287" s="35"/>
      <c r="C287" s="199" t="s">
        <v>433</v>
      </c>
      <c r="D287" s="199" t="s">
        <v>141</v>
      </c>
      <c r="E287" s="200" t="s">
        <v>434</v>
      </c>
      <c r="F287" s="201" t="s">
        <v>435</v>
      </c>
      <c r="G287" s="202" t="s">
        <v>270</v>
      </c>
      <c r="H287" s="203">
        <v>76.694000000000003</v>
      </c>
      <c r="I287" s="204"/>
      <c r="J287" s="205">
        <f>ROUND(I287*H287,2)</f>
        <v>0</v>
      </c>
      <c r="K287" s="201" t="s">
        <v>184</v>
      </c>
      <c r="L287" s="206"/>
      <c r="M287" s="207" t="s">
        <v>19</v>
      </c>
      <c r="N287" s="208" t="s">
        <v>47</v>
      </c>
      <c r="O287" s="64"/>
      <c r="P287" s="195">
        <f>O287*H287</f>
        <v>0</v>
      </c>
      <c r="Q287" s="195">
        <v>4.0000000000000002E-4</v>
      </c>
      <c r="R287" s="195">
        <f>Q287*H287</f>
        <v>3.0677600000000003E-2</v>
      </c>
      <c r="S287" s="195">
        <v>0</v>
      </c>
      <c r="T287" s="196">
        <f>S287*H287</f>
        <v>0</v>
      </c>
      <c r="AR287" s="197" t="s">
        <v>144</v>
      </c>
      <c r="AT287" s="197" t="s">
        <v>141</v>
      </c>
      <c r="AU287" s="197" t="s">
        <v>86</v>
      </c>
      <c r="AY287" s="18" t="s">
        <v>131</v>
      </c>
      <c r="BE287" s="198">
        <f>IF(N287="základní",J287,0)</f>
        <v>0</v>
      </c>
      <c r="BF287" s="198">
        <f>IF(N287="snížená",J287,0)</f>
        <v>0</v>
      </c>
      <c r="BG287" s="198">
        <f>IF(N287="zákl. přenesená",J287,0)</f>
        <v>0</v>
      </c>
      <c r="BH287" s="198">
        <f>IF(N287="sníž. přenesená",J287,0)</f>
        <v>0</v>
      </c>
      <c r="BI287" s="198">
        <f>IF(N287="nulová",J287,0)</f>
        <v>0</v>
      </c>
      <c r="BJ287" s="18" t="s">
        <v>84</v>
      </c>
      <c r="BK287" s="198">
        <f>ROUND(I287*H287,2)</f>
        <v>0</v>
      </c>
      <c r="BL287" s="18" t="s">
        <v>139</v>
      </c>
      <c r="BM287" s="197" t="s">
        <v>436</v>
      </c>
    </row>
    <row r="288" spans="2:65" s="12" customFormat="1" ht="10.15">
      <c r="B288" s="217"/>
      <c r="C288" s="218"/>
      <c r="D288" s="214" t="s">
        <v>188</v>
      </c>
      <c r="E288" s="219" t="s">
        <v>19</v>
      </c>
      <c r="F288" s="220" t="s">
        <v>425</v>
      </c>
      <c r="G288" s="218"/>
      <c r="H288" s="219" t="s">
        <v>19</v>
      </c>
      <c r="I288" s="221"/>
      <c r="J288" s="218"/>
      <c r="K288" s="218"/>
      <c r="L288" s="222"/>
      <c r="M288" s="223"/>
      <c r="N288" s="224"/>
      <c r="O288" s="224"/>
      <c r="P288" s="224"/>
      <c r="Q288" s="224"/>
      <c r="R288" s="224"/>
      <c r="S288" s="224"/>
      <c r="T288" s="225"/>
      <c r="AT288" s="226" t="s">
        <v>188</v>
      </c>
      <c r="AU288" s="226" t="s">
        <v>86</v>
      </c>
      <c r="AV288" s="12" t="s">
        <v>84</v>
      </c>
      <c r="AW288" s="12" t="s">
        <v>37</v>
      </c>
      <c r="AX288" s="12" t="s">
        <v>76</v>
      </c>
      <c r="AY288" s="226" t="s">
        <v>131</v>
      </c>
    </row>
    <row r="289" spans="2:65" s="13" customFormat="1" ht="10.15">
      <c r="B289" s="227"/>
      <c r="C289" s="228"/>
      <c r="D289" s="214" t="s">
        <v>188</v>
      </c>
      <c r="E289" s="229" t="s">
        <v>19</v>
      </c>
      <c r="F289" s="230" t="s">
        <v>437</v>
      </c>
      <c r="G289" s="228"/>
      <c r="H289" s="231">
        <v>76.694000000000003</v>
      </c>
      <c r="I289" s="232"/>
      <c r="J289" s="228"/>
      <c r="K289" s="228"/>
      <c r="L289" s="233"/>
      <c r="M289" s="234"/>
      <c r="N289" s="235"/>
      <c r="O289" s="235"/>
      <c r="P289" s="235"/>
      <c r="Q289" s="235"/>
      <c r="R289" s="235"/>
      <c r="S289" s="235"/>
      <c r="T289" s="236"/>
      <c r="AT289" s="237" t="s">
        <v>188</v>
      </c>
      <c r="AU289" s="237" t="s">
        <v>86</v>
      </c>
      <c r="AV289" s="13" t="s">
        <v>86</v>
      </c>
      <c r="AW289" s="13" t="s">
        <v>37</v>
      </c>
      <c r="AX289" s="13" t="s">
        <v>84</v>
      </c>
      <c r="AY289" s="237" t="s">
        <v>131</v>
      </c>
    </row>
    <row r="290" spans="2:65" s="1" customFormat="1" ht="16.5" customHeight="1">
      <c r="B290" s="35"/>
      <c r="C290" s="186" t="s">
        <v>438</v>
      </c>
      <c r="D290" s="186" t="s">
        <v>134</v>
      </c>
      <c r="E290" s="187" t="s">
        <v>439</v>
      </c>
      <c r="F290" s="188" t="s">
        <v>440</v>
      </c>
      <c r="G290" s="189" t="s">
        <v>183</v>
      </c>
      <c r="H290" s="190">
        <v>1.169</v>
      </c>
      <c r="I290" s="191"/>
      <c r="J290" s="192">
        <f>ROUND(I290*H290,2)</f>
        <v>0</v>
      </c>
      <c r="K290" s="188" t="s">
        <v>184</v>
      </c>
      <c r="L290" s="39"/>
      <c r="M290" s="193" t="s">
        <v>19</v>
      </c>
      <c r="N290" s="194" t="s">
        <v>47</v>
      </c>
      <c r="O290" s="64"/>
      <c r="P290" s="195">
        <f>O290*H290</f>
        <v>0</v>
      </c>
      <c r="Q290" s="195">
        <v>1.63</v>
      </c>
      <c r="R290" s="195">
        <f>Q290*H290</f>
        <v>1.90547</v>
      </c>
      <c r="S290" s="195">
        <v>0</v>
      </c>
      <c r="T290" s="196">
        <f>S290*H290</f>
        <v>0</v>
      </c>
      <c r="AR290" s="197" t="s">
        <v>139</v>
      </c>
      <c r="AT290" s="197" t="s">
        <v>134</v>
      </c>
      <c r="AU290" s="197" t="s">
        <v>86</v>
      </c>
      <c r="AY290" s="18" t="s">
        <v>131</v>
      </c>
      <c r="BE290" s="198">
        <f>IF(N290="základní",J290,0)</f>
        <v>0</v>
      </c>
      <c r="BF290" s="198">
        <f>IF(N290="snížená",J290,0)</f>
        <v>0</v>
      </c>
      <c r="BG290" s="198">
        <f>IF(N290="zákl. přenesená",J290,0)</f>
        <v>0</v>
      </c>
      <c r="BH290" s="198">
        <f>IF(N290="sníž. přenesená",J290,0)</f>
        <v>0</v>
      </c>
      <c r="BI290" s="198">
        <f>IF(N290="nulová",J290,0)</f>
        <v>0</v>
      </c>
      <c r="BJ290" s="18" t="s">
        <v>84</v>
      </c>
      <c r="BK290" s="198">
        <f>ROUND(I290*H290,2)</f>
        <v>0</v>
      </c>
      <c r="BL290" s="18" t="s">
        <v>139</v>
      </c>
      <c r="BM290" s="197" t="s">
        <v>441</v>
      </c>
    </row>
    <row r="291" spans="2:65" s="1" customFormat="1" ht="37.5">
      <c r="B291" s="35"/>
      <c r="C291" s="36"/>
      <c r="D291" s="214" t="s">
        <v>186</v>
      </c>
      <c r="E291" s="36"/>
      <c r="F291" s="215" t="s">
        <v>442</v>
      </c>
      <c r="G291" s="36"/>
      <c r="H291" s="36"/>
      <c r="I291" s="115"/>
      <c r="J291" s="36"/>
      <c r="K291" s="36"/>
      <c r="L291" s="39"/>
      <c r="M291" s="216"/>
      <c r="N291" s="64"/>
      <c r="O291" s="64"/>
      <c r="P291" s="64"/>
      <c r="Q291" s="64"/>
      <c r="R291" s="64"/>
      <c r="S291" s="64"/>
      <c r="T291" s="65"/>
      <c r="AT291" s="18" t="s">
        <v>186</v>
      </c>
      <c r="AU291" s="18" t="s">
        <v>86</v>
      </c>
    </row>
    <row r="292" spans="2:65" s="12" customFormat="1" ht="10.15">
      <c r="B292" s="217"/>
      <c r="C292" s="218"/>
      <c r="D292" s="214" t="s">
        <v>188</v>
      </c>
      <c r="E292" s="219" t="s">
        <v>19</v>
      </c>
      <c r="F292" s="220" t="s">
        <v>425</v>
      </c>
      <c r="G292" s="218"/>
      <c r="H292" s="219" t="s">
        <v>19</v>
      </c>
      <c r="I292" s="221"/>
      <c r="J292" s="218"/>
      <c r="K292" s="218"/>
      <c r="L292" s="222"/>
      <c r="M292" s="223"/>
      <c r="N292" s="224"/>
      <c r="O292" s="224"/>
      <c r="P292" s="224"/>
      <c r="Q292" s="224"/>
      <c r="R292" s="224"/>
      <c r="S292" s="224"/>
      <c r="T292" s="225"/>
      <c r="AT292" s="226" t="s">
        <v>188</v>
      </c>
      <c r="AU292" s="226" t="s">
        <v>86</v>
      </c>
      <c r="AV292" s="12" t="s">
        <v>84</v>
      </c>
      <c r="AW292" s="12" t="s">
        <v>37</v>
      </c>
      <c r="AX292" s="12" t="s">
        <v>76</v>
      </c>
      <c r="AY292" s="226" t="s">
        <v>131</v>
      </c>
    </row>
    <row r="293" spans="2:65" s="13" customFormat="1" ht="10.15">
      <c r="B293" s="227"/>
      <c r="C293" s="228"/>
      <c r="D293" s="214" t="s">
        <v>188</v>
      </c>
      <c r="E293" s="229" t="s">
        <v>19</v>
      </c>
      <c r="F293" s="230" t="s">
        <v>443</v>
      </c>
      <c r="G293" s="228"/>
      <c r="H293" s="231">
        <v>1.169</v>
      </c>
      <c r="I293" s="232"/>
      <c r="J293" s="228"/>
      <c r="K293" s="228"/>
      <c r="L293" s="233"/>
      <c r="M293" s="234"/>
      <c r="N293" s="235"/>
      <c r="O293" s="235"/>
      <c r="P293" s="235"/>
      <c r="Q293" s="235"/>
      <c r="R293" s="235"/>
      <c r="S293" s="235"/>
      <c r="T293" s="236"/>
      <c r="AT293" s="237" t="s">
        <v>188</v>
      </c>
      <c r="AU293" s="237" t="s">
        <v>86</v>
      </c>
      <c r="AV293" s="13" t="s">
        <v>86</v>
      </c>
      <c r="AW293" s="13" t="s">
        <v>37</v>
      </c>
      <c r="AX293" s="13" t="s">
        <v>84</v>
      </c>
      <c r="AY293" s="237" t="s">
        <v>131</v>
      </c>
    </row>
    <row r="294" spans="2:65" s="1" customFormat="1" ht="24" customHeight="1">
      <c r="B294" s="35"/>
      <c r="C294" s="186" t="s">
        <v>444</v>
      </c>
      <c r="D294" s="186" t="s">
        <v>134</v>
      </c>
      <c r="E294" s="187" t="s">
        <v>445</v>
      </c>
      <c r="F294" s="188" t="s">
        <v>446</v>
      </c>
      <c r="G294" s="189" t="s">
        <v>307</v>
      </c>
      <c r="H294" s="190">
        <v>29.216999999999999</v>
      </c>
      <c r="I294" s="191"/>
      <c r="J294" s="192">
        <f>ROUND(I294*H294,2)</f>
        <v>0</v>
      </c>
      <c r="K294" s="188" t="s">
        <v>184</v>
      </c>
      <c r="L294" s="39"/>
      <c r="M294" s="193" t="s">
        <v>19</v>
      </c>
      <c r="N294" s="194" t="s">
        <v>47</v>
      </c>
      <c r="O294" s="64"/>
      <c r="P294" s="195">
        <f>O294*H294</f>
        <v>0</v>
      </c>
      <c r="Q294" s="195">
        <v>0.23801</v>
      </c>
      <c r="R294" s="195">
        <f>Q294*H294</f>
        <v>6.9539381699999998</v>
      </c>
      <c r="S294" s="195">
        <v>0</v>
      </c>
      <c r="T294" s="196">
        <f>S294*H294</f>
        <v>0</v>
      </c>
      <c r="AR294" s="197" t="s">
        <v>139</v>
      </c>
      <c r="AT294" s="197" t="s">
        <v>134</v>
      </c>
      <c r="AU294" s="197" t="s">
        <v>86</v>
      </c>
      <c r="AY294" s="18" t="s">
        <v>131</v>
      </c>
      <c r="BE294" s="198">
        <f>IF(N294="základní",J294,0)</f>
        <v>0</v>
      </c>
      <c r="BF294" s="198">
        <f>IF(N294="snížená",J294,0)</f>
        <v>0</v>
      </c>
      <c r="BG294" s="198">
        <f>IF(N294="zákl. přenesená",J294,0)</f>
        <v>0</v>
      </c>
      <c r="BH294" s="198">
        <f>IF(N294="sníž. přenesená",J294,0)</f>
        <v>0</v>
      </c>
      <c r="BI294" s="198">
        <f>IF(N294="nulová",J294,0)</f>
        <v>0</v>
      </c>
      <c r="BJ294" s="18" t="s">
        <v>84</v>
      </c>
      <c r="BK294" s="198">
        <f>ROUND(I294*H294,2)</f>
        <v>0</v>
      </c>
      <c r="BL294" s="18" t="s">
        <v>139</v>
      </c>
      <c r="BM294" s="197" t="s">
        <v>447</v>
      </c>
    </row>
    <row r="295" spans="2:65" s="12" customFormat="1" ht="10.15">
      <c r="B295" s="217"/>
      <c r="C295" s="218"/>
      <c r="D295" s="214" t="s">
        <v>188</v>
      </c>
      <c r="E295" s="219" t="s">
        <v>19</v>
      </c>
      <c r="F295" s="220" t="s">
        <v>425</v>
      </c>
      <c r="G295" s="218"/>
      <c r="H295" s="219" t="s">
        <v>19</v>
      </c>
      <c r="I295" s="221"/>
      <c r="J295" s="218"/>
      <c r="K295" s="218"/>
      <c r="L295" s="222"/>
      <c r="M295" s="223"/>
      <c r="N295" s="224"/>
      <c r="O295" s="224"/>
      <c r="P295" s="224"/>
      <c r="Q295" s="224"/>
      <c r="R295" s="224"/>
      <c r="S295" s="224"/>
      <c r="T295" s="225"/>
      <c r="AT295" s="226" t="s">
        <v>188</v>
      </c>
      <c r="AU295" s="226" t="s">
        <v>86</v>
      </c>
      <c r="AV295" s="12" t="s">
        <v>84</v>
      </c>
      <c r="AW295" s="12" t="s">
        <v>37</v>
      </c>
      <c r="AX295" s="12" t="s">
        <v>76</v>
      </c>
      <c r="AY295" s="226" t="s">
        <v>131</v>
      </c>
    </row>
    <row r="296" spans="2:65" s="13" customFormat="1" ht="10.15">
      <c r="B296" s="227"/>
      <c r="C296" s="228"/>
      <c r="D296" s="214" t="s">
        <v>188</v>
      </c>
      <c r="E296" s="229" t="s">
        <v>19</v>
      </c>
      <c r="F296" s="230" t="s">
        <v>448</v>
      </c>
      <c r="G296" s="228"/>
      <c r="H296" s="231">
        <v>29.216999999999999</v>
      </c>
      <c r="I296" s="232"/>
      <c r="J296" s="228"/>
      <c r="K296" s="228"/>
      <c r="L296" s="233"/>
      <c r="M296" s="234"/>
      <c r="N296" s="235"/>
      <c r="O296" s="235"/>
      <c r="P296" s="235"/>
      <c r="Q296" s="235"/>
      <c r="R296" s="235"/>
      <c r="S296" s="235"/>
      <c r="T296" s="236"/>
      <c r="AT296" s="237" t="s">
        <v>188</v>
      </c>
      <c r="AU296" s="237" t="s">
        <v>86</v>
      </c>
      <c r="AV296" s="13" t="s">
        <v>86</v>
      </c>
      <c r="AW296" s="13" t="s">
        <v>37</v>
      </c>
      <c r="AX296" s="13" t="s">
        <v>84</v>
      </c>
      <c r="AY296" s="237" t="s">
        <v>131</v>
      </c>
    </row>
    <row r="297" spans="2:65" s="1" customFormat="1" ht="16.5" customHeight="1">
      <c r="B297" s="35"/>
      <c r="C297" s="186" t="s">
        <v>449</v>
      </c>
      <c r="D297" s="186" t="s">
        <v>134</v>
      </c>
      <c r="E297" s="187" t="s">
        <v>450</v>
      </c>
      <c r="F297" s="188" t="s">
        <v>451</v>
      </c>
      <c r="G297" s="189" t="s">
        <v>183</v>
      </c>
      <c r="H297" s="190">
        <v>2.734</v>
      </c>
      <c r="I297" s="191"/>
      <c r="J297" s="192">
        <f>ROUND(I297*H297,2)</f>
        <v>0</v>
      </c>
      <c r="K297" s="188" t="s">
        <v>184</v>
      </c>
      <c r="L297" s="39"/>
      <c r="M297" s="193" t="s">
        <v>19</v>
      </c>
      <c r="N297" s="194" t="s">
        <v>47</v>
      </c>
      <c r="O297" s="64"/>
      <c r="P297" s="195">
        <f>O297*H297</f>
        <v>0</v>
      </c>
      <c r="Q297" s="195">
        <v>2.16</v>
      </c>
      <c r="R297" s="195">
        <f>Q297*H297</f>
        <v>5.9054400000000005</v>
      </c>
      <c r="S297" s="195">
        <v>0</v>
      </c>
      <c r="T297" s="196">
        <f>S297*H297</f>
        <v>0</v>
      </c>
      <c r="AR297" s="197" t="s">
        <v>139</v>
      </c>
      <c r="AT297" s="197" t="s">
        <v>134</v>
      </c>
      <c r="AU297" s="197" t="s">
        <v>86</v>
      </c>
      <c r="AY297" s="18" t="s">
        <v>131</v>
      </c>
      <c r="BE297" s="198">
        <f>IF(N297="základní",J297,0)</f>
        <v>0</v>
      </c>
      <c r="BF297" s="198">
        <f>IF(N297="snížená",J297,0)</f>
        <v>0</v>
      </c>
      <c r="BG297" s="198">
        <f>IF(N297="zákl. přenesená",J297,0)</f>
        <v>0</v>
      </c>
      <c r="BH297" s="198">
        <f>IF(N297="sníž. přenesená",J297,0)</f>
        <v>0</v>
      </c>
      <c r="BI297" s="198">
        <f>IF(N297="nulová",J297,0)</f>
        <v>0</v>
      </c>
      <c r="BJ297" s="18" t="s">
        <v>84</v>
      </c>
      <c r="BK297" s="198">
        <f>ROUND(I297*H297,2)</f>
        <v>0</v>
      </c>
      <c r="BL297" s="18" t="s">
        <v>139</v>
      </c>
      <c r="BM297" s="197" t="s">
        <v>452</v>
      </c>
    </row>
    <row r="298" spans="2:65" s="1" customFormat="1" ht="37.5">
      <c r="B298" s="35"/>
      <c r="C298" s="36"/>
      <c r="D298" s="214" t="s">
        <v>186</v>
      </c>
      <c r="E298" s="36"/>
      <c r="F298" s="215" t="s">
        <v>453</v>
      </c>
      <c r="G298" s="36"/>
      <c r="H298" s="36"/>
      <c r="I298" s="115"/>
      <c r="J298" s="36"/>
      <c r="K298" s="36"/>
      <c r="L298" s="39"/>
      <c r="M298" s="216"/>
      <c r="N298" s="64"/>
      <c r="O298" s="64"/>
      <c r="P298" s="64"/>
      <c r="Q298" s="64"/>
      <c r="R298" s="64"/>
      <c r="S298" s="64"/>
      <c r="T298" s="65"/>
      <c r="AT298" s="18" t="s">
        <v>186</v>
      </c>
      <c r="AU298" s="18" t="s">
        <v>86</v>
      </c>
    </row>
    <row r="299" spans="2:65" s="12" customFormat="1" ht="10.15">
      <c r="B299" s="217"/>
      <c r="C299" s="218"/>
      <c r="D299" s="214" t="s">
        <v>188</v>
      </c>
      <c r="E299" s="219" t="s">
        <v>19</v>
      </c>
      <c r="F299" s="220" t="s">
        <v>454</v>
      </c>
      <c r="G299" s="218"/>
      <c r="H299" s="219" t="s">
        <v>19</v>
      </c>
      <c r="I299" s="221"/>
      <c r="J299" s="218"/>
      <c r="K299" s="218"/>
      <c r="L299" s="222"/>
      <c r="M299" s="223"/>
      <c r="N299" s="224"/>
      <c r="O299" s="224"/>
      <c r="P299" s="224"/>
      <c r="Q299" s="224"/>
      <c r="R299" s="224"/>
      <c r="S299" s="224"/>
      <c r="T299" s="225"/>
      <c r="AT299" s="226" t="s">
        <v>188</v>
      </c>
      <c r="AU299" s="226" t="s">
        <v>86</v>
      </c>
      <c r="AV299" s="12" t="s">
        <v>84</v>
      </c>
      <c r="AW299" s="12" t="s">
        <v>37</v>
      </c>
      <c r="AX299" s="12" t="s">
        <v>76</v>
      </c>
      <c r="AY299" s="226" t="s">
        <v>131</v>
      </c>
    </row>
    <row r="300" spans="2:65" s="13" customFormat="1" ht="10.15">
      <c r="B300" s="227"/>
      <c r="C300" s="228"/>
      <c r="D300" s="214" t="s">
        <v>188</v>
      </c>
      <c r="E300" s="229" t="s">
        <v>19</v>
      </c>
      <c r="F300" s="230" t="s">
        <v>455</v>
      </c>
      <c r="G300" s="228"/>
      <c r="H300" s="231">
        <v>2.734</v>
      </c>
      <c r="I300" s="232"/>
      <c r="J300" s="228"/>
      <c r="K300" s="228"/>
      <c r="L300" s="233"/>
      <c r="M300" s="234"/>
      <c r="N300" s="235"/>
      <c r="O300" s="235"/>
      <c r="P300" s="235"/>
      <c r="Q300" s="235"/>
      <c r="R300" s="235"/>
      <c r="S300" s="235"/>
      <c r="T300" s="236"/>
      <c r="AT300" s="237" t="s">
        <v>188</v>
      </c>
      <c r="AU300" s="237" t="s">
        <v>86</v>
      </c>
      <c r="AV300" s="13" t="s">
        <v>86</v>
      </c>
      <c r="AW300" s="13" t="s">
        <v>37</v>
      </c>
      <c r="AX300" s="13" t="s">
        <v>84</v>
      </c>
      <c r="AY300" s="237" t="s">
        <v>131</v>
      </c>
    </row>
    <row r="301" spans="2:65" s="1" customFormat="1" ht="16.5" customHeight="1">
      <c r="B301" s="35"/>
      <c r="C301" s="186" t="s">
        <v>456</v>
      </c>
      <c r="D301" s="186" t="s">
        <v>134</v>
      </c>
      <c r="E301" s="187" t="s">
        <v>457</v>
      </c>
      <c r="F301" s="188" t="s">
        <v>458</v>
      </c>
      <c r="G301" s="189" t="s">
        <v>183</v>
      </c>
      <c r="H301" s="190">
        <v>23.818000000000001</v>
      </c>
      <c r="I301" s="191"/>
      <c r="J301" s="192">
        <f>ROUND(I301*H301,2)</f>
        <v>0</v>
      </c>
      <c r="K301" s="188" t="s">
        <v>184</v>
      </c>
      <c r="L301" s="39"/>
      <c r="M301" s="193" t="s">
        <v>19</v>
      </c>
      <c r="N301" s="194" t="s">
        <v>47</v>
      </c>
      <c r="O301" s="64"/>
      <c r="P301" s="195">
        <f>O301*H301</f>
        <v>0</v>
      </c>
      <c r="Q301" s="195">
        <v>2.2563399999999998</v>
      </c>
      <c r="R301" s="195">
        <f>Q301*H301</f>
        <v>53.741506119999997</v>
      </c>
      <c r="S301" s="195">
        <v>0</v>
      </c>
      <c r="T301" s="196">
        <f>S301*H301</f>
        <v>0</v>
      </c>
      <c r="AR301" s="197" t="s">
        <v>139</v>
      </c>
      <c r="AT301" s="197" t="s">
        <v>134</v>
      </c>
      <c r="AU301" s="197" t="s">
        <v>86</v>
      </c>
      <c r="AY301" s="18" t="s">
        <v>131</v>
      </c>
      <c r="BE301" s="198">
        <f>IF(N301="základní",J301,0)</f>
        <v>0</v>
      </c>
      <c r="BF301" s="198">
        <f>IF(N301="snížená",J301,0)</f>
        <v>0</v>
      </c>
      <c r="BG301" s="198">
        <f>IF(N301="zákl. přenesená",J301,0)</f>
        <v>0</v>
      </c>
      <c r="BH301" s="198">
        <f>IF(N301="sníž. přenesená",J301,0)</f>
        <v>0</v>
      </c>
      <c r="BI301" s="198">
        <f>IF(N301="nulová",J301,0)</f>
        <v>0</v>
      </c>
      <c r="BJ301" s="18" t="s">
        <v>84</v>
      </c>
      <c r="BK301" s="198">
        <f>ROUND(I301*H301,2)</f>
        <v>0</v>
      </c>
      <c r="BL301" s="18" t="s">
        <v>139</v>
      </c>
      <c r="BM301" s="197" t="s">
        <v>444</v>
      </c>
    </row>
    <row r="302" spans="2:65" s="1" customFormat="1" ht="56.25">
      <c r="B302" s="35"/>
      <c r="C302" s="36"/>
      <c r="D302" s="214" t="s">
        <v>186</v>
      </c>
      <c r="E302" s="36"/>
      <c r="F302" s="215" t="s">
        <v>459</v>
      </c>
      <c r="G302" s="36"/>
      <c r="H302" s="36"/>
      <c r="I302" s="115"/>
      <c r="J302" s="36"/>
      <c r="K302" s="36"/>
      <c r="L302" s="39"/>
      <c r="M302" s="216"/>
      <c r="N302" s="64"/>
      <c r="O302" s="64"/>
      <c r="P302" s="64"/>
      <c r="Q302" s="64"/>
      <c r="R302" s="64"/>
      <c r="S302" s="64"/>
      <c r="T302" s="65"/>
      <c r="AT302" s="18" t="s">
        <v>186</v>
      </c>
      <c r="AU302" s="18" t="s">
        <v>86</v>
      </c>
    </row>
    <row r="303" spans="2:65" s="12" customFormat="1" ht="10.15">
      <c r="B303" s="217"/>
      <c r="C303" s="218"/>
      <c r="D303" s="214" t="s">
        <v>188</v>
      </c>
      <c r="E303" s="219" t="s">
        <v>19</v>
      </c>
      <c r="F303" s="220" t="s">
        <v>460</v>
      </c>
      <c r="G303" s="218"/>
      <c r="H303" s="219" t="s">
        <v>19</v>
      </c>
      <c r="I303" s="221"/>
      <c r="J303" s="218"/>
      <c r="K303" s="218"/>
      <c r="L303" s="222"/>
      <c r="M303" s="223"/>
      <c r="N303" s="224"/>
      <c r="O303" s="224"/>
      <c r="P303" s="224"/>
      <c r="Q303" s="224"/>
      <c r="R303" s="224"/>
      <c r="S303" s="224"/>
      <c r="T303" s="225"/>
      <c r="AT303" s="226" t="s">
        <v>188</v>
      </c>
      <c r="AU303" s="226" t="s">
        <v>86</v>
      </c>
      <c r="AV303" s="12" t="s">
        <v>84</v>
      </c>
      <c r="AW303" s="12" t="s">
        <v>37</v>
      </c>
      <c r="AX303" s="12" t="s">
        <v>76</v>
      </c>
      <c r="AY303" s="226" t="s">
        <v>131</v>
      </c>
    </row>
    <row r="304" spans="2:65" s="13" customFormat="1" ht="10.15">
      <c r="B304" s="227"/>
      <c r="C304" s="228"/>
      <c r="D304" s="214" t="s">
        <v>188</v>
      </c>
      <c r="E304" s="229" t="s">
        <v>19</v>
      </c>
      <c r="F304" s="230" t="s">
        <v>461</v>
      </c>
      <c r="G304" s="228"/>
      <c r="H304" s="231">
        <v>7.6980000000000004</v>
      </c>
      <c r="I304" s="232"/>
      <c r="J304" s="228"/>
      <c r="K304" s="228"/>
      <c r="L304" s="233"/>
      <c r="M304" s="234"/>
      <c r="N304" s="235"/>
      <c r="O304" s="235"/>
      <c r="P304" s="235"/>
      <c r="Q304" s="235"/>
      <c r="R304" s="235"/>
      <c r="S304" s="235"/>
      <c r="T304" s="236"/>
      <c r="AT304" s="237" t="s">
        <v>188</v>
      </c>
      <c r="AU304" s="237" t="s">
        <v>86</v>
      </c>
      <c r="AV304" s="13" t="s">
        <v>86</v>
      </c>
      <c r="AW304" s="13" t="s">
        <v>37</v>
      </c>
      <c r="AX304" s="13" t="s">
        <v>76</v>
      </c>
      <c r="AY304" s="237" t="s">
        <v>131</v>
      </c>
    </row>
    <row r="305" spans="2:65" s="12" customFormat="1" ht="10.15">
      <c r="B305" s="217"/>
      <c r="C305" s="218"/>
      <c r="D305" s="214" t="s">
        <v>188</v>
      </c>
      <c r="E305" s="219" t="s">
        <v>19</v>
      </c>
      <c r="F305" s="220" t="s">
        <v>204</v>
      </c>
      <c r="G305" s="218"/>
      <c r="H305" s="219" t="s">
        <v>19</v>
      </c>
      <c r="I305" s="221"/>
      <c r="J305" s="218"/>
      <c r="K305" s="218"/>
      <c r="L305" s="222"/>
      <c r="M305" s="223"/>
      <c r="N305" s="224"/>
      <c r="O305" s="224"/>
      <c r="P305" s="224"/>
      <c r="Q305" s="224"/>
      <c r="R305" s="224"/>
      <c r="S305" s="224"/>
      <c r="T305" s="225"/>
      <c r="AT305" s="226" t="s">
        <v>188</v>
      </c>
      <c r="AU305" s="226" t="s">
        <v>86</v>
      </c>
      <c r="AV305" s="12" t="s">
        <v>84</v>
      </c>
      <c r="AW305" s="12" t="s">
        <v>37</v>
      </c>
      <c r="AX305" s="12" t="s">
        <v>76</v>
      </c>
      <c r="AY305" s="226" t="s">
        <v>131</v>
      </c>
    </row>
    <row r="306" spans="2:65" s="13" customFormat="1" ht="10.15">
      <c r="B306" s="227"/>
      <c r="C306" s="228"/>
      <c r="D306" s="214" t="s">
        <v>188</v>
      </c>
      <c r="E306" s="229" t="s">
        <v>19</v>
      </c>
      <c r="F306" s="230" t="s">
        <v>205</v>
      </c>
      <c r="G306" s="228"/>
      <c r="H306" s="231">
        <v>16.32</v>
      </c>
      <c r="I306" s="232"/>
      <c r="J306" s="228"/>
      <c r="K306" s="228"/>
      <c r="L306" s="233"/>
      <c r="M306" s="234"/>
      <c r="N306" s="235"/>
      <c r="O306" s="235"/>
      <c r="P306" s="235"/>
      <c r="Q306" s="235"/>
      <c r="R306" s="235"/>
      <c r="S306" s="235"/>
      <c r="T306" s="236"/>
      <c r="AT306" s="237" t="s">
        <v>188</v>
      </c>
      <c r="AU306" s="237" t="s">
        <v>86</v>
      </c>
      <c r="AV306" s="13" t="s">
        <v>86</v>
      </c>
      <c r="AW306" s="13" t="s">
        <v>37</v>
      </c>
      <c r="AX306" s="13" t="s">
        <v>76</v>
      </c>
      <c r="AY306" s="237" t="s">
        <v>131</v>
      </c>
    </row>
    <row r="307" spans="2:65" s="12" customFormat="1" ht="10.15">
      <c r="B307" s="217"/>
      <c r="C307" s="218"/>
      <c r="D307" s="214" t="s">
        <v>188</v>
      </c>
      <c r="E307" s="219" t="s">
        <v>19</v>
      </c>
      <c r="F307" s="220" t="s">
        <v>462</v>
      </c>
      <c r="G307" s="218"/>
      <c r="H307" s="219" t="s">
        <v>19</v>
      </c>
      <c r="I307" s="221"/>
      <c r="J307" s="218"/>
      <c r="K307" s="218"/>
      <c r="L307" s="222"/>
      <c r="M307" s="223"/>
      <c r="N307" s="224"/>
      <c r="O307" s="224"/>
      <c r="P307" s="224"/>
      <c r="Q307" s="224"/>
      <c r="R307" s="224"/>
      <c r="S307" s="224"/>
      <c r="T307" s="225"/>
      <c r="AT307" s="226" t="s">
        <v>188</v>
      </c>
      <c r="AU307" s="226" t="s">
        <v>86</v>
      </c>
      <c r="AV307" s="12" t="s">
        <v>84</v>
      </c>
      <c r="AW307" s="12" t="s">
        <v>37</v>
      </c>
      <c r="AX307" s="12" t="s">
        <v>76</v>
      </c>
      <c r="AY307" s="226" t="s">
        <v>131</v>
      </c>
    </row>
    <row r="308" spans="2:65" s="13" customFormat="1" ht="10.15">
      <c r="B308" s="227"/>
      <c r="C308" s="228"/>
      <c r="D308" s="214" t="s">
        <v>188</v>
      </c>
      <c r="E308" s="229" t="s">
        <v>19</v>
      </c>
      <c r="F308" s="230" t="s">
        <v>463</v>
      </c>
      <c r="G308" s="228"/>
      <c r="H308" s="231">
        <v>-0.2</v>
      </c>
      <c r="I308" s="232"/>
      <c r="J308" s="228"/>
      <c r="K308" s="228"/>
      <c r="L308" s="233"/>
      <c r="M308" s="234"/>
      <c r="N308" s="235"/>
      <c r="O308" s="235"/>
      <c r="P308" s="235"/>
      <c r="Q308" s="235"/>
      <c r="R308" s="235"/>
      <c r="S308" s="235"/>
      <c r="T308" s="236"/>
      <c r="AT308" s="237" t="s">
        <v>188</v>
      </c>
      <c r="AU308" s="237" t="s">
        <v>86</v>
      </c>
      <c r="AV308" s="13" t="s">
        <v>86</v>
      </c>
      <c r="AW308" s="13" t="s">
        <v>37</v>
      </c>
      <c r="AX308" s="13" t="s">
        <v>76</v>
      </c>
      <c r="AY308" s="237" t="s">
        <v>131</v>
      </c>
    </row>
    <row r="309" spans="2:65" s="12" customFormat="1" ht="10.15">
      <c r="B309" s="217"/>
      <c r="C309" s="218"/>
      <c r="D309" s="214" t="s">
        <v>188</v>
      </c>
      <c r="E309" s="219" t="s">
        <v>19</v>
      </c>
      <c r="F309" s="220" t="s">
        <v>206</v>
      </c>
      <c r="G309" s="218"/>
      <c r="H309" s="219" t="s">
        <v>19</v>
      </c>
      <c r="I309" s="221"/>
      <c r="J309" s="218"/>
      <c r="K309" s="218"/>
      <c r="L309" s="222"/>
      <c r="M309" s="223"/>
      <c r="N309" s="224"/>
      <c r="O309" s="224"/>
      <c r="P309" s="224"/>
      <c r="Q309" s="224"/>
      <c r="R309" s="224"/>
      <c r="S309" s="224"/>
      <c r="T309" s="225"/>
      <c r="AT309" s="226" t="s">
        <v>188</v>
      </c>
      <c r="AU309" s="226" t="s">
        <v>86</v>
      </c>
      <c r="AV309" s="12" t="s">
        <v>84</v>
      </c>
      <c r="AW309" s="12" t="s">
        <v>37</v>
      </c>
      <c r="AX309" s="12" t="s">
        <v>76</v>
      </c>
      <c r="AY309" s="226" t="s">
        <v>131</v>
      </c>
    </row>
    <row r="310" spans="2:65" s="14" customFormat="1" ht="10.15">
      <c r="B310" s="238"/>
      <c r="C310" s="239"/>
      <c r="D310" s="214" t="s">
        <v>188</v>
      </c>
      <c r="E310" s="240" t="s">
        <v>19</v>
      </c>
      <c r="F310" s="241" t="s">
        <v>194</v>
      </c>
      <c r="G310" s="239"/>
      <c r="H310" s="242">
        <v>23.818000000000001</v>
      </c>
      <c r="I310" s="243"/>
      <c r="J310" s="239"/>
      <c r="K310" s="239"/>
      <c r="L310" s="244"/>
      <c r="M310" s="245"/>
      <c r="N310" s="246"/>
      <c r="O310" s="246"/>
      <c r="P310" s="246"/>
      <c r="Q310" s="246"/>
      <c r="R310" s="246"/>
      <c r="S310" s="246"/>
      <c r="T310" s="247"/>
      <c r="AT310" s="248" t="s">
        <v>188</v>
      </c>
      <c r="AU310" s="248" t="s">
        <v>86</v>
      </c>
      <c r="AV310" s="14" t="s">
        <v>139</v>
      </c>
      <c r="AW310" s="14" t="s">
        <v>37</v>
      </c>
      <c r="AX310" s="14" t="s">
        <v>84</v>
      </c>
      <c r="AY310" s="248" t="s">
        <v>131</v>
      </c>
    </row>
    <row r="311" spans="2:65" s="1" customFormat="1" ht="16.5" customHeight="1">
      <c r="B311" s="35"/>
      <c r="C311" s="186" t="s">
        <v>464</v>
      </c>
      <c r="D311" s="186" t="s">
        <v>134</v>
      </c>
      <c r="E311" s="187" t="s">
        <v>465</v>
      </c>
      <c r="F311" s="188" t="s">
        <v>466</v>
      </c>
      <c r="G311" s="189" t="s">
        <v>183</v>
      </c>
      <c r="H311" s="190">
        <v>0.4</v>
      </c>
      <c r="I311" s="191"/>
      <c r="J311" s="192">
        <f>ROUND(I311*H311,2)</f>
        <v>0</v>
      </c>
      <c r="K311" s="188" t="s">
        <v>184</v>
      </c>
      <c r="L311" s="39"/>
      <c r="M311" s="193" t="s">
        <v>19</v>
      </c>
      <c r="N311" s="194" t="s">
        <v>47</v>
      </c>
      <c r="O311" s="64"/>
      <c r="P311" s="195">
        <f>O311*H311</f>
        <v>0</v>
      </c>
      <c r="Q311" s="195">
        <v>2.45329</v>
      </c>
      <c r="R311" s="195">
        <f>Q311*H311</f>
        <v>0.98131600000000008</v>
      </c>
      <c r="S311" s="195">
        <v>0</v>
      </c>
      <c r="T311" s="196">
        <f>S311*H311</f>
        <v>0</v>
      </c>
      <c r="AR311" s="197" t="s">
        <v>139</v>
      </c>
      <c r="AT311" s="197" t="s">
        <v>134</v>
      </c>
      <c r="AU311" s="197" t="s">
        <v>86</v>
      </c>
      <c r="AY311" s="18" t="s">
        <v>131</v>
      </c>
      <c r="BE311" s="198">
        <f>IF(N311="základní",J311,0)</f>
        <v>0</v>
      </c>
      <c r="BF311" s="198">
        <f>IF(N311="snížená",J311,0)</f>
        <v>0</v>
      </c>
      <c r="BG311" s="198">
        <f>IF(N311="zákl. přenesená",J311,0)</f>
        <v>0</v>
      </c>
      <c r="BH311" s="198">
        <f>IF(N311="sníž. přenesená",J311,0)</f>
        <v>0</v>
      </c>
      <c r="BI311" s="198">
        <f>IF(N311="nulová",J311,0)</f>
        <v>0</v>
      </c>
      <c r="BJ311" s="18" t="s">
        <v>84</v>
      </c>
      <c r="BK311" s="198">
        <f>ROUND(I311*H311,2)</f>
        <v>0</v>
      </c>
      <c r="BL311" s="18" t="s">
        <v>139</v>
      </c>
      <c r="BM311" s="197" t="s">
        <v>467</v>
      </c>
    </row>
    <row r="312" spans="2:65" s="1" customFormat="1" ht="56.25">
      <c r="B312" s="35"/>
      <c r="C312" s="36"/>
      <c r="D312" s="214" t="s">
        <v>186</v>
      </c>
      <c r="E312" s="36"/>
      <c r="F312" s="215" t="s">
        <v>459</v>
      </c>
      <c r="G312" s="36"/>
      <c r="H312" s="36"/>
      <c r="I312" s="115"/>
      <c r="J312" s="36"/>
      <c r="K312" s="36"/>
      <c r="L312" s="39"/>
      <c r="M312" s="216"/>
      <c r="N312" s="64"/>
      <c r="O312" s="64"/>
      <c r="P312" s="64"/>
      <c r="Q312" s="64"/>
      <c r="R312" s="64"/>
      <c r="S312" s="64"/>
      <c r="T312" s="65"/>
      <c r="AT312" s="18" t="s">
        <v>186</v>
      </c>
      <c r="AU312" s="18" t="s">
        <v>86</v>
      </c>
    </row>
    <row r="313" spans="2:65" s="12" customFormat="1" ht="10.15">
      <c r="B313" s="217"/>
      <c r="C313" s="218"/>
      <c r="D313" s="214" t="s">
        <v>188</v>
      </c>
      <c r="E313" s="219" t="s">
        <v>19</v>
      </c>
      <c r="F313" s="220" t="s">
        <v>468</v>
      </c>
      <c r="G313" s="218"/>
      <c r="H313" s="219" t="s">
        <v>19</v>
      </c>
      <c r="I313" s="221"/>
      <c r="J313" s="218"/>
      <c r="K313" s="218"/>
      <c r="L313" s="222"/>
      <c r="M313" s="223"/>
      <c r="N313" s="224"/>
      <c r="O313" s="224"/>
      <c r="P313" s="224"/>
      <c r="Q313" s="224"/>
      <c r="R313" s="224"/>
      <c r="S313" s="224"/>
      <c r="T313" s="225"/>
      <c r="AT313" s="226" t="s">
        <v>188</v>
      </c>
      <c r="AU313" s="226" t="s">
        <v>86</v>
      </c>
      <c r="AV313" s="12" t="s">
        <v>84</v>
      </c>
      <c r="AW313" s="12" t="s">
        <v>37</v>
      </c>
      <c r="AX313" s="12" t="s">
        <v>76</v>
      </c>
      <c r="AY313" s="226" t="s">
        <v>131</v>
      </c>
    </row>
    <row r="314" spans="2:65" s="13" customFormat="1" ht="10.15">
      <c r="B314" s="227"/>
      <c r="C314" s="228"/>
      <c r="D314" s="214" t="s">
        <v>188</v>
      </c>
      <c r="E314" s="229" t="s">
        <v>19</v>
      </c>
      <c r="F314" s="230" t="s">
        <v>469</v>
      </c>
      <c r="G314" s="228"/>
      <c r="H314" s="231">
        <v>0.4</v>
      </c>
      <c r="I314" s="232"/>
      <c r="J314" s="228"/>
      <c r="K314" s="228"/>
      <c r="L314" s="233"/>
      <c r="M314" s="234"/>
      <c r="N314" s="235"/>
      <c r="O314" s="235"/>
      <c r="P314" s="235"/>
      <c r="Q314" s="235"/>
      <c r="R314" s="235"/>
      <c r="S314" s="235"/>
      <c r="T314" s="236"/>
      <c r="AT314" s="237" t="s">
        <v>188</v>
      </c>
      <c r="AU314" s="237" t="s">
        <v>86</v>
      </c>
      <c r="AV314" s="13" t="s">
        <v>86</v>
      </c>
      <c r="AW314" s="13" t="s">
        <v>37</v>
      </c>
      <c r="AX314" s="13" t="s">
        <v>84</v>
      </c>
      <c r="AY314" s="237" t="s">
        <v>131</v>
      </c>
    </row>
    <row r="315" spans="2:65" s="1" customFormat="1" ht="16.5" customHeight="1">
      <c r="B315" s="35"/>
      <c r="C315" s="186" t="s">
        <v>470</v>
      </c>
      <c r="D315" s="186" t="s">
        <v>134</v>
      </c>
      <c r="E315" s="187" t="s">
        <v>471</v>
      </c>
      <c r="F315" s="188" t="s">
        <v>472</v>
      </c>
      <c r="G315" s="189" t="s">
        <v>270</v>
      </c>
      <c r="H315" s="190">
        <v>1.6</v>
      </c>
      <c r="I315" s="191"/>
      <c r="J315" s="192">
        <f>ROUND(I315*H315,2)</f>
        <v>0</v>
      </c>
      <c r="K315" s="188" t="s">
        <v>184</v>
      </c>
      <c r="L315" s="39"/>
      <c r="M315" s="193" t="s">
        <v>19</v>
      </c>
      <c r="N315" s="194" t="s">
        <v>47</v>
      </c>
      <c r="O315" s="64"/>
      <c r="P315" s="195">
        <f>O315*H315</f>
        <v>0</v>
      </c>
      <c r="Q315" s="195">
        <v>2.64E-3</v>
      </c>
      <c r="R315" s="195">
        <f>Q315*H315</f>
        <v>4.2240000000000003E-3</v>
      </c>
      <c r="S315" s="195">
        <v>0</v>
      </c>
      <c r="T315" s="196">
        <f>S315*H315</f>
        <v>0</v>
      </c>
      <c r="AR315" s="197" t="s">
        <v>139</v>
      </c>
      <c r="AT315" s="197" t="s">
        <v>134</v>
      </c>
      <c r="AU315" s="197" t="s">
        <v>86</v>
      </c>
      <c r="AY315" s="18" t="s">
        <v>131</v>
      </c>
      <c r="BE315" s="198">
        <f>IF(N315="základní",J315,0)</f>
        <v>0</v>
      </c>
      <c r="BF315" s="198">
        <f>IF(N315="snížená",J315,0)</f>
        <v>0</v>
      </c>
      <c r="BG315" s="198">
        <f>IF(N315="zákl. přenesená",J315,0)</f>
        <v>0</v>
      </c>
      <c r="BH315" s="198">
        <f>IF(N315="sníž. přenesená",J315,0)</f>
        <v>0</v>
      </c>
      <c r="BI315" s="198">
        <f>IF(N315="nulová",J315,0)</f>
        <v>0</v>
      </c>
      <c r="BJ315" s="18" t="s">
        <v>84</v>
      </c>
      <c r="BK315" s="198">
        <f>ROUND(I315*H315,2)</f>
        <v>0</v>
      </c>
      <c r="BL315" s="18" t="s">
        <v>139</v>
      </c>
      <c r="BM315" s="197" t="s">
        <v>473</v>
      </c>
    </row>
    <row r="316" spans="2:65" s="1" customFormat="1" ht="37.5">
      <c r="B316" s="35"/>
      <c r="C316" s="36"/>
      <c r="D316" s="214" t="s">
        <v>186</v>
      </c>
      <c r="E316" s="36"/>
      <c r="F316" s="215" t="s">
        <v>474</v>
      </c>
      <c r="G316" s="36"/>
      <c r="H316" s="36"/>
      <c r="I316" s="115"/>
      <c r="J316" s="36"/>
      <c r="K316" s="36"/>
      <c r="L316" s="39"/>
      <c r="M316" s="216"/>
      <c r="N316" s="64"/>
      <c r="O316" s="64"/>
      <c r="P316" s="64"/>
      <c r="Q316" s="64"/>
      <c r="R316" s="64"/>
      <c r="S316" s="64"/>
      <c r="T316" s="65"/>
      <c r="AT316" s="18" t="s">
        <v>186</v>
      </c>
      <c r="AU316" s="18" t="s">
        <v>86</v>
      </c>
    </row>
    <row r="317" spans="2:65" s="12" customFormat="1" ht="10.15">
      <c r="B317" s="217"/>
      <c r="C317" s="218"/>
      <c r="D317" s="214" t="s">
        <v>188</v>
      </c>
      <c r="E317" s="219" t="s">
        <v>19</v>
      </c>
      <c r="F317" s="220" t="s">
        <v>475</v>
      </c>
      <c r="G317" s="218"/>
      <c r="H317" s="219" t="s">
        <v>19</v>
      </c>
      <c r="I317" s="221"/>
      <c r="J317" s="218"/>
      <c r="K317" s="218"/>
      <c r="L317" s="222"/>
      <c r="M317" s="223"/>
      <c r="N317" s="224"/>
      <c r="O317" s="224"/>
      <c r="P317" s="224"/>
      <c r="Q317" s="224"/>
      <c r="R317" s="224"/>
      <c r="S317" s="224"/>
      <c r="T317" s="225"/>
      <c r="AT317" s="226" t="s">
        <v>188</v>
      </c>
      <c r="AU317" s="226" t="s">
        <v>86</v>
      </c>
      <c r="AV317" s="12" t="s">
        <v>84</v>
      </c>
      <c r="AW317" s="12" t="s">
        <v>37</v>
      </c>
      <c r="AX317" s="12" t="s">
        <v>76</v>
      </c>
      <c r="AY317" s="226" t="s">
        <v>131</v>
      </c>
    </row>
    <row r="318" spans="2:65" s="13" customFormat="1" ht="10.15">
      <c r="B318" s="227"/>
      <c r="C318" s="228"/>
      <c r="D318" s="214" t="s">
        <v>188</v>
      </c>
      <c r="E318" s="229" t="s">
        <v>19</v>
      </c>
      <c r="F318" s="230" t="s">
        <v>476</v>
      </c>
      <c r="G318" s="228"/>
      <c r="H318" s="231">
        <v>1.6</v>
      </c>
      <c r="I318" s="232"/>
      <c r="J318" s="228"/>
      <c r="K318" s="228"/>
      <c r="L318" s="233"/>
      <c r="M318" s="234"/>
      <c r="N318" s="235"/>
      <c r="O318" s="235"/>
      <c r="P318" s="235"/>
      <c r="Q318" s="235"/>
      <c r="R318" s="235"/>
      <c r="S318" s="235"/>
      <c r="T318" s="236"/>
      <c r="AT318" s="237" t="s">
        <v>188</v>
      </c>
      <c r="AU318" s="237" t="s">
        <v>86</v>
      </c>
      <c r="AV318" s="13" t="s">
        <v>86</v>
      </c>
      <c r="AW318" s="13" t="s">
        <v>37</v>
      </c>
      <c r="AX318" s="13" t="s">
        <v>84</v>
      </c>
      <c r="AY318" s="237" t="s">
        <v>131</v>
      </c>
    </row>
    <row r="319" spans="2:65" s="1" customFormat="1" ht="16.5" customHeight="1">
      <c r="B319" s="35"/>
      <c r="C319" s="186" t="s">
        <v>477</v>
      </c>
      <c r="D319" s="186" t="s">
        <v>134</v>
      </c>
      <c r="E319" s="187" t="s">
        <v>478</v>
      </c>
      <c r="F319" s="188" t="s">
        <v>479</v>
      </c>
      <c r="G319" s="189" t="s">
        <v>270</v>
      </c>
      <c r="H319" s="190">
        <v>1.6</v>
      </c>
      <c r="I319" s="191"/>
      <c r="J319" s="192">
        <f>ROUND(I319*H319,2)</f>
        <v>0</v>
      </c>
      <c r="K319" s="188" t="s">
        <v>184</v>
      </c>
      <c r="L319" s="39"/>
      <c r="M319" s="193" t="s">
        <v>19</v>
      </c>
      <c r="N319" s="194" t="s">
        <v>47</v>
      </c>
      <c r="O319" s="64"/>
      <c r="P319" s="195">
        <f>O319*H319</f>
        <v>0</v>
      </c>
      <c r="Q319" s="195">
        <v>0</v>
      </c>
      <c r="R319" s="195">
        <f>Q319*H319</f>
        <v>0</v>
      </c>
      <c r="S319" s="195">
        <v>0</v>
      </c>
      <c r="T319" s="196">
        <f>S319*H319</f>
        <v>0</v>
      </c>
      <c r="AR319" s="197" t="s">
        <v>139</v>
      </c>
      <c r="AT319" s="197" t="s">
        <v>134</v>
      </c>
      <c r="AU319" s="197" t="s">
        <v>86</v>
      </c>
      <c r="AY319" s="18" t="s">
        <v>131</v>
      </c>
      <c r="BE319" s="198">
        <f>IF(N319="základní",J319,0)</f>
        <v>0</v>
      </c>
      <c r="BF319" s="198">
        <f>IF(N319="snížená",J319,0)</f>
        <v>0</v>
      </c>
      <c r="BG319" s="198">
        <f>IF(N319="zákl. přenesená",J319,0)</f>
        <v>0</v>
      </c>
      <c r="BH319" s="198">
        <f>IF(N319="sníž. přenesená",J319,0)</f>
        <v>0</v>
      </c>
      <c r="BI319" s="198">
        <f>IF(N319="nulová",J319,0)</f>
        <v>0</v>
      </c>
      <c r="BJ319" s="18" t="s">
        <v>84</v>
      </c>
      <c r="BK319" s="198">
        <f>ROUND(I319*H319,2)</f>
        <v>0</v>
      </c>
      <c r="BL319" s="18" t="s">
        <v>139</v>
      </c>
      <c r="BM319" s="197" t="s">
        <v>480</v>
      </c>
    </row>
    <row r="320" spans="2:65" s="1" customFormat="1" ht="37.5">
      <c r="B320" s="35"/>
      <c r="C320" s="36"/>
      <c r="D320" s="214" t="s">
        <v>186</v>
      </c>
      <c r="E320" s="36"/>
      <c r="F320" s="215" t="s">
        <v>474</v>
      </c>
      <c r="G320" s="36"/>
      <c r="H320" s="36"/>
      <c r="I320" s="115"/>
      <c r="J320" s="36"/>
      <c r="K320" s="36"/>
      <c r="L320" s="39"/>
      <c r="M320" s="216"/>
      <c r="N320" s="64"/>
      <c r="O320" s="64"/>
      <c r="P320" s="64"/>
      <c r="Q320" s="64"/>
      <c r="R320" s="64"/>
      <c r="S320" s="64"/>
      <c r="T320" s="65"/>
      <c r="AT320" s="18" t="s">
        <v>186</v>
      </c>
      <c r="AU320" s="18" t="s">
        <v>86</v>
      </c>
    </row>
    <row r="321" spans="2:65" s="1" customFormat="1" ht="16.5" customHeight="1">
      <c r="B321" s="35"/>
      <c r="C321" s="186" t="s">
        <v>481</v>
      </c>
      <c r="D321" s="186" t="s">
        <v>134</v>
      </c>
      <c r="E321" s="187" t="s">
        <v>482</v>
      </c>
      <c r="F321" s="188" t="s">
        <v>483</v>
      </c>
      <c r="G321" s="189" t="s">
        <v>183</v>
      </c>
      <c r="H321" s="190">
        <v>3.2000000000000001E-2</v>
      </c>
      <c r="I321" s="191"/>
      <c r="J321" s="192">
        <f>ROUND(I321*H321,2)</f>
        <v>0</v>
      </c>
      <c r="K321" s="188" t="s">
        <v>184</v>
      </c>
      <c r="L321" s="39"/>
      <c r="M321" s="193" t="s">
        <v>19</v>
      </c>
      <c r="N321" s="194" t="s">
        <v>47</v>
      </c>
      <c r="O321" s="64"/>
      <c r="P321" s="195">
        <f>O321*H321</f>
        <v>0</v>
      </c>
      <c r="Q321" s="195">
        <v>2.02</v>
      </c>
      <c r="R321" s="195">
        <f>Q321*H321</f>
        <v>6.4640000000000003E-2</v>
      </c>
      <c r="S321" s="195">
        <v>0</v>
      </c>
      <c r="T321" s="196">
        <f>S321*H321</f>
        <v>0</v>
      </c>
      <c r="AR321" s="197" t="s">
        <v>139</v>
      </c>
      <c r="AT321" s="197" t="s">
        <v>134</v>
      </c>
      <c r="AU321" s="197" t="s">
        <v>86</v>
      </c>
      <c r="AY321" s="18" t="s">
        <v>131</v>
      </c>
      <c r="BE321" s="198">
        <f>IF(N321="základní",J321,0)</f>
        <v>0</v>
      </c>
      <c r="BF321" s="198">
        <f>IF(N321="snížená",J321,0)</f>
        <v>0</v>
      </c>
      <c r="BG321" s="198">
        <f>IF(N321="zákl. přenesená",J321,0)</f>
        <v>0</v>
      </c>
      <c r="BH321" s="198">
        <f>IF(N321="sníž. přenesená",J321,0)</f>
        <v>0</v>
      </c>
      <c r="BI321" s="198">
        <f>IF(N321="nulová",J321,0)</f>
        <v>0</v>
      </c>
      <c r="BJ321" s="18" t="s">
        <v>84</v>
      </c>
      <c r="BK321" s="198">
        <f>ROUND(I321*H321,2)</f>
        <v>0</v>
      </c>
      <c r="BL321" s="18" t="s">
        <v>139</v>
      </c>
      <c r="BM321" s="197" t="s">
        <v>484</v>
      </c>
    </row>
    <row r="322" spans="2:65" s="1" customFormat="1" ht="75">
      <c r="B322" s="35"/>
      <c r="C322" s="36"/>
      <c r="D322" s="214" t="s">
        <v>186</v>
      </c>
      <c r="E322" s="36"/>
      <c r="F322" s="215" t="s">
        <v>485</v>
      </c>
      <c r="G322" s="36"/>
      <c r="H322" s="36"/>
      <c r="I322" s="115"/>
      <c r="J322" s="36"/>
      <c r="K322" s="36"/>
      <c r="L322" s="39"/>
      <c r="M322" s="216"/>
      <c r="N322" s="64"/>
      <c r="O322" s="64"/>
      <c r="P322" s="64"/>
      <c r="Q322" s="64"/>
      <c r="R322" s="64"/>
      <c r="S322" s="64"/>
      <c r="T322" s="65"/>
      <c r="AT322" s="18" t="s">
        <v>186</v>
      </c>
      <c r="AU322" s="18" t="s">
        <v>86</v>
      </c>
    </row>
    <row r="323" spans="2:65" s="13" customFormat="1" ht="10.15">
      <c r="B323" s="227"/>
      <c r="C323" s="228"/>
      <c r="D323" s="214" t="s">
        <v>188</v>
      </c>
      <c r="E323" s="229" t="s">
        <v>19</v>
      </c>
      <c r="F323" s="230" t="s">
        <v>486</v>
      </c>
      <c r="G323" s="228"/>
      <c r="H323" s="231">
        <v>3.2000000000000001E-2</v>
      </c>
      <c r="I323" s="232"/>
      <c r="J323" s="228"/>
      <c r="K323" s="228"/>
      <c r="L323" s="233"/>
      <c r="M323" s="234"/>
      <c r="N323" s="235"/>
      <c r="O323" s="235"/>
      <c r="P323" s="235"/>
      <c r="Q323" s="235"/>
      <c r="R323" s="235"/>
      <c r="S323" s="235"/>
      <c r="T323" s="236"/>
      <c r="AT323" s="237" t="s">
        <v>188</v>
      </c>
      <c r="AU323" s="237" t="s">
        <v>86</v>
      </c>
      <c r="AV323" s="13" t="s">
        <v>86</v>
      </c>
      <c r="AW323" s="13" t="s">
        <v>37</v>
      </c>
      <c r="AX323" s="13" t="s">
        <v>84</v>
      </c>
      <c r="AY323" s="237" t="s">
        <v>131</v>
      </c>
    </row>
    <row r="324" spans="2:65" s="1" customFormat="1" ht="24" customHeight="1">
      <c r="B324" s="35"/>
      <c r="C324" s="186" t="s">
        <v>487</v>
      </c>
      <c r="D324" s="186" t="s">
        <v>134</v>
      </c>
      <c r="E324" s="187" t="s">
        <v>488</v>
      </c>
      <c r="F324" s="188" t="s">
        <v>489</v>
      </c>
      <c r="G324" s="189" t="s">
        <v>270</v>
      </c>
      <c r="H324" s="190">
        <v>3.94</v>
      </c>
      <c r="I324" s="191"/>
      <c r="J324" s="192">
        <f>ROUND(I324*H324,2)</f>
        <v>0</v>
      </c>
      <c r="K324" s="188" t="s">
        <v>184</v>
      </c>
      <c r="L324" s="39"/>
      <c r="M324" s="193" t="s">
        <v>19</v>
      </c>
      <c r="N324" s="194" t="s">
        <v>47</v>
      </c>
      <c r="O324" s="64"/>
      <c r="P324" s="195">
        <f>O324*H324</f>
        <v>0</v>
      </c>
      <c r="Q324" s="195">
        <v>0.10627</v>
      </c>
      <c r="R324" s="195">
        <f>Q324*H324</f>
        <v>0.41870380000000001</v>
      </c>
      <c r="S324" s="195">
        <v>0</v>
      </c>
      <c r="T324" s="196">
        <f>S324*H324</f>
        <v>0</v>
      </c>
      <c r="AR324" s="197" t="s">
        <v>139</v>
      </c>
      <c r="AT324" s="197" t="s">
        <v>134</v>
      </c>
      <c r="AU324" s="197" t="s">
        <v>86</v>
      </c>
      <c r="AY324" s="18" t="s">
        <v>131</v>
      </c>
      <c r="BE324" s="198">
        <f>IF(N324="základní",J324,0)</f>
        <v>0</v>
      </c>
      <c r="BF324" s="198">
        <f>IF(N324="snížená",J324,0)</f>
        <v>0</v>
      </c>
      <c r="BG324" s="198">
        <f>IF(N324="zákl. přenesená",J324,0)</f>
        <v>0</v>
      </c>
      <c r="BH324" s="198">
        <f>IF(N324="sníž. přenesená",J324,0)</f>
        <v>0</v>
      </c>
      <c r="BI324" s="198">
        <f>IF(N324="nulová",J324,0)</f>
        <v>0</v>
      </c>
      <c r="BJ324" s="18" t="s">
        <v>84</v>
      </c>
      <c r="BK324" s="198">
        <f>ROUND(I324*H324,2)</f>
        <v>0</v>
      </c>
      <c r="BL324" s="18" t="s">
        <v>139</v>
      </c>
      <c r="BM324" s="197" t="s">
        <v>490</v>
      </c>
    </row>
    <row r="325" spans="2:65" s="1" customFormat="1" ht="56.25">
      <c r="B325" s="35"/>
      <c r="C325" s="36"/>
      <c r="D325" s="214" t="s">
        <v>186</v>
      </c>
      <c r="E325" s="36"/>
      <c r="F325" s="215" t="s">
        <v>491</v>
      </c>
      <c r="G325" s="36"/>
      <c r="H325" s="36"/>
      <c r="I325" s="115"/>
      <c r="J325" s="36"/>
      <c r="K325" s="36"/>
      <c r="L325" s="39"/>
      <c r="M325" s="216"/>
      <c r="N325" s="64"/>
      <c r="O325" s="64"/>
      <c r="P325" s="64"/>
      <c r="Q325" s="64"/>
      <c r="R325" s="64"/>
      <c r="S325" s="64"/>
      <c r="T325" s="65"/>
      <c r="AT325" s="18" t="s">
        <v>186</v>
      </c>
      <c r="AU325" s="18" t="s">
        <v>86</v>
      </c>
    </row>
    <row r="326" spans="2:65" s="12" customFormat="1" ht="10.15">
      <c r="B326" s="217"/>
      <c r="C326" s="218"/>
      <c r="D326" s="214" t="s">
        <v>188</v>
      </c>
      <c r="E326" s="219" t="s">
        <v>19</v>
      </c>
      <c r="F326" s="220" t="s">
        <v>492</v>
      </c>
      <c r="G326" s="218"/>
      <c r="H326" s="219" t="s">
        <v>19</v>
      </c>
      <c r="I326" s="221"/>
      <c r="J326" s="218"/>
      <c r="K326" s="218"/>
      <c r="L326" s="222"/>
      <c r="M326" s="223"/>
      <c r="N326" s="224"/>
      <c r="O326" s="224"/>
      <c r="P326" s="224"/>
      <c r="Q326" s="224"/>
      <c r="R326" s="224"/>
      <c r="S326" s="224"/>
      <c r="T326" s="225"/>
      <c r="AT326" s="226" t="s">
        <v>188</v>
      </c>
      <c r="AU326" s="226" t="s">
        <v>86</v>
      </c>
      <c r="AV326" s="12" t="s">
        <v>84</v>
      </c>
      <c r="AW326" s="12" t="s">
        <v>37</v>
      </c>
      <c r="AX326" s="12" t="s">
        <v>76</v>
      </c>
      <c r="AY326" s="226" t="s">
        <v>131</v>
      </c>
    </row>
    <row r="327" spans="2:65" s="13" customFormat="1" ht="10.15">
      <c r="B327" s="227"/>
      <c r="C327" s="228"/>
      <c r="D327" s="214" t="s">
        <v>188</v>
      </c>
      <c r="E327" s="229" t="s">
        <v>19</v>
      </c>
      <c r="F327" s="230" t="s">
        <v>493</v>
      </c>
      <c r="G327" s="228"/>
      <c r="H327" s="231">
        <v>2.25</v>
      </c>
      <c r="I327" s="232"/>
      <c r="J327" s="228"/>
      <c r="K327" s="228"/>
      <c r="L327" s="233"/>
      <c r="M327" s="234"/>
      <c r="N327" s="235"/>
      <c r="O327" s="235"/>
      <c r="P327" s="235"/>
      <c r="Q327" s="235"/>
      <c r="R327" s="235"/>
      <c r="S327" s="235"/>
      <c r="T327" s="236"/>
      <c r="AT327" s="237" t="s">
        <v>188</v>
      </c>
      <c r="AU327" s="237" t="s">
        <v>86</v>
      </c>
      <c r="AV327" s="13" t="s">
        <v>86</v>
      </c>
      <c r="AW327" s="13" t="s">
        <v>37</v>
      </c>
      <c r="AX327" s="13" t="s">
        <v>76</v>
      </c>
      <c r="AY327" s="237" t="s">
        <v>131</v>
      </c>
    </row>
    <row r="328" spans="2:65" s="12" customFormat="1" ht="10.15">
      <c r="B328" s="217"/>
      <c r="C328" s="218"/>
      <c r="D328" s="214" t="s">
        <v>188</v>
      </c>
      <c r="E328" s="219" t="s">
        <v>19</v>
      </c>
      <c r="F328" s="220" t="s">
        <v>494</v>
      </c>
      <c r="G328" s="218"/>
      <c r="H328" s="219" t="s">
        <v>19</v>
      </c>
      <c r="I328" s="221"/>
      <c r="J328" s="218"/>
      <c r="K328" s="218"/>
      <c r="L328" s="222"/>
      <c r="M328" s="223"/>
      <c r="N328" s="224"/>
      <c r="O328" s="224"/>
      <c r="P328" s="224"/>
      <c r="Q328" s="224"/>
      <c r="R328" s="224"/>
      <c r="S328" s="224"/>
      <c r="T328" s="225"/>
      <c r="AT328" s="226" t="s">
        <v>188</v>
      </c>
      <c r="AU328" s="226" t="s">
        <v>86</v>
      </c>
      <c r="AV328" s="12" t="s">
        <v>84</v>
      </c>
      <c r="AW328" s="12" t="s">
        <v>37</v>
      </c>
      <c r="AX328" s="12" t="s">
        <v>76</v>
      </c>
      <c r="AY328" s="226" t="s">
        <v>131</v>
      </c>
    </row>
    <row r="329" spans="2:65" s="13" customFormat="1" ht="10.15">
      <c r="B329" s="227"/>
      <c r="C329" s="228"/>
      <c r="D329" s="214" t="s">
        <v>188</v>
      </c>
      <c r="E329" s="229" t="s">
        <v>19</v>
      </c>
      <c r="F329" s="230" t="s">
        <v>495</v>
      </c>
      <c r="G329" s="228"/>
      <c r="H329" s="231">
        <v>1.69</v>
      </c>
      <c r="I329" s="232"/>
      <c r="J329" s="228"/>
      <c r="K329" s="228"/>
      <c r="L329" s="233"/>
      <c r="M329" s="234"/>
      <c r="N329" s="235"/>
      <c r="O329" s="235"/>
      <c r="P329" s="235"/>
      <c r="Q329" s="235"/>
      <c r="R329" s="235"/>
      <c r="S329" s="235"/>
      <c r="T329" s="236"/>
      <c r="AT329" s="237" t="s">
        <v>188</v>
      </c>
      <c r="AU329" s="237" t="s">
        <v>86</v>
      </c>
      <c r="AV329" s="13" t="s">
        <v>86</v>
      </c>
      <c r="AW329" s="13" t="s">
        <v>37</v>
      </c>
      <c r="AX329" s="13" t="s">
        <v>76</v>
      </c>
      <c r="AY329" s="237" t="s">
        <v>131</v>
      </c>
    </row>
    <row r="330" spans="2:65" s="12" customFormat="1" ht="10.15">
      <c r="B330" s="217"/>
      <c r="C330" s="218"/>
      <c r="D330" s="214" t="s">
        <v>188</v>
      </c>
      <c r="E330" s="219" t="s">
        <v>19</v>
      </c>
      <c r="F330" s="220" t="s">
        <v>496</v>
      </c>
      <c r="G330" s="218"/>
      <c r="H330" s="219" t="s">
        <v>19</v>
      </c>
      <c r="I330" s="221"/>
      <c r="J330" s="218"/>
      <c r="K330" s="218"/>
      <c r="L330" s="222"/>
      <c r="M330" s="223"/>
      <c r="N330" s="224"/>
      <c r="O330" s="224"/>
      <c r="P330" s="224"/>
      <c r="Q330" s="224"/>
      <c r="R330" s="224"/>
      <c r="S330" s="224"/>
      <c r="T330" s="225"/>
      <c r="AT330" s="226" t="s">
        <v>188</v>
      </c>
      <c r="AU330" s="226" t="s">
        <v>86</v>
      </c>
      <c r="AV330" s="12" t="s">
        <v>84</v>
      </c>
      <c r="AW330" s="12" t="s">
        <v>37</v>
      </c>
      <c r="AX330" s="12" t="s">
        <v>76</v>
      </c>
      <c r="AY330" s="226" t="s">
        <v>131</v>
      </c>
    </row>
    <row r="331" spans="2:65" s="14" customFormat="1" ht="10.15">
      <c r="B331" s="238"/>
      <c r="C331" s="239"/>
      <c r="D331" s="214" t="s">
        <v>188</v>
      </c>
      <c r="E331" s="240" t="s">
        <v>19</v>
      </c>
      <c r="F331" s="241" t="s">
        <v>194</v>
      </c>
      <c r="G331" s="239"/>
      <c r="H331" s="242">
        <v>3.94</v>
      </c>
      <c r="I331" s="243"/>
      <c r="J331" s="239"/>
      <c r="K331" s="239"/>
      <c r="L331" s="244"/>
      <c r="M331" s="245"/>
      <c r="N331" s="246"/>
      <c r="O331" s="246"/>
      <c r="P331" s="246"/>
      <c r="Q331" s="246"/>
      <c r="R331" s="246"/>
      <c r="S331" s="246"/>
      <c r="T331" s="247"/>
      <c r="AT331" s="248" t="s">
        <v>188</v>
      </c>
      <c r="AU331" s="248" t="s">
        <v>86</v>
      </c>
      <c r="AV331" s="14" t="s">
        <v>139</v>
      </c>
      <c r="AW331" s="14" t="s">
        <v>37</v>
      </c>
      <c r="AX331" s="14" t="s">
        <v>84</v>
      </c>
      <c r="AY331" s="248" t="s">
        <v>131</v>
      </c>
    </row>
    <row r="332" spans="2:65" s="1" customFormat="1" ht="16.5" customHeight="1">
      <c r="B332" s="35"/>
      <c r="C332" s="186" t="s">
        <v>497</v>
      </c>
      <c r="D332" s="186" t="s">
        <v>134</v>
      </c>
      <c r="E332" s="187" t="s">
        <v>498</v>
      </c>
      <c r="F332" s="188" t="s">
        <v>499</v>
      </c>
      <c r="G332" s="189" t="s">
        <v>307</v>
      </c>
      <c r="H332" s="190">
        <v>30.018000000000001</v>
      </c>
      <c r="I332" s="191"/>
      <c r="J332" s="192">
        <f>ROUND(I332*H332,2)</f>
        <v>0</v>
      </c>
      <c r="K332" s="188" t="s">
        <v>138</v>
      </c>
      <c r="L332" s="39"/>
      <c r="M332" s="193" t="s">
        <v>19</v>
      </c>
      <c r="N332" s="194" t="s">
        <v>47</v>
      </c>
      <c r="O332" s="64"/>
      <c r="P332" s="195">
        <f>O332*H332</f>
        <v>0</v>
      </c>
      <c r="Q332" s="195">
        <v>0</v>
      </c>
      <c r="R332" s="195">
        <f>Q332*H332</f>
        <v>0</v>
      </c>
      <c r="S332" s="195">
        <v>0</v>
      </c>
      <c r="T332" s="196">
        <f>S332*H332</f>
        <v>0</v>
      </c>
      <c r="AR332" s="197" t="s">
        <v>139</v>
      </c>
      <c r="AT332" s="197" t="s">
        <v>134</v>
      </c>
      <c r="AU332" s="197" t="s">
        <v>86</v>
      </c>
      <c r="AY332" s="18" t="s">
        <v>131</v>
      </c>
      <c r="BE332" s="198">
        <f>IF(N332="základní",J332,0)</f>
        <v>0</v>
      </c>
      <c r="BF332" s="198">
        <f>IF(N332="snížená",J332,0)</f>
        <v>0</v>
      </c>
      <c r="BG332" s="198">
        <f>IF(N332="zákl. přenesená",J332,0)</f>
        <v>0</v>
      </c>
      <c r="BH332" s="198">
        <f>IF(N332="sníž. přenesená",J332,0)</f>
        <v>0</v>
      </c>
      <c r="BI332" s="198">
        <f>IF(N332="nulová",J332,0)</f>
        <v>0</v>
      </c>
      <c r="BJ332" s="18" t="s">
        <v>84</v>
      </c>
      <c r="BK332" s="198">
        <f>ROUND(I332*H332,2)</f>
        <v>0</v>
      </c>
      <c r="BL332" s="18" t="s">
        <v>139</v>
      </c>
      <c r="BM332" s="197" t="s">
        <v>500</v>
      </c>
    </row>
    <row r="333" spans="2:65" s="12" customFormat="1" ht="10.15">
      <c r="B333" s="217"/>
      <c r="C333" s="218"/>
      <c r="D333" s="214" t="s">
        <v>188</v>
      </c>
      <c r="E333" s="219" t="s">
        <v>19</v>
      </c>
      <c r="F333" s="220" t="s">
        <v>501</v>
      </c>
      <c r="G333" s="218"/>
      <c r="H333" s="219" t="s">
        <v>19</v>
      </c>
      <c r="I333" s="221"/>
      <c r="J333" s="218"/>
      <c r="K333" s="218"/>
      <c r="L333" s="222"/>
      <c r="M333" s="223"/>
      <c r="N333" s="224"/>
      <c r="O333" s="224"/>
      <c r="P333" s="224"/>
      <c r="Q333" s="224"/>
      <c r="R333" s="224"/>
      <c r="S333" s="224"/>
      <c r="T333" s="225"/>
      <c r="AT333" s="226" t="s">
        <v>188</v>
      </c>
      <c r="AU333" s="226" t="s">
        <v>86</v>
      </c>
      <c r="AV333" s="12" t="s">
        <v>84</v>
      </c>
      <c r="AW333" s="12" t="s">
        <v>37</v>
      </c>
      <c r="AX333" s="12" t="s">
        <v>76</v>
      </c>
      <c r="AY333" s="226" t="s">
        <v>131</v>
      </c>
    </row>
    <row r="334" spans="2:65" s="13" customFormat="1" ht="10.15">
      <c r="B334" s="227"/>
      <c r="C334" s="228"/>
      <c r="D334" s="214" t="s">
        <v>188</v>
      </c>
      <c r="E334" s="229" t="s">
        <v>19</v>
      </c>
      <c r="F334" s="230" t="s">
        <v>502</v>
      </c>
      <c r="G334" s="228"/>
      <c r="H334" s="231">
        <v>30.018000000000001</v>
      </c>
      <c r="I334" s="232"/>
      <c r="J334" s="228"/>
      <c r="K334" s="228"/>
      <c r="L334" s="233"/>
      <c r="M334" s="234"/>
      <c r="N334" s="235"/>
      <c r="O334" s="235"/>
      <c r="P334" s="235"/>
      <c r="Q334" s="235"/>
      <c r="R334" s="235"/>
      <c r="S334" s="235"/>
      <c r="T334" s="236"/>
      <c r="AT334" s="237" t="s">
        <v>188</v>
      </c>
      <c r="AU334" s="237" t="s">
        <v>86</v>
      </c>
      <c r="AV334" s="13" t="s">
        <v>86</v>
      </c>
      <c r="AW334" s="13" t="s">
        <v>37</v>
      </c>
      <c r="AX334" s="13" t="s">
        <v>84</v>
      </c>
      <c r="AY334" s="237" t="s">
        <v>131</v>
      </c>
    </row>
    <row r="335" spans="2:65" s="11" customFormat="1" ht="22.8" customHeight="1">
      <c r="B335" s="170"/>
      <c r="C335" s="171"/>
      <c r="D335" s="172" t="s">
        <v>75</v>
      </c>
      <c r="E335" s="184" t="s">
        <v>146</v>
      </c>
      <c r="F335" s="184" t="s">
        <v>503</v>
      </c>
      <c r="G335" s="171"/>
      <c r="H335" s="171"/>
      <c r="I335" s="174"/>
      <c r="J335" s="185">
        <f>BK335</f>
        <v>0</v>
      </c>
      <c r="K335" s="171"/>
      <c r="L335" s="176"/>
      <c r="M335" s="177"/>
      <c r="N335" s="178"/>
      <c r="O335" s="178"/>
      <c r="P335" s="179">
        <f>SUM(P336:P377)</f>
        <v>0</v>
      </c>
      <c r="Q335" s="178"/>
      <c r="R335" s="179">
        <f>SUM(R336:R377)</f>
        <v>98.659634199999971</v>
      </c>
      <c r="S335" s="178"/>
      <c r="T335" s="180">
        <f>SUM(T336:T377)</f>
        <v>0</v>
      </c>
      <c r="AR335" s="181" t="s">
        <v>84</v>
      </c>
      <c r="AT335" s="182" t="s">
        <v>75</v>
      </c>
      <c r="AU335" s="182" t="s">
        <v>84</v>
      </c>
      <c r="AY335" s="181" t="s">
        <v>131</v>
      </c>
      <c r="BK335" s="183">
        <f>SUM(BK336:BK377)</f>
        <v>0</v>
      </c>
    </row>
    <row r="336" spans="2:65" s="1" customFormat="1" ht="24" customHeight="1">
      <c r="B336" s="35"/>
      <c r="C336" s="186" t="s">
        <v>504</v>
      </c>
      <c r="D336" s="186" t="s">
        <v>134</v>
      </c>
      <c r="E336" s="187" t="s">
        <v>505</v>
      </c>
      <c r="F336" s="188" t="s">
        <v>506</v>
      </c>
      <c r="G336" s="189" t="s">
        <v>183</v>
      </c>
      <c r="H336" s="190">
        <v>7.5090000000000003</v>
      </c>
      <c r="I336" s="191"/>
      <c r="J336" s="192">
        <f>ROUND(I336*H336,2)</f>
        <v>0</v>
      </c>
      <c r="K336" s="188" t="s">
        <v>184</v>
      </c>
      <c r="L336" s="39"/>
      <c r="M336" s="193" t="s">
        <v>19</v>
      </c>
      <c r="N336" s="194" t="s">
        <v>47</v>
      </c>
      <c r="O336" s="64"/>
      <c r="P336" s="195">
        <f>O336*H336</f>
        <v>0</v>
      </c>
      <c r="Q336" s="195">
        <v>2.5143</v>
      </c>
      <c r="R336" s="195">
        <f>Q336*H336</f>
        <v>18.879878699999999</v>
      </c>
      <c r="S336" s="195">
        <v>0</v>
      </c>
      <c r="T336" s="196">
        <f>S336*H336</f>
        <v>0</v>
      </c>
      <c r="AR336" s="197" t="s">
        <v>139</v>
      </c>
      <c r="AT336" s="197" t="s">
        <v>134</v>
      </c>
      <c r="AU336" s="197" t="s">
        <v>86</v>
      </c>
      <c r="AY336" s="18" t="s">
        <v>131</v>
      </c>
      <c r="BE336" s="198">
        <f>IF(N336="základní",J336,0)</f>
        <v>0</v>
      </c>
      <c r="BF336" s="198">
        <f>IF(N336="snížená",J336,0)</f>
        <v>0</v>
      </c>
      <c r="BG336" s="198">
        <f>IF(N336="zákl. přenesená",J336,0)</f>
        <v>0</v>
      </c>
      <c r="BH336" s="198">
        <f>IF(N336="sníž. přenesená",J336,0)</f>
        <v>0</v>
      </c>
      <c r="BI336" s="198">
        <f>IF(N336="nulová",J336,0)</f>
        <v>0</v>
      </c>
      <c r="BJ336" s="18" t="s">
        <v>84</v>
      </c>
      <c r="BK336" s="198">
        <f>ROUND(I336*H336,2)</f>
        <v>0</v>
      </c>
      <c r="BL336" s="18" t="s">
        <v>139</v>
      </c>
      <c r="BM336" s="197" t="s">
        <v>507</v>
      </c>
    </row>
    <row r="337" spans="2:65" s="1" customFormat="1" ht="37.5">
      <c r="B337" s="35"/>
      <c r="C337" s="36"/>
      <c r="D337" s="214" t="s">
        <v>186</v>
      </c>
      <c r="E337" s="36"/>
      <c r="F337" s="215" t="s">
        <v>508</v>
      </c>
      <c r="G337" s="36"/>
      <c r="H337" s="36"/>
      <c r="I337" s="115"/>
      <c r="J337" s="36"/>
      <c r="K337" s="36"/>
      <c r="L337" s="39"/>
      <c r="M337" s="216"/>
      <c r="N337" s="64"/>
      <c r="O337" s="64"/>
      <c r="P337" s="64"/>
      <c r="Q337" s="64"/>
      <c r="R337" s="64"/>
      <c r="S337" s="64"/>
      <c r="T337" s="65"/>
      <c r="AT337" s="18" t="s">
        <v>186</v>
      </c>
      <c r="AU337" s="18" t="s">
        <v>86</v>
      </c>
    </row>
    <row r="338" spans="2:65" s="12" customFormat="1" ht="10.15">
      <c r="B338" s="217"/>
      <c r="C338" s="218"/>
      <c r="D338" s="214" t="s">
        <v>188</v>
      </c>
      <c r="E338" s="219" t="s">
        <v>19</v>
      </c>
      <c r="F338" s="220" t="s">
        <v>509</v>
      </c>
      <c r="G338" s="218"/>
      <c r="H338" s="219" t="s">
        <v>19</v>
      </c>
      <c r="I338" s="221"/>
      <c r="J338" s="218"/>
      <c r="K338" s="218"/>
      <c r="L338" s="222"/>
      <c r="M338" s="223"/>
      <c r="N338" s="224"/>
      <c r="O338" s="224"/>
      <c r="P338" s="224"/>
      <c r="Q338" s="224"/>
      <c r="R338" s="224"/>
      <c r="S338" s="224"/>
      <c r="T338" s="225"/>
      <c r="AT338" s="226" t="s">
        <v>188</v>
      </c>
      <c r="AU338" s="226" t="s">
        <v>86</v>
      </c>
      <c r="AV338" s="12" t="s">
        <v>84</v>
      </c>
      <c r="AW338" s="12" t="s">
        <v>37</v>
      </c>
      <c r="AX338" s="12" t="s">
        <v>76</v>
      </c>
      <c r="AY338" s="226" t="s">
        <v>131</v>
      </c>
    </row>
    <row r="339" spans="2:65" s="13" customFormat="1" ht="10.15">
      <c r="B339" s="227"/>
      <c r="C339" s="228"/>
      <c r="D339" s="214" t="s">
        <v>188</v>
      </c>
      <c r="E339" s="229" t="s">
        <v>19</v>
      </c>
      <c r="F339" s="230" t="s">
        <v>510</v>
      </c>
      <c r="G339" s="228"/>
      <c r="H339" s="231">
        <v>6.9729999999999999</v>
      </c>
      <c r="I339" s="232"/>
      <c r="J339" s="228"/>
      <c r="K339" s="228"/>
      <c r="L339" s="233"/>
      <c r="M339" s="234"/>
      <c r="N339" s="235"/>
      <c r="O339" s="235"/>
      <c r="P339" s="235"/>
      <c r="Q339" s="235"/>
      <c r="R339" s="235"/>
      <c r="S339" s="235"/>
      <c r="T339" s="236"/>
      <c r="AT339" s="237" t="s">
        <v>188</v>
      </c>
      <c r="AU339" s="237" t="s">
        <v>86</v>
      </c>
      <c r="AV339" s="13" t="s">
        <v>86</v>
      </c>
      <c r="AW339" s="13" t="s">
        <v>37</v>
      </c>
      <c r="AX339" s="13" t="s">
        <v>76</v>
      </c>
      <c r="AY339" s="237" t="s">
        <v>131</v>
      </c>
    </row>
    <row r="340" spans="2:65" s="12" customFormat="1" ht="10.15">
      <c r="B340" s="217"/>
      <c r="C340" s="218"/>
      <c r="D340" s="214" t="s">
        <v>188</v>
      </c>
      <c r="E340" s="219" t="s">
        <v>19</v>
      </c>
      <c r="F340" s="220" t="s">
        <v>511</v>
      </c>
      <c r="G340" s="218"/>
      <c r="H340" s="219" t="s">
        <v>19</v>
      </c>
      <c r="I340" s="221"/>
      <c r="J340" s="218"/>
      <c r="K340" s="218"/>
      <c r="L340" s="222"/>
      <c r="M340" s="223"/>
      <c r="N340" s="224"/>
      <c r="O340" s="224"/>
      <c r="P340" s="224"/>
      <c r="Q340" s="224"/>
      <c r="R340" s="224"/>
      <c r="S340" s="224"/>
      <c r="T340" s="225"/>
      <c r="AT340" s="226" t="s">
        <v>188</v>
      </c>
      <c r="AU340" s="226" t="s">
        <v>86</v>
      </c>
      <c r="AV340" s="12" t="s">
        <v>84</v>
      </c>
      <c r="AW340" s="12" t="s">
        <v>37</v>
      </c>
      <c r="AX340" s="12" t="s">
        <v>76</v>
      </c>
      <c r="AY340" s="226" t="s">
        <v>131</v>
      </c>
    </row>
    <row r="341" spans="2:65" s="13" customFormat="1" ht="10.15">
      <c r="B341" s="227"/>
      <c r="C341" s="228"/>
      <c r="D341" s="214" t="s">
        <v>188</v>
      </c>
      <c r="E341" s="229" t="s">
        <v>19</v>
      </c>
      <c r="F341" s="230" t="s">
        <v>512</v>
      </c>
      <c r="G341" s="228"/>
      <c r="H341" s="231">
        <v>0.53600000000000003</v>
      </c>
      <c r="I341" s="232"/>
      <c r="J341" s="228"/>
      <c r="K341" s="228"/>
      <c r="L341" s="233"/>
      <c r="M341" s="234"/>
      <c r="N341" s="235"/>
      <c r="O341" s="235"/>
      <c r="P341" s="235"/>
      <c r="Q341" s="235"/>
      <c r="R341" s="235"/>
      <c r="S341" s="235"/>
      <c r="T341" s="236"/>
      <c r="AT341" s="237" t="s">
        <v>188</v>
      </c>
      <c r="AU341" s="237" t="s">
        <v>86</v>
      </c>
      <c r="AV341" s="13" t="s">
        <v>86</v>
      </c>
      <c r="AW341" s="13" t="s">
        <v>37</v>
      </c>
      <c r="AX341" s="13" t="s">
        <v>76</v>
      </c>
      <c r="AY341" s="237" t="s">
        <v>131</v>
      </c>
    </row>
    <row r="342" spans="2:65" s="12" customFormat="1" ht="10.15">
      <c r="B342" s="217"/>
      <c r="C342" s="218"/>
      <c r="D342" s="214" t="s">
        <v>188</v>
      </c>
      <c r="E342" s="219" t="s">
        <v>19</v>
      </c>
      <c r="F342" s="220" t="s">
        <v>513</v>
      </c>
      <c r="G342" s="218"/>
      <c r="H342" s="219" t="s">
        <v>19</v>
      </c>
      <c r="I342" s="221"/>
      <c r="J342" s="218"/>
      <c r="K342" s="218"/>
      <c r="L342" s="222"/>
      <c r="M342" s="223"/>
      <c r="N342" s="224"/>
      <c r="O342" s="224"/>
      <c r="P342" s="224"/>
      <c r="Q342" s="224"/>
      <c r="R342" s="224"/>
      <c r="S342" s="224"/>
      <c r="T342" s="225"/>
      <c r="AT342" s="226" t="s">
        <v>188</v>
      </c>
      <c r="AU342" s="226" t="s">
        <v>86</v>
      </c>
      <c r="AV342" s="12" t="s">
        <v>84</v>
      </c>
      <c r="AW342" s="12" t="s">
        <v>37</v>
      </c>
      <c r="AX342" s="12" t="s">
        <v>76</v>
      </c>
      <c r="AY342" s="226" t="s">
        <v>131</v>
      </c>
    </row>
    <row r="343" spans="2:65" s="14" customFormat="1" ht="10.15">
      <c r="B343" s="238"/>
      <c r="C343" s="239"/>
      <c r="D343" s="214" t="s">
        <v>188</v>
      </c>
      <c r="E343" s="240" t="s">
        <v>19</v>
      </c>
      <c r="F343" s="241" t="s">
        <v>194</v>
      </c>
      <c r="G343" s="239"/>
      <c r="H343" s="242">
        <v>7.5090000000000003</v>
      </c>
      <c r="I343" s="243"/>
      <c r="J343" s="239"/>
      <c r="K343" s="239"/>
      <c r="L343" s="244"/>
      <c r="M343" s="245"/>
      <c r="N343" s="246"/>
      <c r="O343" s="246"/>
      <c r="P343" s="246"/>
      <c r="Q343" s="246"/>
      <c r="R343" s="246"/>
      <c r="S343" s="246"/>
      <c r="T343" s="247"/>
      <c r="AT343" s="248" t="s">
        <v>188</v>
      </c>
      <c r="AU343" s="248" t="s">
        <v>86</v>
      </c>
      <c r="AV343" s="14" t="s">
        <v>139</v>
      </c>
      <c r="AW343" s="14" t="s">
        <v>37</v>
      </c>
      <c r="AX343" s="14" t="s">
        <v>84</v>
      </c>
      <c r="AY343" s="248" t="s">
        <v>131</v>
      </c>
    </row>
    <row r="344" spans="2:65" s="1" customFormat="1" ht="24" customHeight="1">
      <c r="B344" s="35"/>
      <c r="C344" s="186" t="s">
        <v>514</v>
      </c>
      <c r="D344" s="186" t="s">
        <v>134</v>
      </c>
      <c r="E344" s="187" t="s">
        <v>515</v>
      </c>
      <c r="F344" s="188" t="s">
        <v>516</v>
      </c>
      <c r="G344" s="189" t="s">
        <v>183</v>
      </c>
      <c r="H344" s="190">
        <v>30.841000000000001</v>
      </c>
      <c r="I344" s="191"/>
      <c r="J344" s="192">
        <f>ROUND(I344*H344,2)</f>
        <v>0</v>
      </c>
      <c r="K344" s="188" t="s">
        <v>184</v>
      </c>
      <c r="L344" s="39"/>
      <c r="M344" s="193" t="s">
        <v>19</v>
      </c>
      <c r="N344" s="194" t="s">
        <v>47</v>
      </c>
      <c r="O344" s="64"/>
      <c r="P344" s="195">
        <f>O344*H344</f>
        <v>0</v>
      </c>
      <c r="Q344" s="195">
        <v>2.5023499999999999</v>
      </c>
      <c r="R344" s="195">
        <f>Q344*H344</f>
        <v>77.174976349999994</v>
      </c>
      <c r="S344" s="195">
        <v>0</v>
      </c>
      <c r="T344" s="196">
        <f>S344*H344</f>
        <v>0</v>
      </c>
      <c r="AR344" s="197" t="s">
        <v>139</v>
      </c>
      <c r="AT344" s="197" t="s">
        <v>134</v>
      </c>
      <c r="AU344" s="197" t="s">
        <v>86</v>
      </c>
      <c r="AY344" s="18" t="s">
        <v>131</v>
      </c>
      <c r="BE344" s="198">
        <f>IF(N344="základní",J344,0)</f>
        <v>0</v>
      </c>
      <c r="BF344" s="198">
        <f>IF(N344="snížená",J344,0)</f>
        <v>0</v>
      </c>
      <c r="BG344" s="198">
        <f>IF(N344="zákl. přenesená",J344,0)</f>
        <v>0</v>
      </c>
      <c r="BH344" s="198">
        <f>IF(N344="sníž. přenesená",J344,0)</f>
        <v>0</v>
      </c>
      <c r="BI344" s="198">
        <f>IF(N344="nulová",J344,0)</f>
        <v>0</v>
      </c>
      <c r="BJ344" s="18" t="s">
        <v>84</v>
      </c>
      <c r="BK344" s="198">
        <f>ROUND(I344*H344,2)</f>
        <v>0</v>
      </c>
      <c r="BL344" s="18" t="s">
        <v>139</v>
      </c>
      <c r="BM344" s="197" t="s">
        <v>517</v>
      </c>
    </row>
    <row r="345" spans="2:65" s="1" customFormat="1" ht="37.5">
      <c r="B345" s="35"/>
      <c r="C345" s="36"/>
      <c r="D345" s="214" t="s">
        <v>186</v>
      </c>
      <c r="E345" s="36"/>
      <c r="F345" s="215" t="s">
        <v>508</v>
      </c>
      <c r="G345" s="36"/>
      <c r="H345" s="36"/>
      <c r="I345" s="115"/>
      <c r="J345" s="36"/>
      <c r="K345" s="36"/>
      <c r="L345" s="39"/>
      <c r="M345" s="216"/>
      <c r="N345" s="64"/>
      <c r="O345" s="64"/>
      <c r="P345" s="64"/>
      <c r="Q345" s="64"/>
      <c r="R345" s="64"/>
      <c r="S345" s="64"/>
      <c r="T345" s="65"/>
      <c r="AT345" s="18" t="s">
        <v>186</v>
      </c>
      <c r="AU345" s="18" t="s">
        <v>86</v>
      </c>
    </row>
    <row r="346" spans="2:65" s="12" customFormat="1" ht="10.15">
      <c r="B346" s="217"/>
      <c r="C346" s="218"/>
      <c r="D346" s="214" t="s">
        <v>188</v>
      </c>
      <c r="E346" s="219" t="s">
        <v>19</v>
      </c>
      <c r="F346" s="220" t="s">
        <v>518</v>
      </c>
      <c r="G346" s="218"/>
      <c r="H346" s="219" t="s">
        <v>19</v>
      </c>
      <c r="I346" s="221"/>
      <c r="J346" s="218"/>
      <c r="K346" s="218"/>
      <c r="L346" s="222"/>
      <c r="M346" s="223"/>
      <c r="N346" s="224"/>
      <c r="O346" s="224"/>
      <c r="P346" s="224"/>
      <c r="Q346" s="224"/>
      <c r="R346" s="224"/>
      <c r="S346" s="224"/>
      <c r="T346" s="225"/>
      <c r="AT346" s="226" t="s">
        <v>188</v>
      </c>
      <c r="AU346" s="226" t="s">
        <v>86</v>
      </c>
      <c r="AV346" s="12" t="s">
        <v>84</v>
      </c>
      <c r="AW346" s="12" t="s">
        <v>37</v>
      </c>
      <c r="AX346" s="12" t="s">
        <v>76</v>
      </c>
      <c r="AY346" s="226" t="s">
        <v>131</v>
      </c>
    </row>
    <row r="347" spans="2:65" s="13" customFormat="1" ht="10.15">
      <c r="B347" s="227"/>
      <c r="C347" s="228"/>
      <c r="D347" s="214" t="s">
        <v>188</v>
      </c>
      <c r="E347" s="229" t="s">
        <v>19</v>
      </c>
      <c r="F347" s="230" t="s">
        <v>519</v>
      </c>
      <c r="G347" s="228"/>
      <c r="H347" s="231">
        <v>30.841000000000001</v>
      </c>
      <c r="I347" s="232"/>
      <c r="J347" s="228"/>
      <c r="K347" s="228"/>
      <c r="L347" s="233"/>
      <c r="M347" s="234"/>
      <c r="N347" s="235"/>
      <c r="O347" s="235"/>
      <c r="P347" s="235"/>
      <c r="Q347" s="235"/>
      <c r="R347" s="235"/>
      <c r="S347" s="235"/>
      <c r="T347" s="236"/>
      <c r="AT347" s="237" t="s">
        <v>188</v>
      </c>
      <c r="AU347" s="237" t="s">
        <v>86</v>
      </c>
      <c r="AV347" s="13" t="s">
        <v>86</v>
      </c>
      <c r="AW347" s="13" t="s">
        <v>37</v>
      </c>
      <c r="AX347" s="13" t="s">
        <v>84</v>
      </c>
      <c r="AY347" s="237" t="s">
        <v>131</v>
      </c>
    </row>
    <row r="348" spans="2:65" s="1" customFormat="1" ht="24" customHeight="1">
      <c r="B348" s="35"/>
      <c r="C348" s="186" t="s">
        <v>520</v>
      </c>
      <c r="D348" s="186" t="s">
        <v>134</v>
      </c>
      <c r="E348" s="187" t="s">
        <v>521</v>
      </c>
      <c r="F348" s="188" t="s">
        <v>522</v>
      </c>
      <c r="G348" s="189" t="s">
        <v>270</v>
      </c>
      <c r="H348" s="190">
        <v>15.619</v>
      </c>
      <c r="I348" s="191"/>
      <c r="J348" s="192">
        <f>ROUND(I348*H348,2)</f>
        <v>0</v>
      </c>
      <c r="K348" s="188" t="s">
        <v>184</v>
      </c>
      <c r="L348" s="39"/>
      <c r="M348" s="193" t="s">
        <v>19</v>
      </c>
      <c r="N348" s="194" t="s">
        <v>47</v>
      </c>
      <c r="O348" s="64"/>
      <c r="P348" s="195">
        <f>O348*H348</f>
        <v>0</v>
      </c>
      <c r="Q348" s="195">
        <v>4.3200000000000001E-3</v>
      </c>
      <c r="R348" s="195">
        <f>Q348*H348</f>
        <v>6.7474080000000006E-2</v>
      </c>
      <c r="S348" s="195">
        <v>0</v>
      </c>
      <c r="T348" s="196">
        <f>S348*H348</f>
        <v>0</v>
      </c>
      <c r="AR348" s="197" t="s">
        <v>139</v>
      </c>
      <c r="AT348" s="197" t="s">
        <v>134</v>
      </c>
      <c r="AU348" s="197" t="s">
        <v>86</v>
      </c>
      <c r="AY348" s="18" t="s">
        <v>131</v>
      </c>
      <c r="BE348" s="198">
        <f>IF(N348="základní",J348,0)</f>
        <v>0</v>
      </c>
      <c r="BF348" s="198">
        <f>IF(N348="snížená",J348,0)</f>
        <v>0</v>
      </c>
      <c r="BG348" s="198">
        <f>IF(N348="zákl. přenesená",J348,0)</f>
        <v>0</v>
      </c>
      <c r="BH348" s="198">
        <f>IF(N348="sníž. přenesená",J348,0)</f>
        <v>0</v>
      </c>
      <c r="BI348" s="198">
        <f>IF(N348="nulová",J348,0)</f>
        <v>0</v>
      </c>
      <c r="BJ348" s="18" t="s">
        <v>84</v>
      </c>
      <c r="BK348" s="198">
        <f>ROUND(I348*H348,2)</f>
        <v>0</v>
      </c>
      <c r="BL348" s="18" t="s">
        <v>139</v>
      </c>
      <c r="BM348" s="197" t="s">
        <v>523</v>
      </c>
    </row>
    <row r="349" spans="2:65" s="1" customFormat="1" ht="46.9">
      <c r="B349" s="35"/>
      <c r="C349" s="36"/>
      <c r="D349" s="214" t="s">
        <v>186</v>
      </c>
      <c r="E349" s="36"/>
      <c r="F349" s="215" t="s">
        <v>524</v>
      </c>
      <c r="G349" s="36"/>
      <c r="H349" s="36"/>
      <c r="I349" s="115"/>
      <c r="J349" s="36"/>
      <c r="K349" s="36"/>
      <c r="L349" s="39"/>
      <c r="M349" s="216"/>
      <c r="N349" s="64"/>
      <c r="O349" s="64"/>
      <c r="P349" s="64"/>
      <c r="Q349" s="64"/>
      <c r="R349" s="64"/>
      <c r="S349" s="64"/>
      <c r="T349" s="65"/>
      <c r="AT349" s="18" t="s">
        <v>186</v>
      </c>
      <c r="AU349" s="18" t="s">
        <v>86</v>
      </c>
    </row>
    <row r="350" spans="2:65" s="12" customFormat="1" ht="10.15">
      <c r="B350" s="217"/>
      <c r="C350" s="218"/>
      <c r="D350" s="214" t="s">
        <v>188</v>
      </c>
      <c r="E350" s="219" t="s">
        <v>19</v>
      </c>
      <c r="F350" s="220" t="s">
        <v>525</v>
      </c>
      <c r="G350" s="218"/>
      <c r="H350" s="219" t="s">
        <v>19</v>
      </c>
      <c r="I350" s="221"/>
      <c r="J350" s="218"/>
      <c r="K350" s="218"/>
      <c r="L350" s="222"/>
      <c r="M350" s="223"/>
      <c r="N350" s="224"/>
      <c r="O350" s="224"/>
      <c r="P350" s="224"/>
      <c r="Q350" s="224"/>
      <c r="R350" s="224"/>
      <c r="S350" s="224"/>
      <c r="T350" s="225"/>
      <c r="AT350" s="226" t="s">
        <v>188</v>
      </c>
      <c r="AU350" s="226" t="s">
        <v>86</v>
      </c>
      <c r="AV350" s="12" t="s">
        <v>84</v>
      </c>
      <c r="AW350" s="12" t="s">
        <v>37</v>
      </c>
      <c r="AX350" s="12" t="s">
        <v>76</v>
      </c>
      <c r="AY350" s="226" t="s">
        <v>131</v>
      </c>
    </row>
    <row r="351" spans="2:65" s="13" customFormat="1" ht="10.15">
      <c r="B351" s="227"/>
      <c r="C351" s="228"/>
      <c r="D351" s="214" t="s">
        <v>188</v>
      </c>
      <c r="E351" s="229" t="s">
        <v>19</v>
      </c>
      <c r="F351" s="230" t="s">
        <v>526</v>
      </c>
      <c r="G351" s="228"/>
      <c r="H351" s="231">
        <v>15.279</v>
      </c>
      <c r="I351" s="232"/>
      <c r="J351" s="228"/>
      <c r="K351" s="228"/>
      <c r="L351" s="233"/>
      <c r="M351" s="234"/>
      <c r="N351" s="235"/>
      <c r="O351" s="235"/>
      <c r="P351" s="235"/>
      <c r="Q351" s="235"/>
      <c r="R351" s="235"/>
      <c r="S351" s="235"/>
      <c r="T351" s="236"/>
      <c r="AT351" s="237" t="s">
        <v>188</v>
      </c>
      <c r="AU351" s="237" t="s">
        <v>86</v>
      </c>
      <c r="AV351" s="13" t="s">
        <v>86</v>
      </c>
      <c r="AW351" s="13" t="s">
        <v>37</v>
      </c>
      <c r="AX351" s="13" t="s">
        <v>76</v>
      </c>
      <c r="AY351" s="237" t="s">
        <v>131</v>
      </c>
    </row>
    <row r="352" spans="2:65" s="12" customFormat="1" ht="10.15">
      <c r="B352" s="217"/>
      <c r="C352" s="218"/>
      <c r="D352" s="214" t="s">
        <v>188</v>
      </c>
      <c r="E352" s="219" t="s">
        <v>19</v>
      </c>
      <c r="F352" s="220" t="s">
        <v>527</v>
      </c>
      <c r="G352" s="218"/>
      <c r="H352" s="219" t="s">
        <v>19</v>
      </c>
      <c r="I352" s="221"/>
      <c r="J352" s="218"/>
      <c r="K352" s="218"/>
      <c r="L352" s="222"/>
      <c r="M352" s="223"/>
      <c r="N352" s="224"/>
      <c r="O352" s="224"/>
      <c r="P352" s="224"/>
      <c r="Q352" s="224"/>
      <c r="R352" s="224"/>
      <c r="S352" s="224"/>
      <c r="T352" s="225"/>
      <c r="AT352" s="226" t="s">
        <v>188</v>
      </c>
      <c r="AU352" s="226" t="s">
        <v>86</v>
      </c>
      <c r="AV352" s="12" t="s">
        <v>84</v>
      </c>
      <c r="AW352" s="12" t="s">
        <v>37</v>
      </c>
      <c r="AX352" s="12" t="s">
        <v>76</v>
      </c>
      <c r="AY352" s="226" t="s">
        <v>131</v>
      </c>
    </row>
    <row r="353" spans="2:65" s="13" customFormat="1" ht="10.15">
      <c r="B353" s="227"/>
      <c r="C353" s="228"/>
      <c r="D353" s="214" t="s">
        <v>188</v>
      </c>
      <c r="E353" s="229" t="s">
        <v>19</v>
      </c>
      <c r="F353" s="230" t="s">
        <v>528</v>
      </c>
      <c r="G353" s="228"/>
      <c r="H353" s="231">
        <v>0.34</v>
      </c>
      <c r="I353" s="232"/>
      <c r="J353" s="228"/>
      <c r="K353" s="228"/>
      <c r="L353" s="233"/>
      <c r="M353" s="234"/>
      <c r="N353" s="235"/>
      <c r="O353" s="235"/>
      <c r="P353" s="235"/>
      <c r="Q353" s="235"/>
      <c r="R353" s="235"/>
      <c r="S353" s="235"/>
      <c r="T353" s="236"/>
      <c r="AT353" s="237" t="s">
        <v>188</v>
      </c>
      <c r="AU353" s="237" t="s">
        <v>86</v>
      </c>
      <c r="AV353" s="13" t="s">
        <v>86</v>
      </c>
      <c r="AW353" s="13" t="s">
        <v>37</v>
      </c>
      <c r="AX353" s="13" t="s">
        <v>76</v>
      </c>
      <c r="AY353" s="237" t="s">
        <v>131</v>
      </c>
    </row>
    <row r="354" spans="2:65" s="12" customFormat="1" ht="10.15">
      <c r="B354" s="217"/>
      <c r="C354" s="218"/>
      <c r="D354" s="214" t="s">
        <v>188</v>
      </c>
      <c r="E354" s="219" t="s">
        <v>19</v>
      </c>
      <c r="F354" s="220" t="s">
        <v>529</v>
      </c>
      <c r="G354" s="218"/>
      <c r="H354" s="219" t="s">
        <v>19</v>
      </c>
      <c r="I354" s="221"/>
      <c r="J354" s="218"/>
      <c r="K354" s="218"/>
      <c r="L354" s="222"/>
      <c r="M354" s="223"/>
      <c r="N354" s="224"/>
      <c r="O354" s="224"/>
      <c r="P354" s="224"/>
      <c r="Q354" s="224"/>
      <c r="R354" s="224"/>
      <c r="S354" s="224"/>
      <c r="T354" s="225"/>
      <c r="AT354" s="226" t="s">
        <v>188</v>
      </c>
      <c r="AU354" s="226" t="s">
        <v>86</v>
      </c>
      <c r="AV354" s="12" t="s">
        <v>84</v>
      </c>
      <c r="AW354" s="12" t="s">
        <v>37</v>
      </c>
      <c r="AX354" s="12" t="s">
        <v>76</v>
      </c>
      <c r="AY354" s="226" t="s">
        <v>131</v>
      </c>
    </row>
    <row r="355" spans="2:65" s="14" customFormat="1" ht="10.15">
      <c r="B355" s="238"/>
      <c r="C355" s="239"/>
      <c r="D355" s="214" t="s">
        <v>188</v>
      </c>
      <c r="E355" s="240" t="s">
        <v>19</v>
      </c>
      <c r="F355" s="241" t="s">
        <v>194</v>
      </c>
      <c r="G355" s="239"/>
      <c r="H355" s="242">
        <v>15.619</v>
      </c>
      <c r="I355" s="243"/>
      <c r="J355" s="239"/>
      <c r="K355" s="239"/>
      <c r="L355" s="244"/>
      <c r="M355" s="245"/>
      <c r="N355" s="246"/>
      <c r="O355" s="246"/>
      <c r="P355" s="246"/>
      <c r="Q355" s="246"/>
      <c r="R355" s="246"/>
      <c r="S355" s="246"/>
      <c r="T355" s="247"/>
      <c r="AT355" s="248" t="s">
        <v>188</v>
      </c>
      <c r="AU355" s="248" t="s">
        <v>86</v>
      </c>
      <c r="AV355" s="14" t="s">
        <v>139</v>
      </c>
      <c r="AW355" s="14" t="s">
        <v>37</v>
      </c>
      <c r="AX355" s="14" t="s">
        <v>84</v>
      </c>
      <c r="AY355" s="248" t="s">
        <v>131</v>
      </c>
    </row>
    <row r="356" spans="2:65" s="1" customFormat="1" ht="24" customHeight="1">
      <c r="B356" s="35"/>
      <c r="C356" s="186" t="s">
        <v>530</v>
      </c>
      <c r="D356" s="186" t="s">
        <v>134</v>
      </c>
      <c r="E356" s="187" t="s">
        <v>531</v>
      </c>
      <c r="F356" s="188" t="s">
        <v>532</v>
      </c>
      <c r="G356" s="189" t="s">
        <v>270</v>
      </c>
      <c r="H356" s="190">
        <v>15.619</v>
      </c>
      <c r="I356" s="191"/>
      <c r="J356" s="192">
        <f>ROUND(I356*H356,2)</f>
        <v>0</v>
      </c>
      <c r="K356" s="188" t="s">
        <v>184</v>
      </c>
      <c r="L356" s="39"/>
      <c r="M356" s="193" t="s">
        <v>19</v>
      </c>
      <c r="N356" s="194" t="s">
        <v>47</v>
      </c>
      <c r="O356" s="64"/>
      <c r="P356" s="195">
        <f>O356*H356</f>
        <v>0</v>
      </c>
      <c r="Q356" s="195">
        <v>0</v>
      </c>
      <c r="R356" s="195">
        <f>Q356*H356</f>
        <v>0</v>
      </c>
      <c r="S356" s="195">
        <v>0</v>
      </c>
      <c r="T356" s="196">
        <f>S356*H356</f>
        <v>0</v>
      </c>
      <c r="AR356" s="197" t="s">
        <v>139</v>
      </c>
      <c r="AT356" s="197" t="s">
        <v>134</v>
      </c>
      <c r="AU356" s="197" t="s">
        <v>86</v>
      </c>
      <c r="AY356" s="18" t="s">
        <v>131</v>
      </c>
      <c r="BE356" s="198">
        <f>IF(N356="základní",J356,0)</f>
        <v>0</v>
      </c>
      <c r="BF356" s="198">
        <f>IF(N356="snížená",J356,0)</f>
        <v>0</v>
      </c>
      <c r="BG356" s="198">
        <f>IF(N356="zákl. přenesená",J356,0)</f>
        <v>0</v>
      </c>
      <c r="BH356" s="198">
        <f>IF(N356="sníž. přenesená",J356,0)</f>
        <v>0</v>
      </c>
      <c r="BI356" s="198">
        <f>IF(N356="nulová",J356,0)</f>
        <v>0</v>
      </c>
      <c r="BJ356" s="18" t="s">
        <v>84</v>
      </c>
      <c r="BK356" s="198">
        <f>ROUND(I356*H356,2)</f>
        <v>0</v>
      </c>
      <c r="BL356" s="18" t="s">
        <v>139</v>
      </c>
      <c r="BM356" s="197" t="s">
        <v>533</v>
      </c>
    </row>
    <row r="357" spans="2:65" s="1" customFormat="1" ht="46.9">
      <c r="B357" s="35"/>
      <c r="C357" s="36"/>
      <c r="D357" s="214" t="s">
        <v>186</v>
      </c>
      <c r="E357" s="36"/>
      <c r="F357" s="215" t="s">
        <v>524</v>
      </c>
      <c r="G357" s="36"/>
      <c r="H357" s="36"/>
      <c r="I357" s="115"/>
      <c r="J357" s="36"/>
      <c r="K357" s="36"/>
      <c r="L357" s="39"/>
      <c r="M357" s="216"/>
      <c r="N357" s="64"/>
      <c r="O357" s="64"/>
      <c r="P357" s="64"/>
      <c r="Q357" s="64"/>
      <c r="R357" s="64"/>
      <c r="S357" s="64"/>
      <c r="T357" s="65"/>
      <c r="AT357" s="18" t="s">
        <v>186</v>
      </c>
      <c r="AU357" s="18" t="s">
        <v>86</v>
      </c>
    </row>
    <row r="358" spans="2:65" s="1" customFormat="1" ht="24" customHeight="1">
      <c r="B358" s="35"/>
      <c r="C358" s="186" t="s">
        <v>534</v>
      </c>
      <c r="D358" s="186" t="s">
        <v>134</v>
      </c>
      <c r="E358" s="187" t="s">
        <v>535</v>
      </c>
      <c r="F358" s="188" t="s">
        <v>536</v>
      </c>
      <c r="G358" s="189" t="s">
        <v>270</v>
      </c>
      <c r="H358" s="190">
        <v>65.826999999999998</v>
      </c>
      <c r="I358" s="191"/>
      <c r="J358" s="192">
        <f>ROUND(I358*H358,2)</f>
        <v>0</v>
      </c>
      <c r="K358" s="188" t="s">
        <v>184</v>
      </c>
      <c r="L358" s="39"/>
      <c r="M358" s="193" t="s">
        <v>19</v>
      </c>
      <c r="N358" s="194" t="s">
        <v>47</v>
      </c>
      <c r="O358" s="64"/>
      <c r="P358" s="195">
        <f>O358*H358</f>
        <v>0</v>
      </c>
      <c r="Q358" s="195">
        <v>2.47E-3</v>
      </c>
      <c r="R358" s="195">
        <f>Q358*H358</f>
        <v>0.16259268999999998</v>
      </c>
      <c r="S358" s="195">
        <v>0</v>
      </c>
      <c r="T358" s="196">
        <f>S358*H358</f>
        <v>0</v>
      </c>
      <c r="AR358" s="197" t="s">
        <v>139</v>
      </c>
      <c r="AT358" s="197" t="s">
        <v>134</v>
      </c>
      <c r="AU358" s="197" t="s">
        <v>86</v>
      </c>
      <c r="AY358" s="18" t="s">
        <v>131</v>
      </c>
      <c r="BE358" s="198">
        <f>IF(N358="základní",J358,0)</f>
        <v>0</v>
      </c>
      <c r="BF358" s="198">
        <f>IF(N358="snížená",J358,0)</f>
        <v>0</v>
      </c>
      <c r="BG358" s="198">
        <f>IF(N358="zákl. přenesená",J358,0)</f>
        <v>0</v>
      </c>
      <c r="BH358" s="198">
        <f>IF(N358="sníž. přenesená",J358,0)</f>
        <v>0</v>
      </c>
      <c r="BI358" s="198">
        <f>IF(N358="nulová",J358,0)</f>
        <v>0</v>
      </c>
      <c r="BJ358" s="18" t="s">
        <v>84</v>
      </c>
      <c r="BK358" s="198">
        <f>ROUND(I358*H358,2)</f>
        <v>0</v>
      </c>
      <c r="BL358" s="18" t="s">
        <v>139</v>
      </c>
      <c r="BM358" s="197" t="s">
        <v>537</v>
      </c>
    </row>
    <row r="359" spans="2:65" s="1" customFormat="1" ht="46.9">
      <c r="B359" s="35"/>
      <c r="C359" s="36"/>
      <c r="D359" s="214" t="s">
        <v>186</v>
      </c>
      <c r="E359" s="36"/>
      <c r="F359" s="215" t="s">
        <v>524</v>
      </c>
      <c r="G359" s="36"/>
      <c r="H359" s="36"/>
      <c r="I359" s="115"/>
      <c r="J359" s="36"/>
      <c r="K359" s="36"/>
      <c r="L359" s="39"/>
      <c r="M359" s="216"/>
      <c r="N359" s="64"/>
      <c r="O359" s="64"/>
      <c r="P359" s="64"/>
      <c r="Q359" s="64"/>
      <c r="R359" s="64"/>
      <c r="S359" s="64"/>
      <c r="T359" s="65"/>
      <c r="AT359" s="18" t="s">
        <v>186</v>
      </c>
      <c r="AU359" s="18" t="s">
        <v>86</v>
      </c>
    </row>
    <row r="360" spans="2:65" s="12" customFormat="1" ht="10.15">
      <c r="B360" s="217"/>
      <c r="C360" s="218"/>
      <c r="D360" s="214" t="s">
        <v>188</v>
      </c>
      <c r="E360" s="219" t="s">
        <v>19</v>
      </c>
      <c r="F360" s="220" t="s">
        <v>538</v>
      </c>
      <c r="G360" s="218"/>
      <c r="H360" s="219" t="s">
        <v>19</v>
      </c>
      <c r="I360" s="221"/>
      <c r="J360" s="218"/>
      <c r="K360" s="218"/>
      <c r="L360" s="222"/>
      <c r="M360" s="223"/>
      <c r="N360" s="224"/>
      <c r="O360" s="224"/>
      <c r="P360" s="224"/>
      <c r="Q360" s="224"/>
      <c r="R360" s="224"/>
      <c r="S360" s="224"/>
      <c r="T360" s="225"/>
      <c r="AT360" s="226" t="s">
        <v>188</v>
      </c>
      <c r="AU360" s="226" t="s">
        <v>86</v>
      </c>
      <c r="AV360" s="12" t="s">
        <v>84</v>
      </c>
      <c r="AW360" s="12" t="s">
        <v>37</v>
      </c>
      <c r="AX360" s="12" t="s">
        <v>76</v>
      </c>
      <c r="AY360" s="226" t="s">
        <v>131</v>
      </c>
    </row>
    <row r="361" spans="2:65" s="13" customFormat="1" ht="10.15">
      <c r="B361" s="227"/>
      <c r="C361" s="228"/>
      <c r="D361" s="214" t="s">
        <v>188</v>
      </c>
      <c r="E361" s="229" t="s">
        <v>19</v>
      </c>
      <c r="F361" s="230" t="s">
        <v>539</v>
      </c>
      <c r="G361" s="228"/>
      <c r="H361" s="231">
        <v>61.003999999999998</v>
      </c>
      <c r="I361" s="232"/>
      <c r="J361" s="228"/>
      <c r="K361" s="228"/>
      <c r="L361" s="233"/>
      <c r="M361" s="234"/>
      <c r="N361" s="235"/>
      <c r="O361" s="235"/>
      <c r="P361" s="235"/>
      <c r="Q361" s="235"/>
      <c r="R361" s="235"/>
      <c r="S361" s="235"/>
      <c r="T361" s="236"/>
      <c r="AT361" s="237" t="s">
        <v>188</v>
      </c>
      <c r="AU361" s="237" t="s">
        <v>86</v>
      </c>
      <c r="AV361" s="13" t="s">
        <v>86</v>
      </c>
      <c r="AW361" s="13" t="s">
        <v>37</v>
      </c>
      <c r="AX361" s="13" t="s">
        <v>76</v>
      </c>
      <c r="AY361" s="237" t="s">
        <v>131</v>
      </c>
    </row>
    <row r="362" spans="2:65" s="12" customFormat="1" ht="10.15">
      <c r="B362" s="217"/>
      <c r="C362" s="218"/>
      <c r="D362" s="214" t="s">
        <v>188</v>
      </c>
      <c r="E362" s="219" t="s">
        <v>19</v>
      </c>
      <c r="F362" s="220" t="s">
        <v>511</v>
      </c>
      <c r="G362" s="218"/>
      <c r="H362" s="219" t="s">
        <v>19</v>
      </c>
      <c r="I362" s="221"/>
      <c r="J362" s="218"/>
      <c r="K362" s="218"/>
      <c r="L362" s="222"/>
      <c r="M362" s="223"/>
      <c r="N362" s="224"/>
      <c r="O362" s="224"/>
      <c r="P362" s="224"/>
      <c r="Q362" s="224"/>
      <c r="R362" s="224"/>
      <c r="S362" s="224"/>
      <c r="T362" s="225"/>
      <c r="AT362" s="226" t="s">
        <v>188</v>
      </c>
      <c r="AU362" s="226" t="s">
        <v>86</v>
      </c>
      <c r="AV362" s="12" t="s">
        <v>84</v>
      </c>
      <c r="AW362" s="12" t="s">
        <v>37</v>
      </c>
      <c r="AX362" s="12" t="s">
        <v>76</v>
      </c>
      <c r="AY362" s="226" t="s">
        <v>131</v>
      </c>
    </row>
    <row r="363" spans="2:65" s="13" customFormat="1" ht="10.15">
      <c r="B363" s="227"/>
      <c r="C363" s="228"/>
      <c r="D363" s="214" t="s">
        <v>188</v>
      </c>
      <c r="E363" s="229" t="s">
        <v>19</v>
      </c>
      <c r="F363" s="230" t="s">
        <v>540</v>
      </c>
      <c r="G363" s="228"/>
      <c r="H363" s="231">
        <v>4.8230000000000004</v>
      </c>
      <c r="I363" s="232"/>
      <c r="J363" s="228"/>
      <c r="K363" s="228"/>
      <c r="L363" s="233"/>
      <c r="M363" s="234"/>
      <c r="N363" s="235"/>
      <c r="O363" s="235"/>
      <c r="P363" s="235"/>
      <c r="Q363" s="235"/>
      <c r="R363" s="235"/>
      <c r="S363" s="235"/>
      <c r="T363" s="236"/>
      <c r="AT363" s="237" t="s">
        <v>188</v>
      </c>
      <c r="AU363" s="237" t="s">
        <v>86</v>
      </c>
      <c r="AV363" s="13" t="s">
        <v>86</v>
      </c>
      <c r="AW363" s="13" t="s">
        <v>37</v>
      </c>
      <c r="AX363" s="13" t="s">
        <v>76</v>
      </c>
      <c r="AY363" s="237" t="s">
        <v>131</v>
      </c>
    </row>
    <row r="364" spans="2:65" s="12" customFormat="1" ht="10.15">
      <c r="B364" s="217"/>
      <c r="C364" s="218"/>
      <c r="D364" s="214" t="s">
        <v>188</v>
      </c>
      <c r="E364" s="219" t="s">
        <v>19</v>
      </c>
      <c r="F364" s="220" t="s">
        <v>513</v>
      </c>
      <c r="G364" s="218"/>
      <c r="H364" s="219" t="s">
        <v>19</v>
      </c>
      <c r="I364" s="221"/>
      <c r="J364" s="218"/>
      <c r="K364" s="218"/>
      <c r="L364" s="222"/>
      <c r="M364" s="223"/>
      <c r="N364" s="224"/>
      <c r="O364" s="224"/>
      <c r="P364" s="224"/>
      <c r="Q364" s="224"/>
      <c r="R364" s="224"/>
      <c r="S364" s="224"/>
      <c r="T364" s="225"/>
      <c r="AT364" s="226" t="s">
        <v>188</v>
      </c>
      <c r="AU364" s="226" t="s">
        <v>86</v>
      </c>
      <c r="AV364" s="12" t="s">
        <v>84</v>
      </c>
      <c r="AW364" s="12" t="s">
        <v>37</v>
      </c>
      <c r="AX364" s="12" t="s">
        <v>76</v>
      </c>
      <c r="AY364" s="226" t="s">
        <v>131</v>
      </c>
    </row>
    <row r="365" spans="2:65" s="14" customFormat="1" ht="10.15">
      <c r="B365" s="238"/>
      <c r="C365" s="239"/>
      <c r="D365" s="214" t="s">
        <v>188</v>
      </c>
      <c r="E365" s="240" t="s">
        <v>19</v>
      </c>
      <c r="F365" s="241" t="s">
        <v>194</v>
      </c>
      <c r="G365" s="239"/>
      <c r="H365" s="242">
        <v>65.826999999999998</v>
      </c>
      <c r="I365" s="243"/>
      <c r="J365" s="239"/>
      <c r="K365" s="239"/>
      <c r="L365" s="244"/>
      <c r="M365" s="245"/>
      <c r="N365" s="246"/>
      <c r="O365" s="246"/>
      <c r="P365" s="246"/>
      <c r="Q365" s="246"/>
      <c r="R365" s="246"/>
      <c r="S365" s="246"/>
      <c r="T365" s="247"/>
      <c r="AT365" s="248" t="s">
        <v>188</v>
      </c>
      <c r="AU365" s="248" t="s">
        <v>86</v>
      </c>
      <c r="AV365" s="14" t="s">
        <v>139</v>
      </c>
      <c r="AW365" s="14" t="s">
        <v>37</v>
      </c>
      <c r="AX365" s="14" t="s">
        <v>84</v>
      </c>
      <c r="AY365" s="248" t="s">
        <v>131</v>
      </c>
    </row>
    <row r="366" spans="2:65" s="1" customFormat="1" ht="24" customHeight="1">
      <c r="B366" s="35"/>
      <c r="C366" s="186" t="s">
        <v>541</v>
      </c>
      <c r="D366" s="186" t="s">
        <v>134</v>
      </c>
      <c r="E366" s="187" t="s">
        <v>542</v>
      </c>
      <c r="F366" s="188" t="s">
        <v>543</v>
      </c>
      <c r="G366" s="189" t="s">
        <v>270</v>
      </c>
      <c r="H366" s="190">
        <v>65.826999999999998</v>
      </c>
      <c r="I366" s="191"/>
      <c r="J366" s="192">
        <f>ROUND(I366*H366,2)</f>
        <v>0</v>
      </c>
      <c r="K366" s="188" t="s">
        <v>184</v>
      </c>
      <c r="L366" s="39"/>
      <c r="M366" s="193" t="s">
        <v>19</v>
      </c>
      <c r="N366" s="194" t="s">
        <v>47</v>
      </c>
      <c r="O366" s="64"/>
      <c r="P366" s="195">
        <f>O366*H366</f>
        <v>0</v>
      </c>
      <c r="Q366" s="195">
        <v>0</v>
      </c>
      <c r="R366" s="195">
        <f>Q366*H366</f>
        <v>0</v>
      </c>
      <c r="S366" s="195">
        <v>0</v>
      </c>
      <c r="T366" s="196">
        <f>S366*H366</f>
        <v>0</v>
      </c>
      <c r="AR366" s="197" t="s">
        <v>139</v>
      </c>
      <c r="AT366" s="197" t="s">
        <v>134</v>
      </c>
      <c r="AU366" s="197" t="s">
        <v>86</v>
      </c>
      <c r="AY366" s="18" t="s">
        <v>131</v>
      </c>
      <c r="BE366" s="198">
        <f>IF(N366="základní",J366,0)</f>
        <v>0</v>
      </c>
      <c r="BF366" s="198">
        <f>IF(N366="snížená",J366,0)</f>
        <v>0</v>
      </c>
      <c r="BG366" s="198">
        <f>IF(N366="zákl. přenesená",J366,0)</f>
        <v>0</v>
      </c>
      <c r="BH366" s="198">
        <f>IF(N366="sníž. přenesená",J366,0)</f>
        <v>0</v>
      </c>
      <c r="BI366" s="198">
        <f>IF(N366="nulová",J366,0)</f>
        <v>0</v>
      </c>
      <c r="BJ366" s="18" t="s">
        <v>84</v>
      </c>
      <c r="BK366" s="198">
        <f>ROUND(I366*H366,2)</f>
        <v>0</v>
      </c>
      <c r="BL366" s="18" t="s">
        <v>139</v>
      </c>
      <c r="BM366" s="197" t="s">
        <v>544</v>
      </c>
    </row>
    <row r="367" spans="2:65" s="1" customFormat="1" ht="46.9">
      <c r="B367" s="35"/>
      <c r="C367" s="36"/>
      <c r="D367" s="214" t="s">
        <v>186</v>
      </c>
      <c r="E367" s="36"/>
      <c r="F367" s="215" t="s">
        <v>524</v>
      </c>
      <c r="G367" s="36"/>
      <c r="H367" s="36"/>
      <c r="I367" s="115"/>
      <c r="J367" s="36"/>
      <c r="K367" s="36"/>
      <c r="L367" s="39"/>
      <c r="M367" s="216"/>
      <c r="N367" s="64"/>
      <c r="O367" s="64"/>
      <c r="P367" s="64"/>
      <c r="Q367" s="64"/>
      <c r="R367" s="64"/>
      <c r="S367" s="64"/>
      <c r="T367" s="65"/>
      <c r="AT367" s="18" t="s">
        <v>186</v>
      </c>
      <c r="AU367" s="18" t="s">
        <v>86</v>
      </c>
    </row>
    <row r="368" spans="2:65" s="1" customFormat="1" ht="24" customHeight="1">
      <c r="B368" s="35"/>
      <c r="C368" s="186" t="s">
        <v>545</v>
      </c>
      <c r="D368" s="186" t="s">
        <v>134</v>
      </c>
      <c r="E368" s="187" t="s">
        <v>546</v>
      </c>
      <c r="F368" s="188" t="s">
        <v>547</v>
      </c>
      <c r="G368" s="189" t="s">
        <v>239</v>
      </c>
      <c r="H368" s="190">
        <v>2.1379999999999999</v>
      </c>
      <c r="I368" s="191"/>
      <c r="J368" s="192">
        <f>ROUND(I368*H368,2)</f>
        <v>0</v>
      </c>
      <c r="K368" s="188" t="s">
        <v>184</v>
      </c>
      <c r="L368" s="39"/>
      <c r="M368" s="193" t="s">
        <v>19</v>
      </c>
      <c r="N368" s="194" t="s">
        <v>47</v>
      </c>
      <c r="O368" s="64"/>
      <c r="P368" s="195">
        <f>O368*H368</f>
        <v>0</v>
      </c>
      <c r="Q368" s="195">
        <v>1.10951</v>
      </c>
      <c r="R368" s="195">
        <f>Q368*H368</f>
        <v>2.37213238</v>
      </c>
      <c r="S368" s="195">
        <v>0</v>
      </c>
      <c r="T368" s="196">
        <f>S368*H368</f>
        <v>0</v>
      </c>
      <c r="AR368" s="197" t="s">
        <v>139</v>
      </c>
      <c r="AT368" s="197" t="s">
        <v>134</v>
      </c>
      <c r="AU368" s="197" t="s">
        <v>86</v>
      </c>
      <c r="AY368" s="18" t="s">
        <v>131</v>
      </c>
      <c r="BE368" s="198">
        <f>IF(N368="základní",J368,0)</f>
        <v>0</v>
      </c>
      <c r="BF368" s="198">
        <f>IF(N368="snížená",J368,0)</f>
        <v>0</v>
      </c>
      <c r="BG368" s="198">
        <f>IF(N368="zákl. přenesená",J368,0)</f>
        <v>0</v>
      </c>
      <c r="BH368" s="198">
        <f>IF(N368="sníž. přenesená",J368,0)</f>
        <v>0</v>
      </c>
      <c r="BI368" s="198">
        <f>IF(N368="nulová",J368,0)</f>
        <v>0</v>
      </c>
      <c r="BJ368" s="18" t="s">
        <v>84</v>
      </c>
      <c r="BK368" s="198">
        <f>ROUND(I368*H368,2)</f>
        <v>0</v>
      </c>
      <c r="BL368" s="18" t="s">
        <v>139</v>
      </c>
      <c r="BM368" s="197" t="s">
        <v>548</v>
      </c>
    </row>
    <row r="369" spans="2:65" s="12" customFormat="1" ht="10.15">
      <c r="B369" s="217"/>
      <c r="C369" s="218"/>
      <c r="D369" s="214" t="s">
        <v>188</v>
      </c>
      <c r="E369" s="219" t="s">
        <v>19</v>
      </c>
      <c r="F369" s="220" t="s">
        <v>549</v>
      </c>
      <c r="G369" s="218"/>
      <c r="H369" s="219" t="s">
        <v>19</v>
      </c>
      <c r="I369" s="221"/>
      <c r="J369" s="218"/>
      <c r="K369" s="218"/>
      <c r="L369" s="222"/>
      <c r="M369" s="223"/>
      <c r="N369" s="224"/>
      <c r="O369" s="224"/>
      <c r="P369" s="224"/>
      <c r="Q369" s="224"/>
      <c r="R369" s="224"/>
      <c r="S369" s="224"/>
      <c r="T369" s="225"/>
      <c r="AT369" s="226" t="s">
        <v>188</v>
      </c>
      <c r="AU369" s="226" t="s">
        <v>86</v>
      </c>
      <c r="AV369" s="12" t="s">
        <v>84</v>
      </c>
      <c r="AW369" s="12" t="s">
        <v>37</v>
      </c>
      <c r="AX369" s="12" t="s">
        <v>76</v>
      </c>
      <c r="AY369" s="226" t="s">
        <v>131</v>
      </c>
    </row>
    <row r="370" spans="2:65" s="13" customFormat="1" ht="10.15">
      <c r="B370" s="227"/>
      <c r="C370" s="228"/>
      <c r="D370" s="214" t="s">
        <v>188</v>
      </c>
      <c r="E370" s="229" t="s">
        <v>19</v>
      </c>
      <c r="F370" s="230" t="s">
        <v>550</v>
      </c>
      <c r="G370" s="228"/>
      <c r="H370" s="231">
        <v>1.393</v>
      </c>
      <c r="I370" s="232"/>
      <c r="J370" s="228"/>
      <c r="K370" s="228"/>
      <c r="L370" s="233"/>
      <c r="M370" s="234"/>
      <c r="N370" s="235"/>
      <c r="O370" s="235"/>
      <c r="P370" s="235"/>
      <c r="Q370" s="235"/>
      <c r="R370" s="235"/>
      <c r="S370" s="235"/>
      <c r="T370" s="236"/>
      <c r="AT370" s="237" t="s">
        <v>188</v>
      </c>
      <c r="AU370" s="237" t="s">
        <v>86</v>
      </c>
      <c r="AV370" s="13" t="s">
        <v>86</v>
      </c>
      <c r="AW370" s="13" t="s">
        <v>37</v>
      </c>
      <c r="AX370" s="13" t="s">
        <v>76</v>
      </c>
      <c r="AY370" s="237" t="s">
        <v>131</v>
      </c>
    </row>
    <row r="371" spans="2:65" s="13" customFormat="1" ht="10.15">
      <c r="B371" s="227"/>
      <c r="C371" s="228"/>
      <c r="D371" s="214" t="s">
        <v>188</v>
      </c>
      <c r="E371" s="229" t="s">
        <v>19</v>
      </c>
      <c r="F371" s="230" t="s">
        <v>551</v>
      </c>
      <c r="G371" s="228"/>
      <c r="H371" s="231">
        <v>0.64300000000000002</v>
      </c>
      <c r="I371" s="232"/>
      <c r="J371" s="228"/>
      <c r="K371" s="228"/>
      <c r="L371" s="233"/>
      <c r="M371" s="234"/>
      <c r="N371" s="235"/>
      <c r="O371" s="235"/>
      <c r="P371" s="235"/>
      <c r="Q371" s="235"/>
      <c r="R371" s="235"/>
      <c r="S371" s="235"/>
      <c r="T371" s="236"/>
      <c r="AT371" s="237" t="s">
        <v>188</v>
      </c>
      <c r="AU371" s="237" t="s">
        <v>86</v>
      </c>
      <c r="AV371" s="13" t="s">
        <v>86</v>
      </c>
      <c r="AW371" s="13" t="s">
        <v>37</v>
      </c>
      <c r="AX371" s="13" t="s">
        <v>76</v>
      </c>
      <c r="AY371" s="237" t="s">
        <v>131</v>
      </c>
    </row>
    <row r="372" spans="2:65" s="15" customFormat="1" ht="10.15">
      <c r="B372" s="249"/>
      <c r="C372" s="250"/>
      <c r="D372" s="214" t="s">
        <v>188</v>
      </c>
      <c r="E372" s="251" t="s">
        <v>19</v>
      </c>
      <c r="F372" s="252" t="s">
        <v>552</v>
      </c>
      <c r="G372" s="250"/>
      <c r="H372" s="253">
        <v>2.036</v>
      </c>
      <c r="I372" s="254"/>
      <c r="J372" s="250"/>
      <c r="K372" s="250"/>
      <c r="L372" s="255"/>
      <c r="M372" s="256"/>
      <c r="N372" s="257"/>
      <c r="O372" s="257"/>
      <c r="P372" s="257"/>
      <c r="Q372" s="257"/>
      <c r="R372" s="257"/>
      <c r="S372" s="257"/>
      <c r="T372" s="258"/>
      <c r="AT372" s="259" t="s">
        <v>188</v>
      </c>
      <c r="AU372" s="259" t="s">
        <v>86</v>
      </c>
      <c r="AV372" s="15" t="s">
        <v>146</v>
      </c>
      <c r="AW372" s="15" t="s">
        <v>37</v>
      </c>
      <c r="AX372" s="15" t="s">
        <v>76</v>
      </c>
      <c r="AY372" s="259" t="s">
        <v>131</v>
      </c>
    </row>
    <row r="373" spans="2:65" s="13" customFormat="1" ht="10.15">
      <c r="B373" s="227"/>
      <c r="C373" s="228"/>
      <c r="D373" s="214" t="s">
        <v>188</v>
      </c>
      <c r="E373" s="229" t="s">
        <v>19</v>
      </c>
      <c r="F373" s="230" t="s">
        <v>553</v>
      </c>
      <c r="G373" s="228"/>
      <c r="H373" s="231">
        <v>0.10199999999999999</v>
      </c>
      <c r="I373" s="232"/>
      <c r="J373" s="228"/>
      <c r="K373" s="228"/>
      <c r="L373" s="233"/>
      <c r="M373" s="234"/>
      <c r="N373" s="235"/>
      <c r="O373" s="235"/>
      <c r="P373" s="235"/>
      <c r="Q373" s="235"/>
      <c r="R373" s="235"/>
      <c r="S373" s="235"/>
      <c r="T373" s="236"/>
      <c r="AT373" s="237" t="s">
        <v>188</v>
      </c>
      <c r="AU373" s="237" t="s">
        <v>86</v>
      </c>
      <c r="AV373" s="13" t="s">
        <v>86</v>
      </c>
      <c r="AW373" s="13" t="s">
        <v>37</v>
      </c>
      <c r="AX373" s="13" t="s">
        <v>76</v>
      </c>
      <c r="AY373" s="237" t="s">
        <v>131</v>
      </c>
    </row>
    <row r="374" spans="2:65" s="12" customFormat="1" ht="10.15">
      <c r="B374" s="217"/>
      <c r="C374" s="218"/>
      <c r="D374" s="214" t="s">
        <v>188</v>
      </c>
      <c r="E374" s="219" t="s">
        <v>19</v>
      </c>
      <c r="F374" s="220" t="s">
        <v>282</v>
      </c>
      <c r="G374" s="218"/>
      <c r="H374" s="219" t="s">
        <v>19</v>
      </c>
      <c r="I374" s="221"/>
      <c r="J374" s="218"/>
      <c r="K374" s="218"/>
      <c r="L374" s="222"/>
      <c r="M374" s="223"/>
      <c r="N374" s="224"/>
      <c r="O374" s="224"/>
      <c r="P374" s="224"/>
      <c r="Q374" s="224"/>
      <c r="R374" s="224"/>
      <c r="S374" s="224"/>
      <c r="T374" s="225"/>
      <c r="AT374" s="226" t="s">
        <v>188</v>
      </c>
      <c r="AU374" s="226" t="s">
        <v>86</v>
      </c>
      <c r="AV374" s="12" t="s">
        <v>84</v>
      </c>
      <c r="AW374" s="12" t="s">
        <v>37</v>
      </c>
      <c r="AX374" s="12" t="s">
        <v>76</v>
      </c>
      <c r="AY374" s="226" t="s">
        <v>131</v>
      </c>
    </row>
    <row r="375" spans="2:65" s="14" customFormat="1" ht="10.15">
      <c r="B375" s="238"/>
      <c r="C375" s="239"/>
      <c r="D375" s="214" t="s">
        <v>188</v>
      </c>
      <c r="E375" s="240" t="s">
        <v>19</v>
      </c>
      <c r="F375" s="241" t="s">
        <v>194</v>
      </c>
      <c r="G375" s="239"/>
      <c r="H375" s="242">
        <v>2.1379999999999999</v>
      </c>
      <c r="I375" s="243"/>
      <c r="J375" s="239"/>
      <c r="K375" s="239"/>
      <c r="L375" s="244"/>
      <c r="M375" s="245"/>
      <c r="N375" s="246"/>
      <c r="O375" s="246"/>
      <c r="P375" s="246"/>
      <c r="Q375" s="246"/>
      <c r="R375" s="246"/>
      <c r="S375" s="246"/>
      <c r="T375" s="247"/>
      <c r="AT375" s="248" t="s">
        <v>188</v>
      </c>
      <c r="AU375" s="248" t="s">
        <v>86</v>
      </c>
      <c r="AV375" s="14" t="s">
        <v>139</v>
      </c>
      <c r="AW375" s="14" t="s">
        <v>37</v>
      </c>
      <c r="AX375" s="14" t="s">
        <v>84</v>
      </c>
      <c r="AY375" s="248" t="s">
        <v>131</v>
      </c>
    </row>
    <row r="376" spans="2:65" s="1" customFormat="1" ht="16.5" customHeight="1">
      <c r="B376" s="35"/>
      <c r="C376" s="186" t="s">
        <v>554</v>
      </c>
      <c r="D376" s="186" t="s">
        <v>134</v>
      </c>
      <c r="E376" s="187" t="s">
        <v>555</v>
      </c>
      <c r="F376" s="188" t="s">
        <v>499</v>
      </c>
      <c r="G376" s="189" t="s">
        <v>307</v>
      </c>
      <c r="H376" s="190">
        <v>6</v>
      </c>
      <c r="I376" s="191"/>
      <c r="J376" s="192">
        <f>ROUND(I376*H376,2)</f>
        <v>0</v>
      </c>
      <c r="K376" s="188" t="s">
        <v>138</v>
      </c>
      <c r="L376" s="39"/>
      <c r="M376" s="193" t="s">
        <v>19</v>
      </c>
      <c r="N376" s="194" t="s">
        <v>47</v>
      </c>
      <c r="O376" s="64"/>
      <c r="P376" s="195">
        <f>O376*H376</f>
        <v>0</v>
      </c>
      <c r="Q376" s="195">
        <v>4.2999999999999999E-4</v>
      </c>
      <c r="R376" s="195">
        <f>Q376*H376</f>
        <v>2.5799999999999998E-3</v>
      </c>
      <c r="S376" s="195">
        <v>0</v>
      </c>
      <c r="T376" s="196">
        <f>S376*H376</f>
        <v>0</v>
      </c>
      <c r="AR376" s="197" t="s">
        <v>139</v>
      </c>
      <c r="AT376" s="197" t="s">
        <v>134</v>
      </c>
      <c r="AU376" s="197" t="s">
        <v>86</v>
      </c>
      <c r="AY376" s="18" t="s">
        <v>131</v>
      </c>
      <c r="BE376" s="198">
        <f>IF(N376="základní",J376,0)</f>
        <v>0</v>
      </c>
      <c r="BF376" s="198">
        <f>IF(N376="snížená",J376,0)</f>
        <v>0</v>
      </c>
      <c r="BG376" s="198">
        <f>IF(N376="zákl. přenesená",J376,0)</f>
        <v>0</v>
      </c>
      <c r="BH376" s="198">
        <f>IF(N376="sníž. přenesená",J376,0)</f>
        <v>0</v>
      </c>
      <c r="BI376" s="198">
        <f>IF(N376="nulová",J376,0)</f>
        <v>0</v>
      </c>
      <c r="BJ376" s="18" t="s">
        <v>84</v>
      </c>
      <c r="BK376" s="198">
        <f>ROUND(I376*H376,2)</f>
        <v>0</v>
      </c>
      <c r="BL376" s="18" t="s">
        <v>139</v>
      </c>
      <c r="BM376" s="197" t="s">
        <v>556</v>
      </c>
    </row>
    <row r="377" spans="2:65" s="13" customFormat="1" ht="10.15">
      <c r="B377" s="227"/>
      <c r="C377" s="228"/>
      <c r="D377" s="214" t="s">
        <v>188</v>
      </c>
      <c r="E377" s="229" t="s">
        <v>19</v>
      </c>
      <c r="F377" s="230" t="s">
        <v>557</v>
      </c>
      <c r="G377" s="228"/>
      <c r="H377" s="231">
        <v>6</v>
      </c>
      <c r="I377" s="232"/>
      <c r="J377" s="228"/>
      <c r="K377" s="228"/>
      <c r="L377" s="233"/>
      <c r="M377" s="234"/>
      <c r="N377" s="235"/>
      <c r="O377" s="235"/>
      <c r="P377" s="235"/>
      <c r="Q377" s="235"/>
      <c r="R377" s="235"/>
      <c r="S377" s="235"/>
      <c r="T377" s="236"/>
      <c r="AT377" s="237" t="s">
        <v>188</v>
      </c>
      <c r="AU377" s="237" t="s">
        <v>86</v>
      </c>
      <c r="AV377" s="13" t="s">
        <v>86</v>
      </c>
      <c r="AW377" s="13" t="s">
        <v>37</v>
      </c>
      <c r="AX377" s="13" t="s">
        <v>84</v>
      </c>
      <c r="AY377" s="237" t="s">
        <v>131</v>
      </c>
    </row>
    <row r="378" spans="2:65" s="11" customFormat="1" ht="22.8" customHeight="1">
      <c r="B378" s="170"/>
      <c r="C378" s="171"/>
      <c r="D378" s="172" t="s">
        <v>75</v>
      </c>
      <c r="E378" s="184" t="s">
        <v>153</v>
      </c>
      <c r="F378" s="184" t="s">
        <v>558</v>
      </c>
      <c r="G378" s="171"/>
      <c r="H378" s="171"/>
      <c r="I378" s="174"/>
      <c r="J378" s="185">
        <f>BK378</f>
        <v>0</v>
      </c>
      <c r="K378" s="171"/>
      <c r="L378" s="176"/>
      <c r="M378" s="177"/>
      <c r="N378" s="178"/>
      <c r="O378" s="178"/>
      <c r="P378" s="179">
        <f>SUM(P379:P401)</f>
        <v>0</v>
      </c>
      <c r="Q378" s="178"/>
      <c r="R378" s="179">
        <f>SUM(R379:R401)</f>
        <v>20.3492125</v>
      </c>
      <c r="S378" s="178"/>
      <c r="T378" s="180">
        <f>SUM(T379:T401)</f>
        <v>0</v>
      </c>
      <c r="AR378" s="181" t="s">
        <v>84</v>
      </c>
      <c r="AT378" s="182" t="s">
        <v>75</v>
      </c>
      <c r="AU378" s="182" t="s">
        <v>84</v>
      </c>
      <c r="AY378" s="181" t="s">
        <v>131</v>
      </c>
      <c r="BK378" s="183">
        <f>SUM(BK379:BK401)</f>
        <v>0</v>
      </c>
    </row>
    <row r="379" spans="2:65" s="1" customFormat="1" ht="16.5" customHeight="1">
      <c r="B379" s="35"/>
      <c r="C379" s="186" t="s">
        <v>559</v>
      </c>
      <c r="D379" s="186" t="s">
        <v>134</v>
      </c>
      <c r="E379" s="187" t="s">
        <v>560</v>
      </c>
      <c r="F379" s="188" t="s">
        <v>561</v>
      </c>
      <c r="G379" s="189" t="s">
        <v>270</v>
      </c>
      <c r="H379" s="190">
        <v>95.9</v>
      </c>
      <c r="I379" s="191"/>
      <c r="J379" s="192">
        <f>ROUND(I379*H379,2)</f>
        <v>0</v>
      </c>
      <c r="K379" s="188" t="s">
        <v>184</v>
      </c>
      <c r="L379" s="39"/>
      <c r="M379" s="193" t="s">
        <v>19</v>
      </c>
      <c r="N379" s="194" t="s">
        <v>47</v>
      </c>
      <c r="O379" s="64"/>
      <c r="P379" s="195">
        <f>O379*H379</f>
        <v>0</v>
      </c>
      <c r="Q379" s="195">
        <v>0</v>
      </c>
      <c r="R379" s="195">
        <f>Q379*H379</f>
        <v>0</v>
      </c>
      <c r="S379" s="195">
        <v>0</v>
      </c>
      <c r="T379" s="196">
        <f>S379*H379</f>
        <v>0</v>
      </c>
      <c r="AR379" s="197" t="s">
        <v>139</v>
      </c>
      <c r="AT379" s="197" t="s">
        <v>134</v>
      </c>
      <c r="AU379" s="197" t="s">
        <v>86</v>
      </c>
      <c r="AY379" s="18" t="s">
        <v>131</v>
      </c>
      <c r="BE379" s="198">
        <f>IF(N379="základní",J379,0)</f>
        <v>0</v>
      </c>
      <c r="BF379" s="198">
        <f>IF(N379="snížená",J379,0)</f>
        <v>0</v>
      </c>
      <c r="BG379" s="198">
        <f>IF(N379="zákl. přenesená",J379,0)</f>
        <v>0</v>
      </c>
      <c r="BH379" s="198">
        <f>IF(N379="sníž. přenesená",J379,0)</f>
        <v>0</v>
      </c>
      <c r="BI379" s="198">
        <f>IF(N379="nulová",J379,0)</f>
        <v>0</v>
      </c>
      <c r="BJ379" s="18" t="s">
        <v>84</v>
      </c>
      <c r="BK379" s="198">
        <f>ROUND(I379*H379,2)</f>
        <v>0</v>
      </c>
      <c r="BL379" s="18" t="s">
        <v>139</v>
      </c>
      <c r="BM379" s="197" t="s">
        <v>562</v>
      </c>
    </row>
    <row r="380" spans="2:65" s="12" customFormat="1" ht="10.15">
      <c r="B380" s="217"/>
      <c r="C380" s="218"/>
      <c r="D380" s="214" t="s">
        <v>188</v>
      </c>
      <c r="E380" s="219" t="s">
        <v>19</v>
      </c>
      <c r="F380" s="220" t="s">
        <v>563</v>
      </c>
      <c r="G380" s="218"/>
      <c r="H380" s="219" t="s">
        <v>19</v>
      </c>
      <c r="I380" s="221"/>
      <c r="J380" s="218"/>
      <c r="K380" s="218"/>
      <c r="L380" s="222"/>
      <c r="M380" s="223"/>
      <c r="N380" s="224"/>
      <c r="O380" s="224"/>
      <c r="P380" s="224"/>
      <c r="Q380" s="224"/>
      <c r="R380" s="224"/>
      <c r="S380" s="224"/>
      <c r="T380" s="225"/>
      <c r="AT380" s="226" t="s">
        <v>188</v>
      </c>
      <c r="AU380" s="226" t="s">
        <v>86</v>
      </c>
      <c r="AV380" s="12" t="s">
        <v>84</v>
      </c>
      <c r="AW380" s="12" t="s">
        <v>37</v>
      </c>
      <c r="AX380" s="12" t="s">
        <v>76</v>
      </c>
      <c r="AY380" s="226" t="s">
        <v>131</v>
      </c>
    </row>
    <row r="381" spans="2:65" s="13" customFormat="1" ht="10.15">
      <c r="B381" s="227"/>
      <c r="C381" s="228"/>
      <c r="D381" s="214" t="s">
        <v>188</v>
      </c>
      <c r="E381" s="229" t="s">
        <v>19</v>
      </c>
      <c r="F381" s="230" t="s">
        <v>303</v>
      </c>
      <c r="G381" s="228"/>
      <c r="H381" s="231">
        <v>41.27</v>
      </c>
      <c r="I381" s="232"/>
      <c r="J381" s="228"/>
      <c r="K381" s="228"/>
      <c r="L381" s="233"/>
      <c r="M381" s="234"/>
      <c r="N381" s="235"/>
      <c r="O381" s="235"/>
      <c r="P381" s="235"/>
      <c r="Q381" s="235"/>
      <c r="R381" s="235"/>
      <c r="S381" s="235"/>
      <c r="T381" s="236"/>
      <c r="AT381" s="237" t="s">
        <v>188</v>
      </c>
      <c r="AU381" s="237" t="s">
        <v>86</v>
      </c>
      <c r="AV381" s="13" t="s">
        <v>86</v>
      </c>
      <c r="AW381" s="13" t="s">
        <v>37</v>
      </c>
      <c r="AX381" s="13" t="s">
        <v>76</v>
      </c>
      <c r="AY381" s="237" t="s">
        <v>131</v>
      </c>
    </row>
    <row r="382" spans="2:65" s="12" customFormat="1" ht="10.15">
      <c r="B382" s="217"/>
      <c r="C382" s="218"/>
      <c r="D382" s="214" t="s">
        <v>188</v>
      </c>
      <c r="E382" s="219" t="s">
        <v>19</v>
      </c>
      <c r="F382" s="220" t="s">
        <v>564</v>
      </c>
      <c r="G382" s="218"/>
      <c r="H382" s="219" t="s">
        <v>19</v>
      </c>
      <c r="I382" s="221"/>
      <c r="J382" s="218"/>
      <c r="K382" s="218"/>
      <c r="L382" s="222"/>
      <c r="M382" s="223"/>
      <c r="N382" s="224"/>
      <c r="O382" s="224"/>
      <c r="P382" s="224"/>
      <c r="Q382" s="224"/>
      <c r="R382" s="224"/>
      <c r="S382" s="224"/>
      <c r="T382" s="225"/>
      <c r="AT382" s="226" t="s">
        <v>188</v>
      </c>
      <c r="AU382" s="226" t="s">
        <v>86</v>
      </c>
      <c r="AV382" s="12" t="s">
        <v>84</v>
      </c>
      <c r="AW382" s="12" t="s">
        <v>37</v>
      </c>
      <c r="AX382" s="12" t="s">
        <v>76</v>
      </c>
      <c r="AY382" s="226" t="s">
        <v>131</v>
      </c>
    </row>
    <row r="383" spans="2:65" s="13" customFormat="1" ht="10.15">
      <c r="B383" s="227"/>
      <c r="C383" s="228"/>
      <c r="D383" s="214" t="s">
        <v>188</v>
      </c>
      <c r="E383" s="229" t="s">
        <v>19</v>
      </c>
      <c r="F383" s="230" t="s">
        <v>565</v>
      </c>
      <c r="G383" s="228"/>
      <c r="H383" s="231">
        <v>54.63</v>
      </c>
      <c r="I383" s="232"/>
      <c r="J383" s="228"/>
      <c r="K383" s="228"/>
      <c r="L383" s="233"/>
      <c r="M383" s="234"/>
      <c r="N383" s="235"/>
      <c r="O383" s="235"/>
      <c r="P383" s="235"/>
      <c r="Q383" s="235"/>
      <c r="R383" s="235"/>
      <c r="S383" s="235"/>
      <c r="T383" s="236"/>
      <c r="AT383" s="237" t="s">
        <v>188</v>
      </c>
      <c r="AU383" s="237" t="s">
        <v>86</v>
      </c>
      <c r="AV383" s="13" t="s">
        <v>86</v>
      </c>
      <c r="AW383" s="13" t="s">
        <v>37</v>
      </c>
      <c r="AX383" s="13" t="s">
        <v>76</v>
      </c>
      <c r="AY383" s="237" t="s">
        <v>131</v>
      </c>
    </row>
    <row r="384" spans="2:65" s="12" customFormat="1" ht="10.15">
      <c r="B384" s="217"/>
      <c r="C384" s="218"/>
      <c r="D384" s="214" t="s">
        <v>188</v>
      </c>
      <c r="E384" s="219" t="s">
        <v>19</v>
      </c>
      <c r="F384" s="220" t="s">
        <v>566</v>
      </c>
      <c r="G384" s="218"/>
      <c r="H384" s="219" t="s">
        <v>19</v>
      </c>
      <c r="I384" s="221"/>
      <c r="J384" s="218"/>
      <c r="K384" s="218"/>
      <c r="L384" s="222"/>
      <c r="M384" s="223"/>
      <c r="N384" s="224"/>
      <c r="O384" s="224"/>
      <c r="P384" s="224"/>
      <c r="Q384" s="224"/>
      <c r="R384" s="224"/>
      <c r="S384" s="224"/>
      <c r="T384" s="225"/>
      <c r="AT384" s="226" t="s">
        <v>188</v>
      </c>
      <c r="AU384" s="226" t="s">
        <v>86</v>
      </c>
      <c r="AV384" s="12" t="s">
        <v>84</v>
      </c>
      <c r="AW384" s="12" t="s">
        <v>37</v>
      </c>
      <c r="AX384" s="12" t="s">
        <v>76</v>
      </c>
      <c r="AY384" s="226" t="s">
        <v>131</v>
      </c>
    </row>
    <row r="385" spans="2:65" s="14" customFormat="1" ht="10.15">
      <c r="B385" s="238"/>
      <c r="C385" s="239"/>
      <c r="D385" s="214" t="s">
        <v>188</v>
      </c>
      <c r="E385" s="240" t="s">
        <v>19</v>
      </c>
      <c r="F385" s="241" t="s">
        <v>194</v>
      </c>
      <c r="G385" s="239"/>
      <c r="H385" s="242">
        <v>95.9</v>
      </c>
      <c r="I385" s="243"/>
      <c r="J385" s="239"/>
      <c r="K385" s="239"/>
      <c r="L385" s="244"/>
      <c r="M385" s="245"/>
      <c r="N385" s="246"/>
      <c r="O385" s="246"/>
      <c r="P385" s="246"/>
      <c r="Q385" s="246"/>
      <c r="R385" s="246"/>
      <c r="S385" s="246"/>
      <c r="T385" s="247"/>
      <c r="AT385" s="248" t="s">
        <v>188</v>
      </c>
      <c r="AU385" s="248" t="s">
        <v>86</v>
      </c>
      <c r="AV385" s="14" t="s">
        <v>139</v>
      </c>
      <c r="AW385" s="14" t="s">
        <v>37</v>
      </c>
      <c r="AX385" s="14" t="s">
        <v>84</v>
      </c>
      <c r="AY385" s="248" t="s">
        <v>131</v>
      </c>
    </row>
    <row r="386" spans="2:65" s="1" customFormat="1" ht="36" customHeight="1">
      <c r="B386" s="35"/>
      <c r="C386" s="186" t="s">
        <v>567</v>
      </c>
      <c r="D386" s="186" t="s">
        <v>134</v>
      </c>
      <c r="E386" s="187" t="s">
        <v>568</v>
      </c>
      <c r="F386" s="188" t="s">
        <v>569</v>
      </c>
      <c r="G386" s="189" t="s">
        <v>270</v>
      </c>
      <c r="H386" s="190">
        <v>137.16999999999999</v>
      </c>
      <c r="I386" s="191"/>
      <c r="J386" s="192">
        <f>ROUND(I386*H386,2)</f>
        <v>0</v>
      </c>
      <c r="K386" s="188" t="s">
        <v>184</v>
      </c>
      <c r="L386" s="39"/>
      <c r="M386" s="193" t="s">
        <v>19</v>
      </c>
      <c r="N386" s="194" t="s">
        <v>47</v>
      </c>
      <c r="O386" s="64"/>
      <c r="P386" s="195">
        <f>O386*H386</f>
        <v>0</v>
      </c>
      <c r="Q386" s="195">
        <v>8.4250000000000005E-2</v>
      </c>
      <c r="R386" s="195">
        <f>Q386*H386</f>
        <v>11.5565725</v>
      </c>
      <c r="S386" s="195">
        <v>0</v>
      </c>
      <c r="T386" s="196">
        <f>S386*H386</f>
        <v>0</v>
      </c>
      <c r="AR386" s="197" t="s">
        <v>139</v>
      </c>
      <c r="AT386" s="197" t="s">
        <v>134</v>
      </c>
      <c r="AU386" s="197" t="s">
        <v>86</v>
      </c>
      <c r="AY386" s="18" t="s">
        <v>131</v>
      </c>
      <c r="BE386" s="198">
        <f>IF(N386="základní",J386,0)</f>
        <v>0</v>
      </c>
      <c r="BF386" s="198">
        <f>IF(N386="snížená",J386,0)</f>
        <v>0</v>
      </c>
      <c r="BG386" s="198">
        <f>IF(N386="zákl. přenesená",J386,0)</f>
        <v>0</v>
      </c>
      <c r="BH386" s="198">
        <f>IF(N386="sníž. přenesená",J386,0)</f>
        <v>0</v>
      </c>
      <c r="BI386" s="198">
        <f>IF(N386="nulová",J386,0)</f>
        <v>0</v>
      </c>
      <c r="BJ386" s="18" t="s">
        <v>84</v>
      </c>
      <c r="BK386" s="198">
        <f>ROUND(I386*H386,2)</f>
        <v>0</v>
      </c>
      <c r="BL386" s="18" t="s">
        <v>139</v>
      </c>
      <c r="BM386" s="197" t="s">
        <v>570</v>
      </c>
    </row>
    <row r="387" spans="2:65" s="1" customFormat="1" ht="103.15">
      <c r="B387" s="35"/>
      <c r="C387" s="36"/>
      <c r="D387" s="214" t="s">
        <v>186</v>
      </c>
      <c r="E387" s="36"/>
      <c r="F387" s="215" t="s">
        <v>571</v>
      </c>
      <c r="G387" s="36"/>
      <c r="H387" s="36"/>
      <c r="I387" s="115"/>
      <c r="J387" s="36"/>
      <c r="K387" s="36"/>
      <c r="L387" s="39"/>
      <c r="M387" s="216"/>
      <c r="N387" s="64"/>
      <c r="O387" s="64"/>
      <c r="P387" s="64"/>
      <c r="Q387" s="64"/>
      <c r="R387" s="64"/>
      <c r="S387" s="64"/>
      <c r="T387" s="65"/>
      <c r="AT387" s="18" t="s">
        <v>186</v>
      </c>
      <c r="AU387" s="18" t="s">
        <v>86</v>
      </c>
    </row>
    <row r="388" spans="2:65" s="12" customFormat="1" ht="10.15">
      <c r="B388" s="217"/>
      <c r="C388" s="218"/>
      <c r="D388" s="214" t="s">
        <v>188</v>
      </c>
      <c r="E388" s="219" t="s">
        <v>19</v>
      </c>
      <c r="F388" s="220" t="s">
        <v>572</v>
      </c>
      <c r="G388" s="218"/>
      <c r="H388" s="219" t="s">
        <v>19</v>
      </c>
      <c r="I388" s="221"/>
      <c r="J388" s="218"/>
      <c r="K388" s="218"/>
      <c r="L388" s="222"/>
      <c r="M388" s="223"/>
      <c r="N388" s="224"/>
      <c r="O388" s="224"/>
      <c r="P388" s="224"/>
      <c r="Q388" s="224"/>
      <c r="R388" s="224"/>
      <c r="S388" s="224"/>
      <c r="T388" s="225"/>
      <c r="AT388" s="226" t="s">
        <v>188</v>
      </c>
      <c r="AU388" s="226" t="s">
        <v>86</v>
      </c>
      <c r="AV388" s="12" t="s">
        <v>84</v>
      </c>
      <c r="AW388" s="12" t="s">
        <v>37</v>
      </c>
      <c r="AX388" s="12" t="s">
        <v>76</v>
      </c>
      <c r="AY388" s="226" t="s">
        <v>131</v>
      </c>
    </row>
    <row r="389" spans="2:65" s="12" customFormat="1" ht="10.15">
      <c r="B389" s="217"/>
      <c r="C389" s="218"/>
      <c r="D389" s="214" t="s">
        <v>188</v>
      </c>
      <c r="E389" s="219" t="s">
        <v>19</v>
      </c>
      <c r="F389" s="220" t="s">
        <v>573</v>
      </c>
      <c r="G389" s="218"/>
      <c r="H389" s="219" t="s">
        <v>19</v>
      </c>
      <c r="I389" s="221"/>
      <c r="J389" s="218"/>
      <c r="K389" s="218"/>
      <c r="L389" s="222"/>
      <c r="M389" s="223"/>
      <c r="N389" s="224"/>
      <c r="O389" s="224"/>
      <c r="P389" s="224"/>
      <c r="Q389" s="224"/>
      <c r="R389" s="224"/>
      <c r="S389" s="224"/>
      <c r="T389" s="225"/>
      <c r="AT389" s="226" t="s">
        <v>188</v>
      </c>
      <c r="AU389" s="226" t="s">
        <v>86</v>
      </c>
      <c r="AV389" s="12" t="s">
        <v>84</v>
      </c>
      <c r="AW389" s="12" t="s">
        <v>37</v>
      </c>
      <c r="AX389" s="12" t="s">
        <v>76</v>
      </c>
      <c r="AY389" s="226" t="s">
        <v>131</v>
      </c>
    </row>
    <row r="390" spans="2:65" s="13" customFormat="1" ht="10.15">
      <c r="B390" s="227"/>
      <c r="C390" s="228"/>
      <c r="D390" s="214" t="s">
        <v>188</v>
      </c>
      <c r="E390" s="229" t="s">
        <v>19</v>
      </c>
      <c r="F390" s="230" t="s">
        <v>297</v>
      </c>
      <c r="G390" s="228"/>
      <c r="H390" s="231">
        <v>82.54</v>
      </c>
      <c r="I390" s="232"/>
      <c r="J390" s="228"/>
      <c r="K390" s="228"/>
      <c r="L390" s="233"/>
      <c r="M390" s="234"/>
      <c r="N390" s="235"/>
      <c r="O390" s="235"/>
      <c r="P390" s="235"/>
      <c r="Q390" s="235"/>
      <c r="R390" s="235"/>
      <c r="S390" s="235"/>
      <c r="T390" s="236"/>
      <c r="AT390" s="237" t="s">
        <v>188</v>
      </c>
      <c r="AU390" s="237" t="s">
        <v>86</v>
      </c>
      <c r="AV390" s="13" t="s">
        <v>86</v>
      </c>
      <c r="AW390" s="13" t="s">
        <v>37</v>
      </c>
      <c r="AX390" s="13" t="s">
        <v>76</v>
      </c>
      <c r="AY390" s="237" t="s">
        <v>131</v>
      </c>
    </row>
    <row r="391" spans="2:65" s="12" customFormat="1" ht="10.15">
      <c r="B391" s="217"/>
      <c r="C391" s="218"/>
      <c r="D391" s="214" t="s">
        <v>188</v>
      </c>
      <c r="E391" s="219" t="s">
        <v>19</v>
      </c>
      <c r="F391" s="220" t="s">
        <v>564</v>
      </c>
      <c r="G391" s="218"/>
      <c r="H391" s="219" t="s">
        <v>19</v>
      </c>
      <c r="I391" s="221"/>
      <c r="J391" s="218"/>
      <c r="K391" s="218"/>
      <c r="L391" s="222"/>
      <c r="M391" s="223"/>
      <c r="N391" s="224"/>
      <c r="O391" s="224"/>
      <c r="P391" s="224"/>
      <c r="Q391" s="224"/>
      <c r="R391" s="224"/>
      <c r="S391" s="224"/>
      <c r="T391" s="225"/>
      <c r="AT391" s="226" t="s">
        <v>188</v>
      </c>
      <c r="AU391" s="226" t="s">
        <v>86</v>
      </c>
      <c r="AV391" s="12" t="s">
        <v>84</v>
      </c>
      <c r="AW391" s="12" t="s">
        <v>37</v>
      </c>
      <c r="AX391" s="12" t="s">
        <v>76</v>
      </c>
      <c r="AY391" s="226" t="s">
        <v>131</v>
      </c>
    </row>
    <row r="392" spans="2:65" s="13" customFormat="1" ht="10.15">
      <c r="B392" s="227"/>
      <c r="C392" s="228"/>
      <c r="D392" s="214" t="s">
        <v>188</v>
      </c>
      <c r="E392" s="229" t="s">
        <v>19</v>
      </c>
      <c r="F392" s="230" t="s">
        <v>565</v>
      </c>
      <c r="G392" s="228"/>
      <c r="H392" s="231">
        <v>54.63</v>
      </c>
      <c r="I392" s="232"/>
      <c r="J392" s="228"/>
      <c r="K392" s="228"/>
      <c r="L392" s="233"/>
      <c r="M392" s="234"/>
      <c r="N392" s="235"/>
      <c r="O392" s="235"/>
      <c r="P392" s="235"/>
      <c r="Q392" s="235"/>
      <c r="R392" s="235"/>
      <c r="S392" s="235"/>
      <c r="T392" s="236"/>
      <c r="AT392" s="237" t="s">
        <v>188</v>
      </c>
      <c r="AU392" s="237" t="s">
        <v>86</v>
      </c>
      <c r="AV392" s="13" t="s">
        <v>86</v>
      </c>
      <c r="AW392" s="13" t="s">
        <v>37</v>
      </c>
      <c r="AX392" s="13" t="s">
        <v>76</v>
      </c>
      <c r="AY392" s="237" t="s">
        <v>131</v>
      </c>
    </row>
    <row r="393" spans="2:65" s="12" customFormat="1" ht="10.15">
      <c r="B393" s="217"/>
      <c r="C393" s="218"/>
      <c r="D393" s="214" t="s">
        <v>188</v>
      </c>
      <c r="E393" s="219" t="s">
        <v>19</v>
      </c>
      <c r="F393" s="220" t="s">
        <v>566</v>
      </c>
      <c r="G393" s="218"/>
      <c r="H393" s="219" t="s">
        <v>19</v>
      </c>
      <c r="I393" s="221"/>
      <c r="J393" s="218"/>
      <c r="K393" s="218"/>
      <c r="L393" s="222"/>
      <c r="M393" s="223"/>
      <c r="N393" s="224"/>
      <c r="O393" s="224"/>
      <c r="P393" s="224"/>
      <c r="Q393" s="224"/>
      <c r="R393" s="224"/>
      <c r="S393" s="224"/>
      <c r="T393" s="225"/>
      <c r="AT393" s="226" t="s">
        <v>188</v>
      </c>
      <c r="AU393" s="226" t="s">
        <v>86</v>
      </c>
      <c r="AV393" s="12" t="s">
        <v>84</v>
      </c>
      <c r="AW393" s="12" t="s">
        <v>37</v>
      </c>
      <c r="AX393" s="12" t="s">
        <v>76</v>
      </c>
      <c r="AY393" s="226" t="s">
        <v>131</v>
      </c>
    </row>
    <row r="394" spans="2:65" s="14" customFormat="1" ht="10.15">
      <c r="B394" s="238"/>
      <c r="C394" s="239"/>
      <c r="D394" s="214" t="s">
        <v>188</v>
      </c>
      <c r="E394" s="240" t="s">
        <v>19</v>
      </c>
      <c r="F394" s="241" t="s">
        <v>194</v>
      </c>
      <c r="G394" s="239"/>
      <c r="H394" s="242">
        <v>137.16999999999999</v>
      </c>
      <c r="I394" s="243"/>
      <c r="J394" s="239"/>
      <c r="K394" s="239"/>
      <c r="L394" s="244"/>
      <c r="M394" s="245"/>
      <c r="N394" s="246"/>
      <c r="O394" s="246"/>
      <c r="P394" s="246"/>
      <c r="Q394" s="246"/>
      <c r="R394" s="246"/>
      <c r="S394" s="246"/>
      <c r="T394" s="247"/>
      <c r="AT394" s="248" t="s">
        <v>188</v>
      </c>
      <c r="AU394" s="248" t="s">
        <v>86</v>
      </c>
      <c r="AV394" s="14" t="s">
        <v>139</v>
      </c>
      <c r="AW394" s="14" t="s">
        <v>37</v>
      </c>
      <c r="AX394" s="14" t="s">
        <v>84</v>
      </c>
      <c r="AY394" s="248" t="s">
        <v>131</v>
      </c>
    </row>
    <row r="395" spans="2:65" s="1" customFormat="1" ht="16.5" customHeight="1">
      <c r="B395" s="35"/>
      <c r="C395" s="199" t="s">
        <v>574</v>
      </c>
      <c r="D395" s="199" t="s">
        <v>141</v>
      </c>
      <c r="E395" s="200" t="s">
        <v>575</v>
      </c>
      <c r="F395" s="201" t="s">
        <v>576</v>
      </c>
      <c r="G395" s="202" t="s">
        <v>270</v>
      </c>
      <c r="H395" s="203">
        <v>73.272000000000006</v>
      </c>
      <c r="I395" s="204"/>
      <c r="J395" s="205">
        <f>ROUND(I395*H395,2)</f>
        <v>0</v>
      </c>
      <c r="K395" s="201" t="s">
        <v>184</v>
      </c>
      <c r="L395" s="206"/>
      <c r="M395" s="207" t="s">
        <v>19</v>
      </c>
      <c r="N395" s="208" t="s">
        <v>47</v>
      </c>
      <c r="O395" s="64"/>
      <c r="P395" s="195">
        <f>O395*H395</f>
        <v>0</v>
      </c>
      <c r="Q395" s="195">
        <v>0.12</v>
      </c>
      <c r="R395" s="195">
        <f>Q395*H395</f>
        <v>8.7926400000000005</v>
      </c>
      <c r="S395" s="195">
        <v>0</v>
      </c>
      <c r="T395" s="196">
        <f>S395*H395</f>
        <v>0</v>
      </c>
      <c r="AR395" s="197" t="s">
        <v>144</v>
      </c>
      <c r="AT395" s="197" t="s">
        <v>141</v>
      </c>
      <c r="AU395" s="197" t="s">
        <v>86</v>
      </c>
      <c r="AY395" s="18" t="s">
        <v>131</v>
      </c>
      <c r="BE395" s="198">
        <f>IF(N395="základní",J395,0)</f>
        <v>0</v>
      </c>
      <c r="BF395" s="198">
        <f>IF(N395="snížená",J395,0)</f>
        <v>0</v>
      </c>
      <c r="BG395" s="198">
        <f>IF(N395="zákl. přenesená",J395,0)</f>
        <v>0</v>
      </c>
      <c r="BH395" s="198">
        <f>IF(N395="sníž. přenesená",J395,0)</f>
        <v>0</v>
      </c>
      <c r="BI395" s="198">
        <f>IF(N395="nulová",J395,0)</f>
        <v>0</v>
      </c>
      <c r="BJ395" s="18" t="s">
        <v>84</v>
      </c>
      <c r="BK395" s="198">
        <f>ROUND(I395*H395,2)</f>
        <v>0</v>
      </c>
      <c r="BL395" s="18" t="s">
        <v>139</v>
      </c>
      <c r="BM395" s="197" t="s">
        <v>577</v>
      </c>
    </row>
    <row r="396" spans="2:65" s="12" customFormat="1" ht="10.15">
      <c r="B396" s="217"/>
      <c r="C396" s="218"/>
      <c r="D396" s="214" t="s">
        <v>188</v>
      </c>
      <c r="E396" s="219" t="s">
        <v>19</v>
      </c>
      <c r="F396" s="220" t="s">
        <v>578</v>
      </c>
      <c r="G396" s="218"/>
      <c r="H396" s="219" t="s">
        <v>19</v>
      </c>
      <c r="I396" s="221"/>
      <c r="J396" s="218"/>
      <c r="K396" s="218"/>
      <c r="L396" s="222"/>
      <c r="M396" s="223"/>
      <c r="N396" s="224"/>
      <c r="O396" s="224"/>
      <c r="P396" s="224"/>
      <c r="Q396" s="224"/>
      <c r="R396" s="224"/>
      <c r="S396" s="224"/>
      <c r="T396" s="225"/>
      <c r="AT396" s="226" t="s">
        <v>188</v>
      </c>
      <c r="AU396" s="226" t="s">
        <v>86</v>
      </c>
      <c r="AV396" s="12" t="s">
        <v>84</v>
      </c>
      <c r="AW396" s="12" t="s">
        <v>37</v>
      </c>
      <c r="AX396" s="12" t="s">
        <v>76</v>
      </c>
      <c r="AY396" s="226" t="s">
        <v>131</v>
      </c>
    </row>
    <row r="397" spans="2:65" s="13" customFormat="1" ht="10.15">
      <c r="B397" s="227"/>
      <c r="C397" s="228"/>
      <c r="D397" s="214" t="s">
        <v>188</v>
      </c>
      <c r="E397" s="229" t="s">
        <v>19</v>
      </c>
      <c r="F397" s="230" t="s">
        <v>579</v>
      </c>
      <c r="G397" s="228"/>
      <c r="H397" s="231">
        <v>17.003</v>
      </c>
      <c r="I397" s="232"/>
      <c r="J397" s="228"/>
      <c r="K397" s="228"/>
      <c r="L397" s="233"/>
      <c r="M397" s="234"/>
      <c r="N397" s="235"/>
      <c r="O397" s="235"/>
      <c r="P397" s="235"/>
      <c r="Q397" s="235"/>
      <c r="R397" s="235"/>
      <c r="S397" s="235"/>
      <c r="T397" s="236"/>
      <c r="AT397" s="237" t="s">
        <v>188</v>
      </c>
      <c r="AU397" s="237" t="s">
        <v>86</v>
      </c>
      <c r="AV397" s="13" t="s">
        <v>86</v>
      </c>
      <c r="AW397" s="13" t="s">
        <v>37</v>
      </c>
      <c r="AX397" s="13" t="s">
        <v>76</v>
      </c>
      <c r="AY397" s="237" t="s">
        <v>131</v>
      </c>
    </row>
    <row r="398" spans="2:65" s="12" customFormat="1" ht="10.15">
      <c r="B398" s="217"/>
      <c r="C398" s="218"/>
      <c r="D398" s="214" t="s">
        <v>188</v>
      </c>
      <c r="E398" s="219" t="s">
        <v>19</v>
      </c>
      <c r="F398" s="220" t="s">
        <v>564</v>
      </c>
      <c r="G398" s="218"/>
      <c r="H398" s="219" t="s">
        <v>19</v>
      </c>
      <c r="I398" s="221"/>
      <c r="J398" s="218"/>
      <c r="K398" s="218"/>
      <c r="L398" s="222"/>
      <c r="M398" s="223"/>
      <c r="N398" s="224"/>
      <c r="O398" s="224"/>
      <c r="P398" s="224"/>
      <c r="Q398" s="224"/>
      <c r="R398" s="224"/>
      <c r="S398" s="224"/>
      <c r="T398" s="225"/>
      <c r="AT398" s="226" t="s">
        <v>188</v>
      </c>
      <c r="AU398" s="226" t="s">
        <v>86</v>
      </c>
      <c r="AV398" s="12" t="s">
        <v>84</v>
      </c>
      <c r="AW398" s="12" t="s">
        <v>37</v>
      </c>
      <c r="AX398" s="12" t="s">
        <v>76</v>
      </c>
      <c r="AY398" s="226" t="s">
        <v>131</v>
      </c>
    </row>
    <row r="399" spans="2:65" s="13" customFormat="1" ht="10.15">
      <c r="B399" s="227"/>
      <c r="C399" s="228"/>
      <c r="D399" s="214" t="s">
        <v>188</v>
      </c>
      <c r="E399" s="229" t="s">
        <v>19</v>
      </c>
      <c r="F399" s="230" t="s">
        <v>580</v>
      </c>
      <c r="G399" s="228"/>
      <c r="H399" s="231">
        <v>56.268999999999998</v>
      </c>
      <c r="I399" s="232"/>
      <c r="J399" s="228"/>
      <c r="K399" s="228"/>
      <c r="L399" s="233"/>
      <c r="M399" s="234"/>
      <c r="N399" s="235"/>
      <c r="O399" s="235"/>
      <c r="P399" s="235"/>
      <c r="Q399" s="235"/>
      <c r="R399" s="235"/>
      <c r="S399" s="235"/>
      <c r="T399" s="236"/>
      <c r="AT399" s="237" t="s">
        <v>188</v>
      </c>
      <c r="AU399" s="237" t="s">
        <v>86</v>
      </c>
      <c r="AV399" s="13" t="s">
        <v>86</v>
      </c>
      <c r="AW399" s="13" t="s">
        <v>37</v>
      </c>
      <c r="AX399" s="13" t="s">
        <v>76</v>
      </c>
      <c r="AY399" s="237" t="s">
        <v>131</v>
      </c>
    </row>
    <row r="400" spans="2:65" s="12" customFormat="1" ht="10.15">
      <c r="B400" s="217"/>
      <c r="C400" s="218"/>
      <c r="D400" s="214" t="s">
        <v>188</v>
      </c>
      <c r="E400" s="219" t="s">
        <v>19</v>
      </c>
      <c r="F400" s="220" t="s">
        <v>566</v>
      </c>
      <c r="G400" s="218"/>
      <c r="H400" s="219" t="s">
        <v>19</v>
      </c>
      <c r="I400" s="221"/>
      <c r="J400" s="218"/>
      <c r="K400" s="218"/>
      <c r="L400" s="222"/>
      <c r="M400" s="223"/>
      <c r="N400" s="224"/>
      <c r="O400" s="224"/>
      <c r="P400" s="224"/>
      <c r="Q400" s="224"/>
      <c r="R400" s="224"/>
      <c r="S400" s="224"/>
      <c r="T400" s="225"/>
      <c r="AT400" s="226" t="s">
        <v>188</v>
      </c>
      <c r="AU400" s="226" t="s">
        <v>86</v>
      </c>
      <c r="AV400" s="12" t="s">
        <v>84</v>
      </c>
      <c r="AW400" s="12" t="s">
        <v>37</v>
      </c>
      <c r="AX400" s="12" t="s">
        <v>76</v>
      </c>
      <c r="AY400" s="226" t="s">
        <v>131</v>
      </c>
    </row>
    <row r="401" spans="2:65" s="14" customFormat="1" ht="10.15">
      <c r="B401" s="238"/>
      <c r="C401" s="239"/>
      <c r="D401" s="214" t="s">
        <v>188</v>
      </c>
      <c r="E401" s="240" t="s">
        <v>19</v>
      </c>
      <c r="F401" s="241" t="s">
        <v>194</v>
      </c>
      <c r="G401" s="239"/>
      <c r="H401" s="242">
        <v>73.272000000000006</v>
      </c>
      <c r="I401" s="243"/>
      <c r="J401" s="239"/>
      <c r="K401" s="239"/>
      <c r="L401" s="244"/>
      <c r="M401" s="245"/>
      <c r="N401" s="246"/>
      <c r="O401" s="246"/>
      <c r="P401" s="246"/>
      <c r="Q401" s="246"/>
      <c r="R401" s="246"/>
      <c r="S401" s="246"/>
      <c r="T401" s="247"/>
      <c r="AT401" s="248" t="s">
        <v>188</v>
      </c>
      <c r="AU401" s="248" t="s">
        <v>86</v>
      </c>
      <c r="AV401" s="14" t="s">
        <v>139</v>
      </c>
      <c r="AW401" s="14" t="s">
        <v>37</v>
      </c>
      <c r="AX401" s="14" t="s">
        <v>84</v>
      </c>
      <c r="AY401" s="248" t="s">
        <v>131</v>
      </c>
    </row>
    <row r="402" spans="2:65" s="11" customFormat="1" ht="22.8" customHeight="1">
      <c r="B402" s="170"/>
      <c r="C402" s="171"/>
      <c r="D402" s="172" t="s">
        <v>75</v>
      </c>
      <c r="E402" s="184" t="s">
        <v>157</v>
      </c>
      <c r="F402" s="184" t="s">
        <v>581</v>
      </c>
      <c r="G402" s="171"/>
      <c r="H402" s="171"/>
      <c r="I402" s="174"/>
      <c r="J402" s="185">
        <f>BK402</f>
        <v>0</v>
      </c>
      <c r="K402" s="171"/>
      <c r="L402" s="176"/>
      <c r="M402" s="177"/>
      <c r="N402" s="178"/>
      <c r="O402" s="178"/>
      <c r="P402" s="179">
        <f>SUM(P403:P406)</f>
        <v>0</v>
      </c>
      <c r="Q402" s="178"/>
      <c r="R402" s="179">
        <f>SUM(R403:R406)</f>
        <v>0</v>
      </c>
      <c r="S402" s="178"/>
      <c r="T402" s="180">
        <f>SUM(T403:T406)</f>
        <v>0</v>
      </c>
      <c r="AR402" s="181" t="s">
        <v>84</v>
      </c>
      <c r="AT402" s="182" t="s">
        <v>75</v>
      </c>
      <c r="AU402" s="182" t="s">
        <v>84</v>
      </c>
      <c r="AY402" s="181" t="s">
        <v>131</v>
      </c>
      <c r="BK402" s="183">
        <f>SUM(BK403:BK406)</f>
        <v>0</v>
      </c>
    </row>
    <row r="403" spans="2:65" s="1" customFormat="1" ht="16.5" customHeight="1">
      <c r="B403" s="35"/>
      <c r="C403" s="186" t="s">
        <v>467</v>
      </c>
      <c r="D403" s="186" t="s">
        <v>134</v>
      </c>
      <c r="E403" s="187" t="s">
        <v>582</v>
      </c>
      <c r="F403" s="188" t="s">
        <v>583</v>
      </c>
      <c r="G403" s="189" t="s">
        <v>270</v>
      </c>
      <c r="H403" s="190">
        <v>46.615000000000002</v>
      </c>
      <c r="I403" s="191"/>
      <c r="J403" s="192">
        <f>ROUND(I403*H403,2)</f>
        <v>0</v>
      </c>
      <c r="K403" s="188" t="s">
        <v>184</v>
      </c>
      <c r="L403" s="39"/>
      <c r="M403" s="193" t="s">
        <v>19</v>
      </c>
      <c r="N403" s="194" t="s">
        <v>47</v>
      </c>
      <c r="O403" s="64"/>
      <c r="P403" s="195">
        <f>O403*H403</f>
        <v>0</v>
      </c>
      <c r="Q403" s="195">
        <v>0</v>
      </c>
      <c r="R403" s="195">
        <f>Q403*H403</f>
        <v>0</v>
      </c>
      <c r="S403" s="195">
        <v>0</v>
      </c>
      <c r="T403" s="196">
        <f>S403*H403</f>
        <v>0</v>
      </c>
      <c r="AR403" s="197" t="s">
        <v>139</v>
      </c>
      <c r="AT403" s="197" t="s">
        <v>134</v>
      </c>
      <c r="AU403" s="197" t="s">
        <v>86</v>
      </c>
      <c r="AY403" s="18" t="s">
        <v>131</v>
      </c>
      <c r="BE403" s="198">
        <f>IF(N403="základní",J403,0)</f>
        <v>0</v>
      </c>
      <c r="BF403" s="198">
        <f>IF(N403="snížená",J403,0)</f>
        <v>0</v>
      </c>
      <c r="BG403" s="198">
        <f>IF(N403="zákl. přenesená",J403,0)</f>
        <v>0</v>
      </c>
      <c r="BH403" s="198">
        <f>IF(N403="sníž. přenesená",J403,0)</f>
        <v>0</v>
      </c>
      <c r="BI403" s="198">
        <f>IF(N403="nulová",J403,0)</f>
        <v>0</v>
      </c>
      <c r="BJ403" s="18" t="s">
        <v>84</v>
      </c>
      <c r="BK403" s="198">
        <f>ROUND(I403*H403,2)</f>
        <v>0</v>
      </c>
      <c r="BL403" s="18" t="s">
        <v>139</v>
      </c>
      <c r="BM403" s="197" t="s">
        <v>584</v>
      </c>
    </row>
    <row r="404" spans="2:65" s="12" customFormat="1" ht="10.15">
      <c r="B404" s="217"/>
      <c r="C404" s="218"/>
      <c r="D404" s="214" t="s">
        <v>188</v>
      </c>
      <c r="E404" s="219" t="s">
        <v>19</v>
      </c>
      <c r="F404" s="220" t="s">
        <v>585</v>
      </c>
      <c r="G404" s="218"/>
      <c r="H404" s="219" t="s">
        <v>19</v>
      </c>
      <c r="I404" s="221"/>
      <c r="J404" s="218"/>
      <c r="K404" s="218"/>
      <c r="L404" s="222"/>
      <c r="M404" s="223"/>
      <c r="N404" s="224"/>
      <c r="O404" s="224"/>
      <c r="P404" s="224"/>
      <c r="Q404" s="224"/>
      <c r="R404" s="224"/>
      <c r="S404" s="224"/>
      <c r="T404" s="225"/>
      <c r="AT404" s="226" t="s">
        <v>188</v>
      </c>
      <c r="AU404" s="226" t="s">
        <v>86</v>
      </c>
      <c r="AV404" s="12" t="s">
        <v>84</v>
      </c>
      <c r="AW404" s="12" t="s">
        <v>37</v>
      </c>
      <c r="AX404" s="12" t="s">
        <v>76</v>
      </c>
      <c r="AY404" s="226" t="s">
        <v>131</v>
      </c>
    </row>
    <row r="405" spans="2:65" s="12" customFormat="1" ht="10.15">
      <c r="B405" s="217"/>
      <c r="C405" s="218"/>
      <c r="D405" s="214" t="s">
        <v>188</v>
      </c>
      <c r="E405" s="219" t="s">
        <v>19</v>
      </c>
      <c r="F405" s="220" t="s">
        <v>586</v>
      </c>
      <c r="G405" s="218"/>
      <c r="H405" s="219" t="s">
        <v>19</v>
      </c>
      <c r="I405" s="221"/>
      <c r="J405" s="218"/>
      <c r="K405" s="218"/>
      <c r="L405" s="222"/>
      <c r="M405" s="223"/>
      <c r="N405" s="224"/>
      <c r="O405" s="224"/>
      <c r="P405" s="224"/>
      <c r="Q405" s="224"/>
      <c r="R405" s="224"/>
      <c r="S405" s="224"/>
      <c r="T405" s="225"/>
      <c r="AT405" s="226" t="s">
        <v>188</v>
      </c>
      <c r="AU405" s="226" t="s">
        <v>86</v>
      </c>
      <c r="AV405" s="12" t="s">
        <v>84</v>
      </c>
      <c r="AW405" s="12" t="s">
        <v>37</v>
      </c>
      <c r="AX405" s="12" t="s">
        <v>76</v>
      </c>
      <c r="AY405" s="226" t="s">
        <v>131</v>
      </c>
    </row>
    <row r="406" spans="2:65" s="13" customFormat="1" ht="10.15">
      <c r="B406" s="227"/>
      <c r="C406" s="228"/>
      <c r="D406" s="214" t="s">
        <v>188</v>
      </c>
      <c r="E406" s="229" t="s">
        <v>19</v>
      </c>
      <c r="F406" s="230" t="s">
        <v>587</v>
      </c>
      <c r="G406" s="228"/>
      <c r="H406" s="231">
        <v>46.615000000000002</v>
      </c>
      <c r="I406" s="232"/>
      <c r="J406" s="228"/>
      <c r="K406" s="228"/>
      <c r="L406" s="233"/>
      <c r="M406" s="234"/>
      <c r="N406" s="235"/>
      <c r="O406" s="235"/>
      <c r="P406" s="235"/>
      <c r="Q406" s="235"/>
      <c r="R406" s="235"/>
      <c r="S406" s="235"/>
      <c r="T406" s="236"/>
      <c r="AT406" s="237" t="s">
        <v>188</v>
      </c>
      <c r="AU406" s="237" t="s">
        <v>86</v>
      </c>
      <c r="AV406" s="13" t="s">
        <v>86</v>
      </c>
      <c r="AW406" s="13" t="s">
        <v>37</v>
      </c>
      <c r="AX406" s="13" t="s">
        <v>84</v>
      </c>
      <c r="AY406" s="237" t="s">
        <v>131</v>
      </c>
    </row>
    <row r="407" spans="2:65" s="11" customFormat="1" ht="22.8" customHeight="1">
      <c r="B407" s="170"/>
      <c r="C407" s="171"/>
      <c r="D407" s="172" t="s">
        <v>75</v>
      </c>
      <c r="E407" s="184" t="s">
        <v>236</v>
      </c>
      <c r="F407" s="184" t="s">
        <v>588</v>
      </c>
      <c r="G407" s="171"/>
      <c r="H407" s="171"/>
      <c r="I407" s="174"/>
      <c r="J407" s="185">
        <f>BK407</f>
        <v>0</v>
      </c>
      <c r="K407" s="171"/>
      <c r="L407" s="176"/>
      <c r="M407" s="177"/>
      <c r="N407" s="178"/>
      <c r="O407" s="178"/>
      <c r="P407" s="179">
        <f>SUM(P408:P427)</f>
        <v>0</v>
      </c>
      <c r="Q407" s="178"/>
      <c r="R407" s="179">
        <f>SUM(R408:R427)</f>
        <v>4.0959294599999998</v>
      </c>
      <c r="S407" s="178"/>
      <c r="T407" s="180">
        <f>SUM(T408:T427)</f>
        <v>0</v>
      </c>
      <c r="AR407" s="181" t="s">
        <v>84</v>
      </c>
      <c r="AT407" s="182" t="s">
        <v>75</v>
      </c>
      <c r="AU407" s="182" t="s">
        <v>84</v>
      </c>
      <c r="AY407" s="181" t="s">
        <v>131</v>
      </c>
      <c r="BK407" s="183">
        <f>SUM(BK408:BK427)</f>
        <v>0</v>
      </c>
    </row>
    <row r="408" spans="2:65" s="1" customFormat="1" ht="24" customHeight="1">
      <c r="B408" s="35"/>
      <c r="C408" s="186" t="s">
        <v>589</v>
      </c>
      <c r="D408" s="186" t="s">
        <v>134</v>
      </c>
      <c r="E408" s="187" t="s">
        <v>590</v>
      </c>
      <c r="F408" s="188" t="s">
        <v>591</v>
      </c>
      <c r="G408" s="189" t="s">
        <v>307</v>
      </c>
      <c r="H408" s="190">
        <v>20.62</v>
      </c>
      <c r="I408" s="191"/>
      <c r="J408" s="192">
        <f>ROUND(I408*H408,2)</f>
        <v>0</v>
      </c>
      <c r="K408" s="188" t="s">
        <v>184</v>
      </c>
      <c r="L408" s="39"/>
      <c r="M408" s="193" t="s">
        <v>19</v>
      </c>
      <c r="N408" s="194" t="s">
        <v>47</v>
      </c>
      <c r="O408" s="64"/>
      <c r="P408" s="195">
        <f>O408*H408</f>
        <v>0</v>
      </c>
      <c r="Q408" s="195">
        <v>0.10095</v>
      </c>
      <c r="R408" s="195">
        <f>Q408*H408</f>
        <v>2.0815890000000001</v>
      </c>
      <c r="S408" s="195">
        <v>0</v>
      </c>
      <c r="T408" s="196">
        <f>S408*H408</f>
        <v>0</v>
      </c>
      <c r="AR408" s="197" t="s">
        <v>139</v>
      </c>
      <c r="AT408" s="197" t="s">
        <v>134</v>
      </c>
      <c r="AU408" s="197" t="s">
        <v>86</v>
      </c>
      <c r="AY408" s="18" t="s">
        <v>131</v>
      </c>
      <c r="BE408" s="198">
        <f>IF(N408="základní",J408,0)</f>
        <v>0</v>
      </c>
      <c r="BF408" s="198">
        <f>IF(N408="snížená",J408,0)</f>
        <v>0</v>
      </c>
      <c r="BG408" s="198">
        <f>IF(N408="zákl. přenesená",J408,0)</f>
        <v>0</v>
      </c>
      <c r="BH408" s="198">
        <f>IF(N408="sníž. přenesená",J408,0)</f>
        <v>0</v>
      </c>
      <c r="BI408" s="198">
        <f>IF(N408="nulová",J408,0)</f>
        <v>0</v>
      </c>
      <c r="BJ408" s="18" t="s">
        <v>84</v>
      </c>
      <c r="BK408" s="198">
        <f>ROUND(I408*H408,2)</f>
        <v>0</v>
      </c>
      <c r="BL408" s="18" t="s">
        <v>139</v>
      </c>
      <c r="BM408" s="197" t="s">
        <v>592</v>
      </c>
    </row>
    <row r="409" spans="2:65" s="1" customFormat="1" ht="56.25">
      <c r="B409" s="35"/>
      <c r="C409" s="36"/>
      <c r="D409" s="214" t="s">
        <v>186</v>
      </c>
      <c r="E409" s="36"/>
      <c r="F409" s="215" t="s">
        <v>593</v>
      </c>
      <c r="G409" s="36"/>
      <c r="H409" s="36"/>
      <c r="I409" s="115"/>
      <c r="J409" s="36"/>
      <c r="K409" s="36"/>
      <c r="L409" s="39"/>
      <c r="M409" s="216"/>
      <c r="N409" s="64"/>
      <c r="O409" s="64"/>
      <c r="P409" s="64"/>
      <c r="Q409" s="64"/>
      <c r="R409" s="64"/>
      <c r="S409" s="64"/>
      <c r="T409" s="65"/>
      <c r="AT409" s="18" t="s">
        <v>186</v>
      </c>
      <c r="AU409" s="18" t="s">
        <v>86</v>
      </c>
    </row>
    <row r="410" spans="2:65" s="13" customFormat="1" ht="10.15">
      <c r="B410" s="227"/>
      <c r="C410" s="228"/>
      <c r="D410" s="214" t="s">
        <v>188</v>
      </c>
      <c r="E410" s="229" t="s">
        <v>19</v>
      </c>
      <c r="F410" s="230" t="s">
        <v>594</v>
      </c>
      <c r="G410" s="228"/>
      <c r="H410" s="231">
        <v>20.62</v>
      </c>
      <c r="I410" s="232"/>
      <c r="J410" s="228"/>
      <c r="K410" s="228"/>
      <c r="L410" s="233"/>
      <c r="M410" s="234"/>
      <c r="N410" s="235"/>
      <c r="O410" s="235"/>
      <c r="P410" s="235"/>
      <c r="Q410" s="235"/>
      <c r="R410" s="235"/>
      <c r="S410" s="235"/>
      <c r="T410" s="236"/>
      <c r="AT410" s="237" t="s">
        <v>188</v>
      </c>
      <c r="AU410" s="237" t="s">
        <v>86</v>
      </c>
      <c r="AV410" s="13" t="s">
        <v>86</v>
      </c>
      <c r="AW410" s="13" t="s">
        <v>37</v>
      </c>
      <c r="AX410" s="13" t="s">
        <v>84</v>
      </c>
      <c r="AY410" s="237" t="s">
        <v>131</v>
      </c>
    </row>
    <row r="411" spans="2:65" s="1" customFormat="1" ht="16.5" customHeight="1">
      <c r="B411" s="35"/>
      <c r="C411" s="199" t="s">
        <v>473</v>
      </c>
      <c r="D411" s="199" t="s">
        <v>141</v>
      </c>
      <c r="E411" s="200" t="s">
        <v>595</v>
      </c>
      <c r="F411" s="201" t="s">
        <v>596</v>
      </c>
      <c r="G411" s="202" t="s">
        <v>307</v>
      </c>
      <c r="H411" s="203">
        <v>43.302</v>
      </c>
      <c r="I411" s="204"/>
      <c r="J411" s="205">
        <f>ROUND(I411*H411,2)</f>
        <v>0</v>
      </c>
      <c r="K411" s="201" t="s">
        <v>184</v>
      </c>
      <c r="L411" s="206"/>
      <c r="M411" s="207" t="s">
        <v>19</v>
      </c>
      <c r="N411" s="208" t="s">
        <v>47</v>
      </c>
      <c r="O411" s="64"/>
      <c r="P411" s="195">
        <f>O411*H411</f>
        <v>0</v>
      </c>
      <c r="Q411" s="195">
        <v>2.8000000000000001E-2</v>
      </c>
      <c r="R411" s="195">
        <f>Q411*H411</f>
        <v>1.212456</v>
      </c>
      <c r="S411" s="195">
        <v>0</v>
      </c>
      <c r="T411" s="196">
        <f>S411*H411</f>
        <v>0</v>
      </c>
      <c r="AR411" s="197" t="s">
        <v>144</v>
      </c>
      <c r="AT411" s="197" t="s">
        <v>141</v>
      </c>
      <c r="AU411" s="197" t="s">
        <v>86</v>
      </c>
      <c r="AY411" s="18" t="s">
        <v>131</v>
      </c>
      <c r="BE411" s="198">
        <f>IF(N411="základní",J411,0)</f>
        <v>0</v>
      </c>
      <c r="BF411" s="198">
        <f>IF(N411="snížená",J411,0)</f>
        <v>0</v>
      </c>
      <c r="BG411" s="198">
        <f>IF(N411="zákl. přenesená",J411,0)</f>
        <v>0</v>
      </c>
      <c r="BH411" s="198">
        <f>IF(N411="sníž. přenesená",J411,0)</f>
        <v>0</v>
      </c>
      <c r="BI411" s="198">
        <f>IF(N411="nulová",J411,0)</f>
        <v>0</v>
      </c>
      <c r="BJ411" s="18" t="s">
        <v>84</v>
      </c>
      <c r="BK411" s="198">
        <f>ROUND(I411*H411,2)</f>
        <v>0</v>
      </c>
      <c r="BL411" s="18" t="s">
        <v>139</v>
      </c>
      <c r="BM411" s="197" t="s">
        <v>597</v>
      </c>
    </row>
    <row r="412" spans="2:65" s="13" customFormat="1" ht="10.15">
      <c r="B412" s="227"/>
      <c r="C412" s="228"/>
      <c r="D412" s="214" t="s">
        <v>188</v>
      </c>
      <c r="E412" s="229" t="s">
        <v>19</v>
      </c>
      <c r="F412" s="230" t="s">
        <v>598</v>
      </c>
      <c r="G412" s="228"/>
      <c r="H412" s="231">
        <v>43.302</v>
      </c>
      <c r="I412" s="232"/>
      <c r="J412" s="228"/>
      <c r="K412" s="228"/>
      <c r="L412" s="233"/>
      <c r="M412" s="234"/>
      <c r="N412" s="235"/>
      <c r="O412" s="235"/>
      <c r="P412" s="235"/>
      <c r="Q412" s="235"/>
      <c r="R412" s="235"/>
      <c r="S412" s="235"/>
      <c r="T412" s="236"/>
      <c r="AT412" s="237" t="s">
        <v>188</v>
      </c>
      <c r="AU412" s="237" t="s">
        <v>86</v>
      </c>
      <c r="AV412" s="13" t="s">
        <v>86</v>
      </c>
      <c r="AW412" s="13" t="s">
        <v>37</v>
      </c>
      <c r="AX412" s="13" t="s">
        <v>84</v>
      </c>
      <c r="AY412" s="237" t="s">
        <v>131</v>
      </c>
    </row>
    <row r="413" spans="2:65" s="1" customFormat="1" ht="24" customHeight="1">
      <c r="B413" s="35"/>
      <c r="C413" s="186" t="s">
        <v>599</v>
      </c>
      <c r="D413" s="186" t="s">
        <v>134</v>
      </c>
      <c r="E413" s="187" t="s">
        <v>600</v>
      </c>
      <c r="F413" s="188" t="s">
        <v>601</v>
      </c>
      <c r="G413" s="189" t="s">
        <v>307</v>
      </c>
      <c r="H413" s="190">
        <v>6</v>
      </c>
      <c r="I413" s="191"/>
      <c r="J413" s="192">
        <f>ROUND(I413*H413,2)</f>
        <v>0</v>
      </c>
      <c r="K413" s="188" t="s">
        <v>184</v>
      </c>
      <c r="L413" s="39"/>
      <c r="M413" s="193" t="s">
        <v>19</v>
      </c>
      <c r="N413" s="194" t="s">
        <v>47</v>
      </c>
      <c r="O413" s="64"/>
      <c r="P413" s="195">
        <f>O413*H413</f>
        <v>0</v>
      </c>
      <c r="Q413" s="195">
        <v>8.6190000000000003E-2</v>
      </c>
      <c r="R413" s="195">
        <f>Q413*H413</f>
        <v>0.51714000000000004</v>
      </c>
      <c r="S413" s="195">
        <v>0</v>
      </c>
      <c r="T413" s="196">
        <f>S413*H413</f>
        <v>0</v>
      </c>
      <c r="AR413" s="197" t="s">
        <v>139</v>
      </c>
      <c r="AT413" s="197" t="s">
        <v>134</v>
      </c>
      <c r="AU413" s="197" t="s">
        <v>86</v>
      </c>
      <c r="AY413" s="18" t="s">
        <v>131</v>
      </c>
      <c r="BE413" s="198">
        <f>IF(N413="základní",J413,0)</f>
        <v>0</v>
      </c>
      <c r="BF413" s="198">
        <f>IF(N413="snížená",J413,0)</f>
        <v>0</v>
      </c>
      <c r="BG413" s="198">
        <f>IF(N413="zákl. přenesená",J413,0)</f>
        <v>0</v>
      </c>
      <c r="BH413" s="198">
        <f>IF(N413="sníž. přenesená",J413,0)</f>
        <v>0</v>
      </c>
      <c r="BI413" s="198">
        <f>IF(N413="nulová",J413,0)</f>
        <v>0</v>
      </c>
      <c r="BJ413" s="18" t="s">
        <v>84</v>
      </c>
      <c r="BK413" s="198">
        <f>ROUND(I413*H413,2)</f>
        <v>0</v>
      </c>
      <c r="BL413" s="18" t="s">
        <v>139</v>
      </c>
      <c r="BM413" s="197" t="s">
        <v>602</v>
      </c>
    </row>
    <row r="414" spans="2:65" s="1" customFormat="1" ht="65.650000000000006">
      <c r="B414" s="35"/>
      <c r="C414" s="36"/>
      <c r="D414" s="214" t="s">
        <v>186</v>
      </c>
      <c r="E414" s="36"/>
      <c r="F414" s="215" t="s">
        <v>603</v>
      </c>
      <c r="G414" s="36"/>
      <c r="H414" s="36"/>
      <c r="I414" s="115"/>
      <c r="J414" s="36"/>
      <c r="K414" s="36"/>
      <c r="L414" s="39"/>
      <c r="M414" s="216"/>
      <c r="N414" s="64"/>
      <c r="O414" s="64"/>
      <c r="P414" s="64"/>
      <c r="Q414" s="64"/>
      <c r="R414" s="64"/>
      <c r="S414" s="64"/>
      <c r="T414" s="65"/>
      <c r="AT414" s="18" t="s">
        <v>186</v>
      </c>
      <c r="AU414" s="18" t="s">
        <v>86</v>
      </c>
    </row>
    <row r="415" spans="2:65" s="13" customFormat="1" ht="10.15">
      <c r="B415" s="227"/>
      <c r="C415" s="228"/>
      <c r="D415" s="214" t="s">
        <v>188</v>
      </c>
      <c r="E415" s="229" t="s">
        <v>19</v>
      </c>
      <c r="F415" s="230" t="s">
        <v>604</v>
      </c>
      <c r="G415" s="228"/>
      <c r="H415" s="231">
        <v>6</v>
      </c>
      <c r="I415" s="232"/>
      <c r="J415" s="228"/>
      <c r="K415" s="228"/>
      <c r="L415" s="233"/>
      <c r="M415" s="234"/>
      <c r="N415" s="235"/>
      <c r="O415" s="235"/>
      <c r="P415" s="235"/>
      <c r="Q415" s="235"/>
      <c r="R415" s="235"/>
      <c r="S415" s="235"/>
      <c r="T415" s="236"/>
      <c r="AT415" s="237" t="s">
        <v>188</v>
      </c>
      <c r="AU415" s="237" t="s">
        <v>86</v>
      </c>
      <c r="AV415" s="13" t="s">
        <v>86</v>
      </c>
      <c r="AW415" s="13" t="s">
        <v>37</v>
      </c>
      <c r="AX415" s="13" t="s">
        <v>84</v>
      </c>
      <c r="AY415" s="237" t="s">
        <v>131</v>
      </c>
    </row>
    <row r="416" spans="2:65" s="1" customFormat="1" ht="16.5" customHeight="1">
      <c r="B416" s="35"/>
      <c r="C416" s="186" t="s">
        <v>480</v>
      </c>
      <c r="D416" s="186" t="s">
        <v>134</v>
      </c>
      <c r="E416" s="187" t="s">
        <v>605</v>
      </c>
      <c r="F416" s="188" t="s">
        <v>606</v>
      </c>
      <c r="G416" s="189" t="s">
        <v>307</v>
      </c>
      <c r="H416" s="190">
        <v>25.75</v>
      </c>
      <c r="I416" s="191"/>
      <c r="J416" s="192">
        <f>ROUND(I416*H416,2)</f>
        <v>0</v>
      </c>
      <c r="K416" s="188" t="s">
        <v>184</v>
      </c>
      <c r="L416" s="39"/>
      <c r="M416" s="193" t="s">
        <v>19</v>
      </c>
      <c r="N416" s="194" t="s">
        <v>47</v>
      </c>
      <c r="O416" s="64"/>
      <c r="P416" s="195">
        <f>O416*H416</f>
        <v>0</v>
      </c>
      <c r="Q416" s="195">
        <v>8.8500000000000002E-3</v>
      </c>
      <c r="R416" s="195">
        <f>Q416*H416</f>
        <v>0.22788749999999999</v>
      </c>
      <c r="S416" s="195">
        <v>0</v>
      </c>
      <c r="T416" s="196">
        <f>S416*H416</f>
        <v>0</v>
      </c>
      <c r="AR416" s="197" t="s">
        <v>139</v>
      </c>
      <c r="AT416" s="197" t="s">
        <v>134</v>
      </c>
      <c r="AU416" s="197" t="s">
        <v>86</v>
      </c>
      <c r="AY416" s="18" t="s">
        <v>131</v>
      </c>
      <c r="BE416" s="198">
        <f>IF(N416="základní",J416,0)</f>
        <v>0</v>
      </c>
      <c r="BF416" s="198">
        <f>IF(N416="snížená",J416,0)</f>
        <v>0</v>
      </c>
      <c r="BG416" s="198">
        <f>IF(N416="zákl. přenesená",J416,0)</f>
        <v>0</v>
      </c>
      <c r="BH416" s="198">
        <f>IF(N416="sníž. přenesená",J416,0)</f>
        <v>0</v>
      </c>
      <c r="BI416" s="198">
        <f>IF(N416="nulová",J416,0)</f>
        <v>0</v>
      </c>
      <c r="BJ416" s="18" t="s">
        <v>84</v>
      </c>
      <c r="BK416" s="198">
        <f>ROUND(I416*H416,2)</f>
        <v>0</v>
      </c>
      <c r="BL416" s="18" t="s">
        <v>139</v>
      </c>
      <c r="BM416" s="197" t="s">
        <v>607</v>
      </c>
    </row>
    <row r="417" spans="2:65" s="1" customFormat="1" ht="28.15">
      <c r="B417" s="35"/>
      <c r="C417" s="36"/>
      <c r="D417" s="214" t="s">
        <v>186</v>
      </c>
      <c r="E417" s="36"/>
      <c r="F417" s="215" t="s">
        <v>608</v>
      </c>
      <c r="G417" s="36"/>
      <c r="H417" s="36"/>
      <c r="I417" s="115"/>
      <c r="J417" s="36"/>
      <c r="K417" s="36"/>
      <c r="L417" s="39"/>
      <c r="M417" s="216"/>
      <c r="N417" s="64"/>
      <c r="O417" s="64"/>
      <c r="P417" s="64"/>
      <c r="Q417" s="64"/>
      <c r="R417" s="64"/>
      <c r="S417" s="64"/>
      <c r="T417" s="65"/>
      <c r="AT417" s="18" t="s">
        <v>186</v>
      </c>
      <c r="AU417" s="18" t="s">
        <v>86</v>
      </c>
    </row>
    <row r="418" spans="2:65" s="12" customFormat="1" ht="10.15">
      <c r="B418" s="217"/>
      <c r="C418" s="218"/>
      <c r="D418" s="214" t="s">
        <v>188</v>
      </c>
      <c r="E418" s="219" t="s">
        <v>19</v>
      </c>
      <c r="F418" s="220" t="s">
        <v>609</v>
      </c>
      <c r="G418" s="218"/>
      <c r="H418" s="219" t="s">
        <v>19</v>
      </c>
      <c r="I418" s="221"/>
      <c r="J418" s="218"/>
      <c r="K418" s="218"/>
      <c r="L418" s="222"/>
      <c r="M418" s="223"/>
      <c r="N418" s="224"/>
      <c r="O418" s="224"/>
      <c r="P418" s="224"/>
      <c r="Q418" s="224"/>
      <c r="R418" s="224"/>
      <c r="S418" s="224"/>
      <c r="T418" s="225"/>
      <c r="AT418" s="226" t="s">
        <v>188</v>
      </c>
      <c r="AU418" s="226" t="s">
        <v>86</v>
      </c>
      <c r="AV418" s="12" t="s">
        <v>84</v>
      </c>
      <c r="AW418" s="12" t="s">
        <v>37</v>
      </c>
      <c r="AX418" s="12" t="s">
        <v>76</v>
      </c>
      <c r="AY418" s="226" t="s">
        <v>131</v>
      </c>
    </row>
    <row r="419" spans="2:65" s="13" customFormat="1" ht="10.15">
      <c r="B419" s="227"/>
      <c r="C419" s="228"/>
      <c r="D419" s="214" t="s">
        <v>188</v>
      </c>
      <c r="E419" s="229" t="s">
        <v>19</v>
      </c>
      <c r="F419" s="230" t="s">
        <v>610</v>
      </c>
      <c r="G419" s="228"/>
      <c r="H419" s="231">
        <v>25.75</v>
      </c>
      <c r="I419" s="232"/>
      <c r="J419" s="228"/>
      <c r="K419" s="228"/>
      <c r="L419" s="233"/>
      <c r="M419" s="234"/>
      <c r="N419" s="235"/>
      <c r="O419" s="235"/>
      <c r="P419" s="235"/>
      <c r="Q419" s="235"/>
      <c r="R419" s="235"/>
      <c r="S419" s="235"/>
      <c r="T419" s="236"/>
      <c r="AT419" s="237" t="s">
        <v>188</v>
      </c>
      <c r="AU419" s="237" t="s">
        <v>86</v>
      </c>
      <c r="AV419" s="13" t="s">
        <v>86</v>
      </c>
      <c r="AW419" s="13" t="s">
        <v>37</v>
      </c>
      <c r="AX419" s="13" t="s">
        <v>84</v>
      </c>
      <c r="AY419" s="237" t="s">
        <v>131</v>
      </c>
    </row>
    <row r="420" spans="2:65" s="1" customFormat="1" ht="16.5" customHeight="1">
      <c r="B420" s="35"/>
      <c r="C420" s="199" t="s">
        <v>611</v>
      </c>
      <c r="D420" s="199" t="s">
        <v>141</v>
      </c>
      <c r="E420" s="200" t="s">
        <v>612</v>
      </c>
      <c r="F420" s="201" t="s">
        <v>613</v>
      </c>
      <c r="G420" s="202" t="s">
        <v>307</v>
      </c>
      <c r="H420" s="203">
        <v>29.613</v>
      </c>
      <c r="I420" s="204"/>
      <c r="J420" s="205">
        <f>ROUND(I420*H420,2)</f>
        <v>0</v>
      </c>
      <c r="K420" s="201" t="s">
        <v>184</v>
      </c>
      <c r="L420" s="206"/>
      <c r="M420" s="207" t="s">
        <v>19</v>
      </c>
      <c r="N420" s="208" t="s">
        <v>47</v>
      </c>
      <c r="O420" s="64"/>
      <c r="P420" s="195">
        <f>O420*H420</f>
        <v>0</v>
      </c>
      <c r="Q420" s="195">
        <v>1.92E-3</v>
      </c>
      <c r="R420" s="195">
        <f>Q420*H420</f>
        <v>5.6856959999999998E-2</v>
      </c>
      <c r="S420" s="195">
        <v>0</v>
      </c>
      <c r="T420" s="196">
        <f>S420*H420</f>
        <v>0</v>
      </c>
      <c r="AR420" s="197" t="s">
        <v>144</v>
      </c>
      <c r="AT420" s="197" t="s">
        <v>141</v>
      </c>
      <c r="AU420" s="197" t="s">
        <v>86</v>
      </c>
      <c r="AY420" s="18" t="s">
        <v>131</v>
      </c>
      <c r="BE420" s="198">
        <f>IF(N420="základní",J420,0)</f>
        <v>0</v>
      </c>
      <c r="BF420" s="198">
        <f>IF(N420="snížená",J420,0)</f>
        <v>0</v>
      </c>
      <c r="BG420" s="198">
        <f>IF(N420="zákl. přenesená",J420,0)</f>
        <v>0</v>
      </c>
      <c r="BH420" s="198">
        <f>IF(N420="sníž. přenesená",J420,0)</f>
        <v>0</v>
      </c>
      <c r="BI420" s="198">
        <f>IF(N420="nulová",J420,0)</f>
        <v>0</v>
      </c>
      <c r="BJ420" s="18" t="s">
        <v>84</v>
      </c>
      <c r="BK420" s="198">
        <f>ROUND(I420*H420,2)</f>
        <v>0</v>
      </c>
      <c r="BL420" s="18" t="s">
        <v>139</v>
      </c>
      <c r="BM420" s="197" t="s">
        <v>614</v>
      </c>
    </row>
    <row r="421" spans="2:65" s="12" customFormat="1" ht="10.15">
      <c r="B421" s="217"/>
      <c r="C421" s="218"/>
      <c r="D421" s="214" t="s">
        <v>188</v>
      </c>
      <c r="E421" s="219" t="s">
        <v>19</v>
      </c>
      <c r="F421" s="220" t="s">
        <v>615</v>
      </c>
      <c r="G421" s="218"/>
      <c r="H421" s="219" t="s">
        <v>19</v>
      </c>
      <c r="I421" s="221"/>
      <c r="J421" s="218"/>
      <c r="K421" s="218"/>
      <c r="L421" s="222"/>
      <c r="M421" s="223"/>
      <c r="N421" s="224"/>
      <c r="O421" s="224"/>
      <c r="P421" s="224"/>
      <c r="Q421" s="224"/>
      <c r="R421" s="224"/>
      <c r="S421" s="224"/>
      <c r="T421" s="225"/>
      <c r="AT421" s="226" t="s">
        <v>188</v>
      </c>
      <c r="AU421" s="226" t="s">
        <v>86</v>
      </c>
      <c r="AV421" s="12" t="s">
        <v>84</v>
      </c>
      <c r="AW421" s="12" t="s">
        <v>37</v>
      </c>
      <c r="AX421" s="12" t="s">
        <v>76</v>
      </c>
      <c r="AY421" s="226" t="s">
        <v>131</v>
      </c>
    </row>
    <row r="422" spans="2:65" s="13" customFormat="1" ht="10.15">
      <c r="B422" s="227"/>
      <c r="C422" s="228"/>
      <c r="D422" s="214" t="s">
        <v>188</v>
      </c>
      <c r="E422" s="229" t="s">
        <v>19</v>
      </c>
      <c r="F422" s="230" t="s">
        <v>616</v>
      </c>
      <c r="G422" s="228"/>
      <c r="H422" s="231">
        <v>29.613</v>
      </c>
      <c r="I422" s="232"/>
      <c r="J422" s="228"/>
      <c r="K422" s="228"/>
      <c r="L422" s="233"/>
      <c r="M422" s="234"/>
      <c r="N422" s="235"/>
      <c r="O422" s="235"/>
      <c r="P422" s="235"/>
      <c r="Q422" s="235"/>
      <c r="R422" s="235"/>
      <c r="S422" s="235"/>
      <c r="T422" s="236"/>
      <c r="AT422" s="237" t="s">
        <v>188</v>
      </c>
      <c r="AU422" s="237" t="s">
        <v>86</v>
      </c>
      <c r="AV422" s="13" t="s">
        <v>86</v>
      </c>
      <c r="AW422" s="13" t="s">
        <v>37</v>
      </c>
      <c r="AX422" s="13" t="s">
        <v>84</v>
      </c>
      <c r="AY422" s="237" t="s">
        <v>131</v>
      </c>
    </row>
    <row r="423" spans="2:65" s="1" customFormat="1" ht="24" customHeight="1">
      <c r="B423" s="35"/>
      <c r="C423" s="186" t="s">
        <v>617</v>
      </c>
      <c r="D423" s="186" t="s">
        <v>134</v>
      </c>
      <c r="E423" s="187" t="s">
        <v>618</v>
      </c>
      <c r="F423" s="188" t="s">
        <v>619</v>
      </c>
      <c r="G423" s="189" t="s">
        <v>270</v>
      </c>
      <c r="H423" s="190">
        <v>66.031999999999996</v>
      </c>
      <c r="I423" s="191"/>
      <c r="J423" s="192">
        <f>ROUND(I423*H423,2)</f>
        <v>0</v>
      </c>
      <c r="K423" s="188" t="s">
        <v>184</v>
      </c>
      <c r="L423" s="39"/>
      <c r="M423" s="193" t="s">
        <v>19</v>
      </c>
      <c r="N423" s="194" t="s">
        <v>47</v>
      </c>
      <c r="O423" s="64"/>
      <c r="P423" s="195">
        <f>O423*H423</f>
        <v>0</v>
      </c>
      <c r="Q423" s="195">
        <v>0</v>
      </c>
      <c r="R423" s="195">
        <f>Q423*H423</f>
        <v>0</v>
      </c>
      <c r="S423" s="195">
        <v>0</v>
      </c>
      <c r="T423" s="196">
        <f>S423*H423</f>
        <v>0</v>
      </c>
      <c r="AR423" s="197" t="s">
        <v>139</v>
      </c>
      <c r="AT423" s="197" t="s">
        <v>134</v>
      </c>
      <c r="AU423" s="197" t="s">
        <v>86</v>
      </c>
      <c r="AY423" s="18" t="s">
        <v>131</v>
      </c>
      <c r="BE423" s="198">
        <f>IF(N423="základní",J423,0)</f>
        <v>0</v>
      </c>
      <c r="BF423" s="198">
        <f>IF(N423="snížená",J423,0)</f>
        <v>0</v>
      </c>
      <c r="BG423" s="198">
        <f>IF(N423="zákl. přenesená",J423,0)</f>
        <v>0</v>
      </c>
      <c r="BH423" s="198">
        <f>IF(N423="sníž. přenesená",J423,0)</f>
        <v>0</v>
      </c>
      <c r="BI423" s="198">
        <f>IF(N423="nulová",J423,0)</f>
        <v>0</v>
      </c>
      <c r="BJ423" s="18" t="s">
        <v>84</v>
      </c>
      <c r="BK423" s="198">
        <f>ROUND(I423*H423,2)</f>
        <v>0</v>
      </c>
      <c r="BL423" s="18" t="s">
        <v>139</v>
      </c>
      <c r="BM423" s="197" t="s">
        <v>409</v>
      </c>
    </row>
    <row r="424" spans="2:65" s="1" customFormat="1" ht="56.25">
      <c r="B424" s="35"/>
      <c r="C424" s="36"/>
      <c r="D424" s="214" t="s">
        <v>186</v>
      </c>
      <c r="E424" s="36"/>
      <c r="F424" s="215" t="s">
        <v>620</v>
      </c>
      <c r="G424" s="36"/>
      <c r="H424" s="36"/>
      <c r="I424" s="115"/>
      <c r="J424" s="36"/>
      <c r="K424" s="36"/>
      <c r="L424" s="39"/>
      <c r="M424" s="216"/>
      <c r="N424" s="64"/>
      <c r="O424" s="64"/>
      <c r="P424" s="64"/>
      <c r="Q424" s="64"/>
      <c r="R424" s="64"/>
      <c r="S424" s="64"/>
      <c r="T424" s="65"/>
      <c r="AT424" s="18" t="s">
        <v>186</v>
      </c>
      <c r="AU424" s="18" t="s">
        <v>86</v>
      </c>
    </row>
    <row r="425" spans="2:65" s="12" customFormat="1" ht="10.15">
      <c r="B425" s="217"/>
      <c r="C425" s="218"/>
      <c r="D425" s="214" t="s">
        <v>188</v>
      </c>
      <c r="E425" s="219" t="s">
        <v>19</v>
      </c>
      <c r="F425" s="220" t="s">
        <v>621</v>
      </c>
      <c r="G425" s="218"/>
      <c r="H425" s="219" t="s">
        <v>19</v>
      </c>
      <c r="I425" s="221"/>
      <c r="J425" s="218"/>
      <c r="K425" s="218"/>
      <c r="L425" s="222"/>
      <c r="M425" s="223"/>
      <c r="N425" s="224"/>
      <c r="O425" s="224"/>
      <c r="P425" s="224"/>
      <c r="Q425" s="224"/>
      <c r="R425" s="224"/>
      <c r="S425" s="224"/>
      <c r="T425" s="225"/>
      <c r="AT425" s="226" t="s">
        <v>188</v>
      </c>
      <c r="AU425" s="226" t="s">
        <v>86</v>
      </c>
      <c r="AV425" s="12" t="s">
        <v>84</v>
      </c>
      <c r="AW425" s="12" t="s">
        <v>37</v>
      </c>
      <c r="AX425" s="12" t="s">
        <v>76</v>
      </c>
      <c r="AY425" s="226" t="s">
        <v>131</v>
      </c>
    </row>
    <row r="426" spans="2:65" s="13" customFormat="1" ht="10.15">
      <c r="B426" s="227"/>
      <c r="C426" s="228"/>
      <c r="D426" s="214" t="s">
        <v>188</v>
      </c>
      <c r="E426" s="229" t="s">
        <v>19</v>
      </c>
      <c r="F426" s="230" t="s">
        <v>622</v>
      </c>
      <c r="G426" s="228"/>
      <c r="H426" s="231">
        <v>66.031999999999996</v>
      </c>
      <c r="I426" s="232"/>
      <c r="J426" s="228"/>
      <c r="K426" s="228"/>
      <c r="L426" s="233"/>
      <c r="M426" s="234"/>
      <c r="N426" s="235"/>
      <c r="O426" s="235"/>
      <c r="P426" s="235"/>
      <c r="Q426" s="235"/>
      <c r="R426" s="235"/>
      <c r="S426" s="235"/>
      <c r="T426" s="236"/>
      <c r="AT426" s="237" t="s">
        <v>188</v>
      </c>
      <c r="AU426" s="237" t="s">
        <v>86</v>
      </c>
      <c r="AV426" s="13" t="s">
        <v>86</v>
      </c>
      <c r="AW426" s="13" t="s">
        <v>37</v>
      </c>
      <c r="AX426" s="13" t="s">
        <v>84</v>
      </c>
      <c r="AY426" s="237" t="s">
        <v>131</v>
      </c>
    </row>
    <row r="427" spans="2:65" s="1" customFormat="1" ht="16.5" customHeight="1">
      <c r="B427" s="35"/>
      <c r="C427" s="186" t="s">
        <v>623</v>
      </c>
      <c r="D427" s="186" t="s">
        <v>134</v>
      </c>
      <c r="E427" s="187" t="s">
        <v>624</v>
      </c>
      <c r="F427" s="188" t="s">
        <v>625</v>
      </c>
      <c r="G427" s="189" t="s">
        <v>137</v>
      </c>
      <c r="H427" s="190">
        <v>1</v>
      </c>
      <c r="I427" s="191"/>
      <c r="J427" s="192">
        <f>ROUND(I427*H427,2)</f>
        <v>0</v>
      </c>
      <c r="K427" s="188" t="s">
        <v>626</v>
      </c>
      <c r="L427" s="39"/>
      <c r="M427" s="193" t="s">
        <v>19</v>
      </c>
      <c r="N427" s="194" t="s">
        <v>47</v>
      </c>
      <c r="O427" s="64"/>
      <c r="P427" s="195">
        <f>O427*H427</f>
        <v>0</v>
      </c>
      <c r="Q427" s="195">
        <v>0</v>
      </c>
      <c r="R427" s="195">
        <f>Q427*H427</f>
        <v>0</v>
      </c>
      <c r="S427" s="195">
        <v>0</v>
      </c>
      <c r="T427" s="196">
        <f>S427*H427</f>
        <v>0</v>
      </c>
      <c r="AR427" s="197" t="s">
        <v>139</v>
      </c>
      <c r="AT427" s="197" t="s">
        <v>134</v>
      </c>
      <c r="AU427" s="197" t="s">
        <v>86</v>
      </c>
      <c r="AY427" s="18" t="s">
        <v>131</v>
      </c>
      <c r="BE427" s="198">
        <f>IF(N427="základní",J427,0)</f>
        <v>0</v>
      </c>
      <c r="BF427" s="198">
        <f>IF(N427="snížená",J427,0)</f>
        <v>0</v>
      </c>
      <c r="BG427" s="198">
        <f>IF(N427="zákl. přenesená",J427,0)</f>
        <v>0</v>
      </c>
      <c r="BH427" s="198">
        <f>IF(N427="sníž. přenesená",J427,0)</f>
        <v>0</v>
      </c>
      <c r="BI427" s="198">
        <f>IF(N427="nulová",J427,0)</f>
        <v>0</v>
      </c>
      <c r="BJ427" s="18" t="s">
        <v>84</v>
      </c>
      <c r="BK427" s="198">
        <f>ROUND(I427*H427,2)</f>
        <v>0</v>
      </c>
      <c r="BL427" s="18" t="s">
        <v>139</v>
      </c>
      <c r="BM427" s="197" t="s">
        <v>627</v>
      </c>
    </row>
    <row r="428" spans="2:65" s="11" customFormat="1" ht="22.8" customHeight="1">
      <c r="B428" s="170"/>
      <c r="C428" s="171"/>
      <c r="D428" s="172" t="s">
        <v>75</v>
      </c>
      <c r="E428" s="184" t="s">
        <v>628</v>
      </c>
      <c r="F428" s="184" t="s">
        <v>629</v>
      </c>
      <c r="G428" s="171"/>
      <c r="H428" s="171"/>
      <c r="I428" s="174"/>
      <c r="J428" s="185">
        <f>BK428</f>
        <v>0</v>
      </c>
      <c r="K428" s="171"/>
      <c r="L428" s="176"/>
      <c r="M428" s="177"/>
      <c r="N428" s="178"/>
      <c r="O428" s="178"/>
      <c r="P428" s="179">
        <f>SUM(P429:P447)</f>
        <v>0</v>
      </c>
      <c r="Q428" s="178"/>
      <c r="R428" s="179">
        <f>SUM(R429:R447)</f>
        <v>0</v>
      </c>
      <c r="S428" s="178"/>
      <c r="T428" s="180">
        <f>SUM(T429:T447)</f>
        <v>0</v>
      </c>
      <c r="AR428" s="181" t="s">
        <v>84</v>
      </c>
      <c r="AT428" s="182" t="s">
        <v>75</v>
      </c>
      <c r="AU428" s="182" t="s">
        <v>84</v>
      </c>
      <c r="AY428" s="181" t="s">
        <v>131</v>
      </c>
      <c r="BK428" s="183">
        <f>SUM(BK429:BK447)</f>
        <v>0</v>
      </c>
    </row>
    <row r="429" spans="2:65" s="1" customFormat="1" ht="16.5" customHeight="1">
      <c r="B429" s="35"/>
      <c r="C429" s="186" t="s">
        <v>630</v>
      </c>
      <c r="D429" s="186" t="s">
        <v>134</v>
      </c>
      <c r="E429" s="187" t="s">
        <v>631</v>
      </c>
      <c r="F429" s="188" t="s">
        <v>632</v>
      </c>
      <c r="G429" s="189" t="s">
        <v>239</v>
      </c>
      <c r="H429" s="190">
        <v>23.608000000000001</v>
      </c>
      <c r="I429" s="191"/>
      <c r="J429" s="192">
        <f>ROUND(I429*H429,2)</f>
        <v>0</v>
      </c>
      <c r="K429" s="188" t="s">
        <v>184</v>
      </c>
      <c r="L429" s="39"/>
      <c r="M429" s="193" t="s">
        <v>19</v>
      </c>
      <c r="N429" s="194" t="s">
        <v>47</v>
      </c>
      <c r="O429" s="64"/>
      <c r="P429" s="195">
        <f>O429*H429</f>
        <v>0</v>
      </c>
      <c r="Q429" s="195">
        <v>0</v>
      </c>
      <c r="R429" s="195">
        <f>Q429*H429</f>
        <v>0</v>
      </c>
      <c r="S429" s="195">
        <v>0</v>
      </c>
      <c r="T429" s="196">
        <f>S429*H429</f>
        <v>0</v>
      </c>
      <c r="AR429" s="197" t="s">
        <v>139</v>
      </c>
      <c r="AT429" s="197" t="s">
        <v>134</v>
      </c>
      <c r="AU429" s="197" t="s">
        <v>86</v>
      </c>
      <c r="AY429" s="18" t="s">
        <v>131</v>
      </c>
      <c r="BE429" s="198">
        <f>IF(N429="základní",J429,0)</f>
        <v>0</v>
      </c>
      <c r="BF429" s="198">
        <f>IF(N429="snížená",J429,0)</f>
        <v>0</v>
      </c>
      <c r="BG429" s="198">
        <f>IF(N429="zákl. přenesená",J429,0)</f>
        <v>0</v>
      </c>
      <c r="BH429" s="198">
        <f>IF(N429="sníž. přenesená",J429,0)</f>
        <v>0</v>
      </c>
      <c r="BI429" s="198">
        <f>IF(N429="nulová",J429,0)</f>
        <v>0</v>
      </c>
      <c r="BJ429" s="18" t="s">
        <v>84</v>
      </c>
      <c r="BK429" s="198">
        <f>ROUND(I429*H429,2)</f>
        <v>0</v>
      </c>
      <c r="BL429" s="18" t="s">
        <v>139</v>
      </c>
      <c r="BM429" s="197" t="s">
        <v>633</v>
      </c>
    </row>
    <row r="430" spans="2:65" s="1" customFormat="1" ht="65.650000000000006">
      <c r="B430" s="35"/>
      <c r="C430" s="36"/>
      <c r="D430" s="214" t="s">
        <v>186</v>
      </c>
      <c r="E430" s="36"/>
      <c r="F430" s="215" t="s">
        <v>634</v>
      </c>
      <c r="G430" s="36"/>
      <c r="H430" s="36"/>
      <c r="I430" s="115"/>
      <c r="J430" s="36"/>
      <c r="K430" s="36"/>
      <c r="L430" s="39"/>
      <c r="M430" s="216"/>
      <c r="N430" s="64"/>
      <c r="O430" s="64"/>
      <c r="P430" s="64"/>
      <c r="Q430" s="64"/>
      <c r="R430" s="64"/>
      <c r="S430" s="64"/>
      <c r="T430" s="65"/>
      <c r="AT430" s="18" t="s">
        <v>186</v>
      </c>
      <c r="AU430" s="18" t="s">
        <v>86</v>
      </c>
    </row>
    <row r="431" spans="2:65" s="13" customFormat="1" ht="10.15">
      <c r="B431" s="227"/>
      <c r="C431" s="228"/>
      <c r="D431" s="214" t="s">
        <v>188</v>
      </c>
      <c r="E431" s="229" t="s">
        <v>19</v>
      </c>
      <c r="F431" s="230" t="s">
        <v>635</v>
      </c>
      <c r="G431" s="228"/>
      <c r="H431" s="231">
        <v>4.2919999999999998</v>
      </c>
      <c r="I431" s="232"/>
      <c r="J431" s="228"/>
      <c r="K431" s="228"/>
      <c r="L431" s="233"/>
      <c r="M431" s="234"/>
      <c r="N431" s="235"/>
      <c r="O431" s="235"/>
      <c r="P431" s="235"/>
      <c r="Q431" s="235"/>
      <c r="R431" s="235"/>
      <c r="S431" s="235"/>
      <c r="T431" s="236"/>
      <c r="AT431" s="237" t="s">
        <v>188</v>
      </c>
      <c r="AU431" s="237" t="s">
        <v>86</v>
      </c>
      <c r="AV431" s="13" t="s">
        <v>86</v>
      </c>
      <c r="AW431" s="13" t="s">
        <v>37</v>
      </c>
      <c r="AX431" s="13" t="s">
        <v>76</v>
      </c>
      <c r="AY431" s="237" t="s">
        <v>131</v>
      </c>
    </row>
    <row r="432" spans="2:65" s="13" customFormat="1" ht="10.15">
      <c r="B432" s="227"/>
      <c r="C432" s="228"/>
      <c r="D432" s="214" t="s">
        <v>188</v>
      </c>
      <c r="E432" s="229" t="s">
        <v>19</v>
      </c>
      <c r="F432" s="230" t="s">
        <v>636</v>
      </c>
      <c r="G432" s="228"/>
      <c r="H432" s="231">
        <v>1.157</v>
      </c>
      <c r="I432" s="232"/>
      <c r="J432" s="228"/>
      <c r="K432" s="228"/>
      <c r="L432" s="233"/>
      <c r="M432" s="234"/>
      <c r="N432" s="235"/>
      <c r="O432" s="235"/>
      <c r="P432" s="235"/>
      <c r="Q432" s="235"/>
      <c r="R432" s="235"/>
      <c r="S432" s="235"/>
      <c r="T432" s="236"/>
      <c r="AT432" s="237" t="s">
        <v>188</v>
      </c>
      <c r="AU432" s="237" t="s">
        <v>86</v>
      </c>
      <c r="AV432" s="13" t="s">
        <v>86</v>
      </c>
      <c r="AW432" s="13" t="s">
        <v>37</v>
      </c>
      <c r="AX432" s="13" t="s">
        <v>76</v>
      </c>
      <c r="AY432" s="237" t="s">
        <v>131</v>
      </c>
    </row>
    <row r="433" spans="2:65" s="13" customFormat="1" ht="10.15">
      <c r="B433" s="227"/>
      <c r="C433" s="228"/>
      <c r="D433" s="214" t="s">
        <v>188</v>
      </c>
      <c r="E433" s="229" t="s">
        <v>19</v>
      </c>
      <c r="F433" s="230" t="s">
        <v>637</v>
      </c>
      <c r="G433" s="228"/>
      <c r="H433" s="231">
        <v>18.158999999999999</v>
      </c>
      <c r="I433" s="232"/>
      <c r="J433" s="228"/>
      <c r="K433" s="228"/>
      <c r="L433" s="233"/>
      <c r="M433" s="234"/>
      <c r="N433" s="235"/>
      <c r="O433" s="235"/>
      <c r="P433" s="235"/>
      <c r="Q433" s="235"/>
      <c r="R433" s="235"/>
      <c r="S433" s="235"/>
      <c r="T433" s="236"/>
      <c r="AT433" s="237" t="s">
        <v>188</v>
      </c>
      <c r="AU433" s="237" t="s">
        <v>86</v>
      </c>
      <c r="AV433" s="13" t="s">
        <v>86</v>
      </c>
      <c r="AW433" s="13" t="s">
        <v>37</v>
      </c>
      <c r="AX433" s="13" t="s">
        <v>76</v>
      </c>
      <c r="AY433" s="237" t="s">
        <v>131</v>
      </c>
    </row>
    <row r="434" spans="2:65" s="12" customFormat="1" ht="10.15">
      <c r="B434" s="217"/>
      <c r="C434" s="218"/>
      <c r="D434" s="214" t="s">
        <v>188</v>
      </c>
      <c r="E434" s="219" t="s">
        <v>19</v>
      </c>
      <c r="F434" s="220" t="s">
        <v>228</v>
      </c>
      <c r="G434" s="218"/>
      <c r="H434" s="219" t="s">
        <v>19</v>
      </c>
      <c r="I434" s="221"/>
      <c r="J434" s="218"/>
      <c r="K434" s="218"/>
      <c r="L434" s="222"/>
      <c r="M434" s="223"/>
      <c r="N434" s="224"/>
      <c r="O434" s="224"/>
      <c r="P434" s="224"/>
      <c r="Q434" s="224"/>
      <c r="R434" s="224"/>
      <c r="S434" s="224"/>
      <c r="T434" s="225"/>
      <c r="AT434" s="226" t="s">
        <v>188</v>
      </c>
      <c r="AU434" s="226" t="s">
        <v>86</v>
      </c>
      <c r="AV434" s="12" t="s">
        <v>84</v>
      </c>
      <c r="AW434" s="12" t="s">
        <v>37</v>
      </c>
      <c r="AX434" s="12" t="s">
        <v>76</v>
      </c>
      <c r="AY434" s="226" t="s">
        <v>131</v>
      </c>
    </row>
    <row r="435" spans="2:65" s="14" customFormat="1" ht="10.15">
      <c r="B435" s="238"/>
      <c r="C435" s="239"/>
      <c r="D435" s="214" t="s">
        <v>188</v>
      </c>
      <c r="E435" s="240" t="s">
        <v>19</v>
      </c>
      <c r="F435" s="241" t="s">
        <v>194</v>
      </c>
      <c r="G435" s="239"/>
      <c r="H435" s="242">
        <v>23.608000000000001</v>
      </c>
      <c r="I435" s="243"/>
      <c r="J435" s="239"/>
      <c r="K435" s="239"/>
      <c r="L435" s="244"/>
      <c r="M435" s="245"/>
      <c r="N435" s="246"/>
      <c r="O435" s="246"/>
      <c r="P435" s="246"/>
      <c r="Q435" s="246"/>
      <c r="R435" s="246"/>
      <c r="S435" s="246"/>
      <c r="T435" s="247"/>
      <c r="AT435" s="248" t="s">
        <v>188</v>
      </c>
      <c r="AU435" s="248" t="s">
        <v>86</v>
      </c>
      <c r="AV435" s="14" t="s">
        <v>139</v>
      </c>
      <c r="AW435" s="14" t="s">
        <v>37</v>
      </c>
      <c r="AX435" s="14" t="s">
        <v>84</v>
      </c>
      <c r="AY435" s="248" t="s">
        <v>131</v>
      </c>
    </row>
    <row r="436" spans="2:65" s="1" customFormat="1" ht="24" customHeight="1">
      <c r="B436" s="35"/>
      <c r="C436" s="186" t="s">
        <v>638</v>
      </c>
      <c r="D436" s="186" t="s">
        <v>134</v>
      </c>
      <c r="E436" s="187" t="s">
        <v>639</v>
      </c>
      <c r="F436" s="188" t="s">
        <v>640</v>
      </c>
      <c r="G436" s="189" t="s">
        <v>239</v>
      </c>
      <c r="H436" s="190">
        <v>212.47200000000001</v>
      </c>
      <c r="I436" s="191"/>
      <c r="J436" s="192">
        <f>ROUND(I436*H436,2)</f>
        <v>0</v>
      </c>
      <c r="K436" s="188" t="s">
        <v>184</v>
      </c>
      <c r="L436" s="39"/>
      <c r="M436" s="193" t="s">
        <v>19</v>
      </c>
      <c r="N436" s="194" t="s">
        <v>47</v>
      </c>
      <c r="O436" s="64"/>
      <c r="P436" s="195">
        <f>O436*H436</f>
        <v>0</v>
      </c>
      <c r="Q436" s="195">
        <v>0</v>
      </c>
      <c r="R436" s="195">
        <f>Q436*H436</f>
        <v>0</v>
      </c>
      <c r="S436" s="195">
        <v>0</v>
      </c>
      <c r="T436" s="196">
        <f>S436*H436</f>
        <v>0</v>
      </c>
      <c r="AR436" s="197" t="s">
        <v>139</v>
      </c>
      <c r="AT436" s="197" t="s">
        <v>134</v>
      </c>
      <c r="AU436" s="197" t="s">
        <v>86</v>
      </c>
      <c r="AY436" s="18" t="s">
        <v>131</v>
      </c>
      <c r="BE436" s="198">
        <f>IF(N436="základní",J436,0)</f>
        <v>0</v>
      </c>
      <c r="BF436" s="198">
        <f>IF(N436="snížená",J436,0)</f>
        <v>0</v>
      </c>
      <c r="BG436" s="198">
        <f>IF(N436="zákl. přenesená",J436,0)</f>
        <v>0</v>
      </c>
      <c r="BH436" s="198">
        <f>IF(N436="sníž. přenesená",J436,0)</f>
        <v>0</v>
      </c>
      <c r="BI436" s="198">
        <f>IF(N436="nulová",J436,0)</f>
        <v>0</v>
      </c>
      <c r="BJ436" s="18" t="s">
        <v>84</v>
      </c>
      <c r="BK436" s="198">
        <f>ROUND(I436*H436,2)</f>
        <v>0</v>
      </c>
      <c r="BL436" s="18" t="s">
        <v>139</v>
      </c>
      <c r="BM436" s="197" t="s">
        <v>641</v>
      </c>
    </row>
    <row r="437" spans="2:65" s="1" customFormat="1" ht="65.650000000000006">
      <c r="B437" s="35"/>
      <c r="C437" s="36"/>
      <c r="D437" s="214" t="s">
        <v>186</v>
      </c>
      <c r="E437" s="36"/>
      <c r="F437" s="215" t="s">
        <v>634</v>
      </c>
      <c r="G437" s="36"/>
      <c r="H437" s="36"/>
      <c r="I437" s="115"/>
      <c r="J437" s="36"/>
      <c r="K437" s="36"/>
      <c r="L437" s="39"/>
      <c r="M437" s="216"/>
      <c r="N437" s="64"/>
      <c r="O437" s="64"/>
      <c r="P437" s="64"/>
      <c r="Q437" s="64"/>
      <c r="R437" s="64"/>
      <c r="S437" s="64"/>
      <c r="T437" s="65"/>
      <c r="AT437" s="18" t="s">
        <v>186</v>
      </c>
      <c r="AU437" s="18" t="s">
        <v>86</v>
      </c>
    </row>
    <row r="438" spans="2:65" s="13" customFormat="1" ht="10.15">
      <c r="B438" s="227"/>
      <c r="C438" s="228"/>
      <c r="D438" s="214" t="s">
        <v>188</v>
      </c>
      <c r="E438" s="229" t="s">
        <v>19</v>
      </c>
      <c r="F438" s="230" t="s">
        <v>642</v>
      </c>
      <c r="G438" s="228"/>
      <c r="H438" s="231">
        <v>212.47200000000001</v>
      </c>
      <c r="I438" s="232"/>
      <c r="J438" s="228"/>
      <c r="K438" s="228"/>
      <c r="L438" s="233"/>
      <c r="M438" s="234"/>
      <c r="N438" s="235"/>
      <c r="O438" s="235"/>
      <c r="P438" s="235"/>
      <c r="Q438" s="235"/>
      <c r="R438" s="235"/>
      <c r="S438" s="235"/>
      <c r="T438" s="236"/>
      <c r="AT438" s="237" t="s">
        <v>188</v>
      </c>
      <c r="AU438" s="237" t="s">
        <v>86</v>
      </c>
      <c r="AV438" s="13" t="s">
        <v>86</v>
      </c>
      <c r="AW438" s="13" t="s">
        <v>37</v>
      </c>
      <c r="AX438" s="13" t="s">
        <v>84</v>
      </c>
      <c r="AY438" s="237" t="s">
        <v>131</v>
      </c>
    </row>
    <row r="439" spans="2:65" s="1" customFormat="1" ht="24" customHeight="1">
      <c r="B439" s="35"/>
      <c r="C439" s="186" t="s">
        <v>643</v>
      </c>
      <c r="D439" s="186" t="s">
        <v>134</v>
      </c>
      <c r="E439" s="187" t="s">
        <v>644</v>
      </c>
      <c r="F439" s="188" t="s">
        <v>645</v>
      </c>
      <c r="G439" s="189" t="s">
        <v>239</v>
      </c>
      <c r="H439" s="190">
        <v>5.4489999999999998</v>
      </c>
      <c r="I439" s="191"/>
      <c r="J439" s="192">
        <f>ROUND(I439*H439,2)</f>
        <v>0</v>
      </c>
      <c r="K439" s="188" t="s">
        <v>184</v>
      </c>
      <c r="L439" s="39"/>
      <c r="M439" s="193" t="s">
        <v>19</v>
      </c>
      <c r="N439" s="194" t="s">
        <v>47</v>
      </c>
      <c r="O439" s="64"/>
      <c r="P439" s="195">
        <f>O439*H439</f>
        <v>0</v>
      </c>
      <c r="Q439" s="195">
        <v>0</v>
      </c>
      <c r="R439" s="195">
        <f>Q439*H439</f>
        <v>0</v>
      </c>
      <c r="S439" s="195">
        <v>0</v>
      </c>
      <c r="T439" s="196">
        <f>S439*H439</f>
        <v>0</v>
      </c>
      <c r="AR439" s="197" t="s">
        <v>139</v>
      </c>
      <c r="AT439" s="197" t="s">
        <v>134</v>
      </c>
      <c r="AU439" s="197" t="s">
        <v>86</v>
      </c>
      <c r="AY439" s="18" t="s">
        <v>131</v>
      </c>
      <c r="BE439" s="198">
        <f>IF(N439="základní",J439,0)</f>
        <v>0</v>
      </c>
      <c r="BF439" s="198">
        <f>IF(N439="snížená",J439,0)</f>
        <v>0</v>
      </c>
      <c r="BG439" s="198">
        <f>IF(N439="zákl. přenesená",J439,0)</f>
        <v>0</v>
      </c>
      <c r="BH439" s="198">
        <f>IF(N439="sníž. přenesená",J439,0)</f>
        <v>0</v>
      </c>
      <c r="BI439" s="198">
        <f>IF(N439="nulová",J439,0)</f>
        <v>0</v>
      </c>
      <c r="BJ439" s="18" t="s">
        <v>84</v>
      </c>
      <c r="BK439" s="198">
        <f>ROUND(I439*H439,2)</f>
        <v>0</v>
      </c>
      <c r="BL439" s="18" t="s">
        <v>139</v>
      </c>
      <c r="BM439" s="197" t="s">
        <v>646</v>
      </c>
    </row>
    <row r="440" spans="2:65" s="1" customFormat="1" ht="65.650000000000006">
      <c r="B440" s="35"/>
      <c r="C440" s="36"/>
      <c r="D440" s="214" t="s">
        <v>186</v>
      </c>
      <c r="E440" s="36"/>
      <c r="F440" s="215" t="s">
        <v>647</v>
      </c>
      <c r="G440" s="36"/>
      <c r="H440" s="36"/>
      <c r="I440" s="115"/>
      <c r="J440" s="36"/>
      <c r="K440" s="36"/>
      <c r="L440" s="39"/>
      <c r="M440" s="216"/>
      <c r="N440" s="64"/>
      <c r="O440" s="64"/>
      <c r="P440" s="64"/>
      <c r="Q440" s="64"/>
      <c r="R440" s="64"/>
      <c r="S440" s="64"/>
      <c r="T440" s="65"/>
      <c r="AT440" s="18" t="s">
        <v>186</v>
      </c>
      <c r="AU440" s="18" t="s">
        <v>86</v>
      </c>
    </row>
    <row r="441" spans="2:65" s="13" customFormat="1" ht="10.15">
      <c r="B441" s="227"/>
      <c r="C441" s="228"/>
      <c r="D441" s="214" t="s">
        <v>188</v>
      </c>
      <c r="E441" s="229" t="s">
        <v>19</v>
      </c>
      <c r="F441" s="230" t="s">
        <v>635</v>
      </c>
      <c r="G441" s="228"/>
      <c r="H441" s="231">
        <v>4.2919999999999998</v>
      </c>
      <c r="I441" s="232"/>
      <c r="J441" s="228"/>
      <c r="K441" s="228"/>
      <c r="L441" s="233"/>
      <c r="M441" s="234"/>
      <c r="N441" s="235"/>
      <c r="O441" s="235"/>
      <c r="P441" s="235"/>
      <c r="Q441" s="235"/>
      <c r="R441" s="235"/>
      <c r="S441" s="235"/>
      <c r="T441" s="236"/>
      <c r="AT441" s="237" t="s">
        <v>188</v>
      </c>
      <c r="AU441" s="237" t="s">
        <v>86</v>
      </c>
      <c r="AV441" s="13" t="s">
        <v>86</v>
      </c>
      <c r="AW441" s="13" t="s">
        <v>37</v>
      </c>
      <c r="AX441" s="13" t="s">
        <v>76</v>
      </c>
      <c r="AY441" s="237" t="s">
        <v>131</v>
      </c>
    </row>
    <row r="442" spans="2:65" s="13" customFormat="1" ht="10.15">
      <c r="B442" s="227"/>
      <c r="C442" s="228"/>
      <c r="D442" s="214" t="s">
        <v>188</v>
      </c>
      <c r="E442" s="229" t="s">
        <v>19</v>
      </c>
      <c r="F442" s="230" t="s">
        <v>636</v>
      </c>
      <c r="G442" s="228"/>
      <c r="H442" s="231">
        <v>1.157</v>
      </c>
      <c r="I442" s="232"/>
      <c r="J442" s="228"/>
      <c r="K442" s="228"/>
      <c r="L442" s="233"/>
      <c r="M442" s="234"/>
      <c r="N442" s="235"/>
      <c r="O442" s="235"/>
      <c r="P442" s="235"/>
      <c r="Q442" s="235"/>
      <c r="R442" s="235"/>
      <c r="S442" s="235"/>
      <c r="T442" s="236"/>
      <c r="AT442" s="237" t="s">
        <v>188</v>
      </c>
      <c r="AU442" s="237" t="s">
        <v>86</v>
      </c>
      <c r="AV442" s="13" t="s">
        <v>86</v>
      </c>
      <c r="AW442" s="13" t="s">
        <v>37</v>
      </c>
      <c r="AX442" s="13" t="s">
        <v>76</v>
      </c>
      <c r="AY442" s="237" t="s">
        <v>131</v>
      </c>
    </row>
    <row r="443" spans="2:65" s="12" customFormat="1" ht="10.15">
      <c r="B443" s="217"/>
      <c r="C443" s="218"/>
      <c r="D443" s="214" t="s">
        <v>188</v>
      </c>
      <c r="E443" s="219" t="s">
        <v>19</v>
      </c>
      <c r="F443" s="220" t="s">
        <v>228</v>
      </c>
      <c r="G443" s="218"/>
      <c r="H443" s="219" t="s">
        <v>19</v>
      </c>
      <c r="I443" s="221"/>
      <c r="J443" s="218"/>
      <c r="K443" s="218"/>
      <c r="L443" s="222"/>
      <c r="M443" s="223"/>
      <c r="N443" s="224"/>
      <c r="O443" s="224"/>
      <c r="P443" s="224"/>
      <c r="Q443" s="224"/>
      <c r="R443" s="224"/>
      <c r="S443" s="224"/>
      <c r="T443" s="225"/>
      <c r="AT443" s="226" t="s">
        <v>188</v>
      </c>
      <c r="AU443" s="226" t="s">
        <v>86</v>
      </c>
      <c r="AV443" s="12" t="s">
        <v>84</v>
      </c>
      <c r="AW443" s="12" t="s">
        <v>37</v>
      </c>
      <c r="AX443" s="12" t="s">
        <v>76</v>
      </c>
      <c r="AY443" s="226" t="s">
        <v>131</v>
      </c>
    </row>
    <row r="444" spans="2:65" s="14" customFormat="1" ht="10.15">
      <c r="B444" s="238"/>
      <c r="C444" s="239"/>
      <c r="D444" s="214" t="s">
        <v>188</v>
      </c>
      <c r="E444" s="240" t="s">
        <v>19</v>
      </c>
      <c r="F444" s="241" t="s">
        <v>194</v>
      </c>
      <c r="G444" s="239"/>
      <c r="H444" s="242">
        <v>5.4489999999999998</v>
      </c>
      <c r="I444" s="243"/>
      <c r="J444" s="239"/>
      <c r="K444" s="239"/>
      <c r="L444" s="244"/>
      <c r="M444" s="245"/>
      <c r="N444" s="246"/>
      <c r="O444" s="246"/>
      <c r="P444" s="246"/>
      <c r="Q444" s="246"/>
      <c r="R444" s="246"/>
      <c r="S444" s="246"/>
      <c r="T444" s="247"/>
      <c r="AT444" s="248" t="s">
        <v>188</v>
      </c>
      <c r="AU444" s="248" t="s">
        <v>86</v>
      </c>
      <c r="AV444" s="14" t="s">
        <v>139</v>
      </c>
      <c r="AW444" s="14" t="s">
        <v>37</v>
      </c>
      <c r="AX444" s="14" t="s">
        <v>84</v>
      </c>
      <c r="AY444" s="248" t="s">
        <v>131</v>
      </c>
    </row>
    <row r="445" spans="2:65" s="1" customFormat="1" ht="24" customHeight="1">
      <c r="B445" s="35"/>
      <c r="C445" s="186" t="s">
        <v>648</v>
      </c>
      <c r="D445" s="186" t="s">
        <v>134</v>
      </c>
      <c r="E445" s="187" t="s">
        <v>649</v>
      </c>
      <c r="F445" s="188" t="s">
        <v>238</v>
      </c>
      <c r="G445" s="189" t="s">
        <v>239</v>
      </c>
      <c r="H445" s="190">
        <v>18.158999999999999</v>
      </c>
      <c r="I445" s="191"/>
      <c r="J445" s="192">
        <f>ROUND(I445*H445,2)</f>
        <v>0</v>
      </c>
      <c r="K445" s="188" t="s">
        <v>184</v>
      </c>
      <c r="L445" s="39"/>
      <c r="M445" s="193" t="s">
        <v>19</v>
      </c>
      <c r="N445" s="194" t="s">
        <v>47</v>
      </c>
      <c r="O445" s="64"/>
      <c r="P445" s="195">
        <f>O445*H445</f>
        <v>0</v>
      </c>
      <c r="Q445" s="195">
        <v>0</v>
      </c>
      <c r="R445" s="195">
        <f>Q445*H445</f>
        <v>0</v>
      </c>
      <c r="S445" s="195">
        <v>0</v>
      </c>
      <c r="T445" s="196">
        <f>S445*H445</f>
        <v>0</v>
      </c>
      <c r="AR445" s="197" t="s">
        <v>139</v>
      </c>
      <c r="AT445" s="197" t="s">
        <v>134</v>
      </c>
      <c r="AU445" s="197" t="s">
        <v>86</v>
      </c>
      <c r="AY445" s="18" t="s">
        <v>131</v>
      </c>
      <c r="BE445" s="198">
        <f>IF(N445="základní",J445,0)</f>
        <v>0</v>
      </c>
      <c r="BF445" s="198">
        <f>IF(N445="snížená",J445,0)</f>
        <v>0</v>
      </c>
      <c r="BG445" s="198">
        <f>IF(N445="zákl. přenesená",J445,0)</f>
        <v>0</v>
      </c>
      <c r="BH445" s="198">
        <f>IF(N445="sníž. přenesená",J445,0)</f>
        <v>0</v>
      </c>
      <c r="BI445" s="198">
        <f>IF(N445="nulová",J445,0)</f>
        <v>0</v>
      </c>
      <c r="BJ445" s="18" t="s">
        <v>84</v>
      </c>
      <c r="BK445" s="198">
        <f>ROUND(I445*H445,2)</f>
        <v>0</v>
      </c>
      <c r="BL445" s="18" t="s">
        <v>139</v>
      </c>
      <c r="BM445" s="197" t="s">
        <v>650</v>
      </c>
    </row>
    <row r="446" spans="2:65" s="1" customFormat="1" ht="65.650000000000006">
      <c r="B446" s="35"/>
      <c r="C446" s="36"/>
      <c r="D446" s="214" t="s">
        <v>186</v>
      </c>
      <c r="E446" s="36"/>
      <c r="F446" s="215" t="s">
        <v>647</v>
      </c>
      <c r="G446" s="36"/>
      <c r="H446" s="36"/>
      <c r="I446" s="115"/>
      <c r="J446" s="36"/>
      <c r="K446" s="36"/>
      <c r="L446" s="39"/>
      <c r="M446" s="216"/>
      <c r="N446" s="64"/>
      <c r="O446" s="64"/>
      <c r="P446" s="64"/>
      <c r="Q446" s="64"/>
      <c r="R446" s="64"/>
      <c r="S446" s="64"/>
      <c r="T446" s="65"/>
      <c r="AT446" s="18" t="s">
        <v>186</v>
      </c>
      <c r="AU446" s="18" t="s">
        <v>86</v>
      </c>
    </row>
    <row r="447" spans="2:65" s="13" customFormat="1" ht="10.15">
      <c r="B447" s="227"/>
      <c r="C447" s="228"/>
      <c r="D447" s="214" t="s">
        <v>188</v>
      </c>
      <c r="E447" s="229" t="s">
        <v>19</v>
      </c>
      <c r="F447" s="230" t="s">
        <v>637</v>
      </c>
      <c r="G447" s="228"/>
      <c r="H447" s="231">
        <v>18.158999999999999</v>
      </c>
      <c r="I447" s="232"/>
      <c r="J447" s="228"/>
      <c r="K447" s="228"/>
      <c r="L447" s="233"/>
      <c r="M447" s="234"/>
      <c r="N447" s="235"/>
      <c r="O447" s="235"/>
      <c r="P447" s="235"/>
      <c r="Q447" s="235"/>
      <c r="R447" s="235"/>
      <c r="S447" s="235"/>
      <c r="T447" s="236"/>
      <c r="AT447" s="237" t="s">
        <v>188</v>
      </c>
      <c r="AU447" s="237" t="s">
        <v>86</v>
      </c>
      <c r="AV447" s="13" t="s">
        <v>86</v>
      </c>
      <c r="AW447" s="13" t="s">
        <v>37</v>
      </c>
      <c r="AX447" s="13" t="s">
        <v>84</v>
      </c>
      <c r="AY447" s="237" t="s">
        <v>131</v>
      </c>
    </row>
    <row r="448" spans="2:65" s="11" customFormat="1" ht="22.8" customHeight="1">
      <c r="B448" s="170"/>
      <c r="C448" s="171"/>
      <c r="D448" s="172" t="s">
        <v>75</v>
      </c>
      <c r="E448" s="184" t="s">
        <v>651</v>
      </c>
      <c r="F448" s="184" t="s">
        <v>652</v>
      </c>
      <c r="G448" s="171"/>
      <c r="H448" s="171"/>
      <c r="I448" s="174"/>
      <c r="J448" s="185">
        <f>BK448</f>
        <v>0</v>
      </c>
      <c r="K448" s="171"/>
      <c r="L448" s="176"/>
      <c r="M448" s="177"/>
      <c r="N448" s="178"/>
      <c r="O448" s="178"/>
      <c r="P448" s="179">
        <f>SUM(P449:P450)</f>
        <v>0</v>
      </c>
      <c r="Q448" s="178"/>
      <c r="R448" s="179">
        <f>SUM(R449:R450)</f>
        <v>0</v>
      </c>
      <c r="S448" s="178"/>
      <c r="T448" s="180">
        <f>SUM(T449:T450)</f>
        <v>0</v>
      </c>
      <c r="AR448" s="181" t="s">
        <v>84</v>
      </c>
      <c r="AT448" s="182" t="s">
        <v>75</v>
      </c>
      <c r="AU448" s="182" t="s">
        <v>84</v>
      </c>
      <c r="AY448" s="181" t="s">
        <v>131</v>
      </c>
      <c r="BK448" s="183">
        <f>SUM(BK449:BK450)</f>
        <v>0</v>
      </c>
    </row>
    <row r="449" spans="2:65" s="1" customFormat="1" ht="36" customHeight="1">
      <c r="B449" s="35"/>
      <c r="C449" s="186" t="s">
        <v>653</v>
      </c>
      <c r="D449" s="186" t="s">
        <v>134</v>
      </c>
      <c r="E449" s="187" t="s">
        <v>654</v>
      </c>
      <c r="F449" s="188" t="s">
        <v>655</v>
      </c>
      <c r="G449" s="189" t="s">
        <v>239</v>
      </c>
      <c r="H449" s="190">
        <v>202.398</v>
      </c>
      <c r="I449" s="191"/>
      <c r="J449" s="192">
        <f>ROUND(I449*H449,2)</f>
        <v>0</v>
      </c>
      <c r="K449" s="188" t="s">
        <v>184</v>
      </c>
      <c r="L449" s="39"/>
      <c r="M449" s="193" t="s">
        <v>19</v>
      </c>
      <c r="N449" s="194" t="s">
        <v>47</v>
      </c>
      <c r="O449" s="64"/>
      <c r="P449" s="195">
        <f>O449*H449</f>
        <v>0</v>
      </c>
      <c r="Q449" s="195">
        <v>0</v>
      </c>
      <c r="R449" s="195">
        <f>Q449*H449</f>
        <v>0</v>
      </c>
      <c r="S449" s="195">
        <v>0</v>
      </c>
      <c r="T449" s="196">
        <f>S449*H449</f>
        <v>0</v>
      </c>
      <c r="AR449" s="197" t="s">
        <v>139</v>
      </c>
      <c r="AT449" s="197" t="s">
        <v>134</v>
      </c>
      <c r="AU449" s="197" t="s">
        <v>86</v>
      </c>
      <c r="AY449" s="18" t="s">
        <v>131</v>
      </c>
      <c r="BE449" s="198">
        <f>IF(N449="základní",J449,0)</f>
        <v>0</v>
      </c>
      <c r="BF449" s="198">
        <f>IF(N449="snížená",J449,0)</f>
        <v>0</v>
      </c>
      <c r="BG449" s="198">
        <f>IF(N449="zákl. přenesená",J449,0)</f>
        <v>0</v>
      </c>
      <c r="BH449" s="198">
        <f>IF(N449="sníž. přenesená",J449,0)</f>
        <v>0</v>
      </c>
      <c r="BI449" s="198">
        <f>IF(N449="nulová",J449,0)</f>
        <v>0</v>
      </c>
      <c r="BJ449" s="18" t="s">
        <v>84</v>
      </c>
      <c r="BK449" s="198">
        <f>ROUND(I449*H449,2)</f>
        <v>0</v>
      </c>
      <c r="BL449" s="18" t="s">
        <v>139</v>
      </c>
      <c r="BM449" s="197" t="s">
        <v>656</v>
      </c>
    </row>
    <row r="450" spans="2:65" s="1" customFormat="1" ht="56.25">
      <c r="B450" s="35"/>
      <c r="C450" s="36"/>
      <c r="D450" s="214" t="s">
        <v>186</v>
      </c>
      <c r="E450" s="36"/>
      <c r="F450" s="215" t="s">
        <v>657</v>
      </c>
      <c r="G450" s="36"/>
      <c r="H450" s="36"/>
      <c r="I450" s="115"/>
      <c r="J450" s="36"/>
      <c r="K450" s="36"/>
      <c r="L450" s="39"/>
      <c r="M450" s="216"/>
      <c r="N450" s="64"/>
      <c r="O450" s="64"/>
      <c r="P450" s="64"/>
      <c r="Q450" s="64"/>
      <c r="R450" s="64"/>
      <c r="S450" s="64"/>
      <c r="T450" s="65"/>
      <c r="AT450" s="18" t="s">
        <v>186</v>
      </c>
      <c r="AU450" s="18" t="s">
        <v>86</v>
      </c>
    </row>
    <row r="451" spans="2:65" s="11" customFormat="1" ht="25.9" customHeight="1">
      <c r="B451" s="170"/>
      <c r="C451" s="171"/>
      <c r="D451" s="172" t="s">
        <v>75</v>
      </c>
      <c r="E451" s="173" t="s">
        <v>658</v>
      </c>
      <c r="F451" s="173" t="s">
        <v>659</v>
      </c>
      <c r="G451" s="171"/>
      <c r="H451" s="171"/>
      <c r="I451" s="174"/>
      <c r="J451" s="175">
        <f>BK451</f>
        <v>0</v>
      </c>
      <c r="K451" s="171"/>
      <c r="L451" s="176"/>
      <c r="M451" s="177"/>
      <c r="N451" s="178"/>
      <c r="O451" s="178"/>
      <c r="P451" s="179">
        <f>P452</f>
        <v>0</v>
      </c>
      <c r="Q451" s="178"/>
      <c r="R451" s="179">
        <f>R452</f>
        <v>0.14797009</v>
      </c>
      <c r="S451" s="178"/>
      <c r="T451" s="180">
        <f>T452</f>
        <v>0</v>
      </c>
      <c r="AR451" s="181" t="s">
        <v>86</v>
      </c>
      <c r="AT451" s="182" t="s">
        <v>75</v>
      </c>
      <c r="AU451" s="182" t="s">
        <v>76</v>
      </c>
      <c r="AY451" s="181" t="s">
        <v>131</v>
      </c>
      <c r="BK451" s="183">
        <f>BK452</f>
        <v>0</v>
      </c>
    </row>
    <row r="452" spans="2:65" s="11" customFormat="1" ht="22.8" customHeight="1">
      <c r="B452" s="170"/>
      <c r="C452" s="171"/>
      <c r="D452" s="172" t="s">
        <v>75</v>
      </c>
      <c r="E452" s="184" t="s">
        <v>660</v>
      </c>
      <c r="F452" s="184" t="s">
        <v>661</v>
      </c>
      <c r="G452" s="171"/>
      <c r="H452" s="171"/>
      <c r="I452" s="174"/>
      <c r="J452" s="185">
        <f>BK452</f>
        <v>0</v>
      </c>
      <c r="K452" s="171"/>
      <c r="L452" s="176"/>
      <c r="M452" s="177"/>
      <c r="N452" s="178"/>
      <c r="O452" s="178"/>
      <c r="P452" s="179">
        <f>SUM(P453:P468)</f>
        <v>0</v>
      </c>
      <c r="Q452" s="178"/>
      <c r="R452" s="179">
        <f>SUM(R453:R468)</f>
        <v>0.14797009</v>
      </c>
      <c r="S452" s="178"/>
      <c r="T452" s="180">
        <f>SUM(T453:T468)</f>
        <v>0</v>
      </c>
      <c r="AR452" s="181" t="s">
        <v>86</v>
      </c>
      <c r="AT452" s="182" t="s">
        <v>75</v>
      </c>
      <c r="AU452" s="182" t="s">
        <v>84</v>
      </c>
      <c r="AY452" s="181" t="s">
        <v>131</v>
      </c>
      <c r="BK452" s="183">
        <f>SUM(BK453:BK468)</f>
        <v>0</v>
      </c>
    </row>
    <row r="453" spans="2:65" s="1" customFormat="1" ht="16.5" customHeight="1">
      <c r="B453" s="35"/>
      <c r="C453" s="186" t="s">
        <v>662</v>
      </c>
      <c r="D453" s="186" t="s">
        <v>134</v>
      </c>
      <c r="E453" s="187" t="s">
        <v>663</v>
      </c>
      <c r="F453" s="188" t="s">
        <v>664</v>
      </c>
      <c r="G453" s="189" t="s">
        <v>270</v>
      </c>
      <c r="H453" s="190">
        <v>31.937999999999999</v>
      </c>
      <c r="I453" s="191"/>
      <c r="J453" s="192">
        <f>ROUND(I453*H453,2)</f>
        <v>0</v>
      </c>
      <c r="K453" s="188" t="s">
        <v>184</v>
      </c>
      <c r="L453" s="39"/>
      <c r="M453" s="193" t="s">
        <v>19</v>
      </c>
      <c r="N453" s="194" t="s">
        <v>47</v>
      </c>
      <c r="O453" s="64"/>
      <c r="P453" s="195">
        <f>O453*H453</f>
        <v>0</v>
      </c>
      <c r="Q453" s="195">
        <v>0</v>
      </c>
      <c r="R453" s="195">
        <f>Q453*H453</f>
        <v>0</v>
      </c>
      <c r="S453" s="195">
        <v>0</v>
      </c>
      <c r="T453" s="196">
        <f>S453*H453</f>
        <v>0</v>
      </c>
      <c r="AR453" s="197" t="s">
        <v>209</v>
      </c>
      <c r="AT453" s="197" t="s">
        <v>134</v>
      </c>
      <c r="AU453" s="197" t="s">
        <v>86</v>
      </c>
      <c r="AY453" s="18" t="s">
        <v>131</v>
      </c>
      <c r="BE453" s="198">
        <f>IF(N453="základní",J453,0)</f>
        <v>0</v>
      </c>
      <c r="BF453" s="198">
        <f>IF(N453="snížená",J453,0)</f>
        <v>0</v>
      </c>
      <c r="BG453" s="198">
        <f>IF(N453="zákl. přenesená",J453,0)</f>
        <v>0</v>
      </c>
      <c r="BH453" s="198">
        <f>IF(N453="sníž. přenesená",J453,0)</f>
        <v>0</v>
      </c>
      <c r="BI453" s="198">
        <f>IF(N453="nulová",J453,0)</f>
        <v>0</v>
      </c>
      <c r="BJ453" s="18" t="s">
        <v>84</v>
      </c>
      <c r="BK453" s="198">
        <f>ROUND(I453*H453,2)</f>
        <v>0</v>
      </c>
      <c r="BL453" s="18" t="s">
        <v>209</v>
      </c>
      <c r="BM453" s="197" t="s">
        <v>665</v>
      </c>
    </row>
    <row r="454" spans="2:65" s="12" customFormat="1" ht="10.15">
      <c r="B454" s="217"/>
      <c r="C454" s="218"/>
      <c r="D454" s="214" t="s">
        <v>188</v>
      </c>
      <c r="E454" s="219" t="s">
        <v>19</v>
      </c>
      <c r="F454" s="220" t="s">
        <v>666</v>
      </c>
      <c r="G454" s="218"/>
      <c r="H454" s="219" t="s">
        <v>19</v>
      </c>
      <c r="I454" s="221"/>
      <c r="J454" s="218"/>
      <c r="K454" s="218"/>
      <c r="L454" s="222"/>
      <c r="M454" s="223"/>
      <c r="N454" s="224"/>
      <c r="O454" s="224"/>
      <c r="P454" s="224"/>
      <c r="Q454" s="224"/>
      <c r="R454" s="224"/>
      <c r="S454" s="224"/>
      <c r="T454" s="225"/>
      <c r="AT454" s="226" t="s">
        <v>188</v>
      </c>
      <c r="AU454" s="226" t="s">
        <v>86</v>
      </c>
      <c r="AV454" s="12" t="s">
        <v>84</v>
      </c>
      <c r="AW454" s="12" t="s">
        <v>37</v>
      </c>
      <c r="AX454" s="12" t="s">
        <v>76</v>
      </c>
      <c r="AY454" s="226" t="s">
        <v>131</v>
      </c>
    </row>
    <row r="455" spans="2:65" s="13" customFormat="1" ht="10.15">
      <c r="B455" s="227"/>
      <c r="C455" s="228"/>
      <c r="D455" s="214" t="s">
        <v>188</v>
      </c>
      <c r="E455" s="229" t="s">
        <v>19</v>
      </c>
      <c r="F455" s="230" t="s">
        <v>667</v>
      </c>
      <c r="G455" s="228"/>
      <c r="H455" s="231">
        <v>31.937999999999999</v>
      </c>
      <c r="I455" s="232"/>
      <c r="J455" s="228"/>
      <c r="K455" s="228"/>
      <c r="L455" s="233"/>
      <c r="M455" s="234"/>
      <c r="N455" s="235"/>
      <c r="O455" s="235"/>
      <c r="P455" s="235"/>
      <c r="Q455" s="235"/>
      <c r="R455" s="235"/>
      <c r="S455" s="235"/>
      <c r="T455" s="236"/>
      <c r="AT455" s="237" t="s">
        <v>188</v>
      </c>
      <c r="AU455" s="237" t="s">
        <v>86</v>
      </c>
      <c r="AV455" s="13" t="s">
        <v>86</v>
      </c>
      <c r="AW455" s="13" t="s">
        <v>37</v>
      </c>
      <c r="AX455" s="13" t="s">
        <v>84</v>
      </c>
      <c r="AY455" s="237" t="s">
        <v>131</v>
      </c>
    </row>
    <row r="456" spans="2:65" s="1" customFormat="1" ht="16.5" customHeight="1">
      <c r="B456" s="35"/>
      <c r="C456" s="186" t="s">
        <v>668</v>
      </c>
      <c r="D456" s="186" t="s">
        <v>134</v>
      </c>
      <c r="E456" s="187" t="s">
        <v>669</v>
      </c>
      <c r="F456" s="188" t="s">
        <v>670</v>
      </c>
      <c r="G456" s="189" t="s">
        <v>270</v>
      </c>
      <c r="H456" s="190">
        <v>31.937999999999999</v>
      </c>
      <c r="I456" s="191"/>
      <c r="J456" s="192">
        <f>ROUND(I456*H456,2)</f>
        <v>0</v>
      </c>
      <c r="K456" s="188" t="s">
        <v>184</v>
      </c>
      <c r="L456" s="39"/>
      <c r="M456" s="193" t="s">
        <v>19</v>
      </c>
      <c r="N456" s="194" t="s">
        <v>47</v>
      </c>
      <c r="O456" s="64"/>
      <c r="P456" s="195">
        <f>O456*H456</f>
        <v>0</v>
      </c>
      <c r="Q456" s="195">
        <v>3.0000000000000001E-3</v>
      </c>
      <c r="R456" s="195">
        <f>Q456*H456</f>
        <v>9.5813999999999996E-2</v>
      </c>
      <c r="S456" s="195">
        <v>0</v>
      </c>
      <c r="T456" s="196">
        <f>S456*H456</f>
        <v>0</v>
      </c>
      <c r="AR456" s="197" t="s">
        <v>209</v>
      </c>
      <c r="AT456" s="197" t="s">
        <v>134</v>
      </c>
      <c r="AU456" s="197" t="s">
        <v>86</v>
      </c>
      <c r="AY456" s="18" t="s">
        <v>131</v>
      </c>
      <c r="BE456" s="198">
        <f>IF(N456="základní",J456,0)</f>
        <v>0</v>
      </c>
      <c r="BF456" s="198">
        <f>IF(N456="snížená",J456,0)</f>
        <v>0</v>
      </c>
      <c r="BG456" s="198">
        <f>IF(N456="zákl. přenesená",J456,0)</f>
        <v>0</v>
      </c>
      <c r="BH456" s="198">
        <f>IF(N456="sníž. přenesená",J456,0)</f>
        <v>0</v>
      </c>
      <c r="BI456" s="198">
        <f>IF(N456="nulová",J456,0)</f>
        <v>0</v>
      </c>
      <c r="BJ456" s="18" t="s">
        <v>84</v>
      </c>
      <c r="BK456" s="198">
        <f>ROUND(I456*H456,2)</f>
        <v>0</v>
      </c>
      <c r="BL456" s="18" t="s">
        <v>209</v>
      </c>
      <c r="BM456" s="197" t="s">
        <v>671</v>
      </c>
    </row>
    <row r="457" spans="2:65" s="12" customFormat="1" ht="10.15">
      <c r="B457" s="217"/>
      <c r="C457" s="218"/>
      <c r="D457" s="214" t="s">
        <v>188</v>
      </c>
      <c r="E457" s="219" t="s">
        <v>19</v>
      </c>
      <c r="F457" s="220" t="s">
        <v>666</v>
      </c>
      <c r="G457" s="218"/>
      <c r="H457" s="219" t="s">
        <v>19</v>
      </c>
      <c r="I457" s="221"/>
      <c r="J457" s="218"/>
      <c r="K457" s="218"/>
      <c r="L457" s="222"/>
      <c r="M457" s="223"/>
      <c r="N457" s="224"/>
      <c r="O457" s="224"/>
      <c r="P457" s="224"/>
      <c r="Q457" s="224"/>
      <c r="R457" s="224"/>
      <c r="S457" s="224"/>
      <c r="T457" s="225"/>
      <c r="AT457" s="226" t="s">
        <v>188</v>
      </c>
      <c r="AU457" s="226" t="s">
        <v>86</v>
      </c>
      <c r="AV457" s="12" t="s">
        <v>84</v>
      </c>
      <c r="AW457" s="12" t="s">
        <v>37</v>
      </c>
      <c r="AX457" s="12" t="s">
        <v>76</v>
      </c>
      <c r="AY457" s="226" t="s">
        <v>131</v>
      </c>
    </row>
    <row r="458" spans="2:65" s="13" customFormat="1" ht="10.15">
      <c r="B458" s="227"/>
      <c r="C458" s="228"/>
      <c r="D458" s="214" t="s">
        <v>188</v>
      </c>
      <c r="E458" s="229" t="s">
        <v>19</v>
      </c>
      <c r="F458" s="230" t="s">
        <v>667</v>
      </c>
      <c r="G458" s="228"/>
      <c r="H458" s="231">
        <v>31.937999999999999</v>
      </c>
      <c r="I458" s="232"/>
      <c r="J458" s="228"/>
      <c r="K458" s="228"/>
      <c r="L458" s="233"/>
      <c r="M458" s="234"/>
      <c r="N458" s="235"/>
      <c r="O458" s="235"/>
      <c r="P458" s="235"/>
      <c r="Q458" s="235"/>
      <c r="R458" s="235"/>
      <c r="S458" s="235"/>
      <c r="T458" s="236"/>
      <c r="AT458" s="237" t="s">
        <v>188</v>
      </c>
      <c r="AU458" s="237" t="s">
        <v>86</v>
      </c>
      <c r="AV458" s="13" t="s">
        <v>86</v>
      </c>
      <c r="AW458" s="13" t="s">
        <v>37</v>
      </c>
      <c r="AX458" s="13" t="s">
        <v>84</v>
      </c>
      <c r="AY458" s="237" t="s">
        <v>131</v>
      </c>
    </row>
    <row r="459" spans="2:65" s="1" customFormat="1" ht="16.5" customHeight="1">
      <c r="B459" s="35"/>
      <c r="C459" s="186" t="s">
        <v>672</v>
      </c>
      <c r="D459" s="186" t="s">
        <v>134</v>
      </c>
      <c r="E459" s="187" t="s">
        <v>673</v>
      </c>
      <c r="F459" s="188" t="s">
        <v>674</v>
      </c>
      <c r="G459" s="189" t="s">
        <v>270</v>
      </c>
      <c r="H459" s="190">
        <v>31.937999999999999</v>
      </c>
      <c r="I459" s="191"/>
      <c r="J459" s="192">
        <f>ROUND(I459*H459,2)</f>
        <v>0</v>
      </c>
      <c r="K459" s="188" t="s">
        <v>184</v>
      </c>
      <c r="L459" s="39"/>
      <c r="M459" s="193" t="s">
        <v>19</v>
      </c>
      <c r="N459" s="194" t="s">
        <v>47</v>
      </c>
      <c r="O459" s="64"/>
      <c r="P459" s="195">
        <f>O459*H459</f>
        <v>0</v>
      </c>
      <c r="Q459" s="195">
        <v>1.4999999999999999E-4</v>
      </c>
      <c r="R459" s="195">
        <f>Q459*H459</f>
        <v>4.7906999999999993E-3</v>
      </c>
      <c r="S459" s="195">
        <v>0</v>
      </c>
      <c r="T459" s="196">
        <f>S459*H459</f>
        <v>0</v>
      </c>
      <c r="AR459" s="197" t="s">
        <v>209</v>
      </c>
      <c r="AT459" s="197" t="s">
        <v>134</v>
      </c>
      <c r="AU459" s="197" t="s">
        <v>86</v>
      </c>
      <c r="AY459" s="18" t="s">
        <v>131</v>
      </c>
      <c r="BE459" s="198">
        <f>IF(N459="základní",J459,0)</f>
        <v>0</v>
      </c>
      <c r="BF459" s="198">
        <f>IF(N459="snížená",J459,0)</f>
        <v>0</v>
      </c>
      <c r="BG459" s="198">
        <f>IF(N459="zákl. přenesená",J459,0)</f>
        <v>0</v>
      </c>
      <c r="BH459" s="198">
        <f>IF(N459="sníž. přenesená",J459,0)</f>
        <v>0</v>
      </c>
      <c r="BI459" s="198">
        <f>IF(N459="nulová",J459,0)</f>
        <v>0</v>
      </c>
      <c r="BJ459" s="18" t="s">
        <v>84</v>
      </c>
      <c r="BK459" s="198">
        <f>ROUND(I459*H459,2)</f>
        <v>0</v>
      </c>
      <c r="BL459" s="18" t="s">
        <v>209</v>
      </c>
      <c r="BM459" s="197" t="s">
        <v>675</v>
      </c>
    </row>
    <row r="460" spans="2:65" s="13" customFormat="1" ht="10.15">
      <c r="B460" s="227"/>
      <c r="C460" s="228"/>
      <c r="D460" s="214" t="s">
        <v>188</v>
      </c>
      <c r="E460" s="229" t="s">
        <v>19</v>
      </c>
      <c r="F460" s="230" t="s">
        <v>676</v>
      </c>
      <c r="G460" s="228"/>
      <c r="H460" s="231">
        <v>31.937999999999999</v>
      </c>
      <c r="I460" s="232"/>
      <c r="J460" s="228"/>
      <c r="K460" s="228"/>
      <c r="L460" s="233"/>
      <c r="M460" s="234"/>
      <c r="N460" s="235"/>
      <c r="O460" s="235"/>
      <c r="P460" s="235"/>
      <c r="Q460" s="235"/>
      <c r="R460" s="235"/>
      <c r="S460" s="235"/>
      <c r="T460" s="236"/>
      <c r="AT460" s="237" t="s">
        <v>188</v>
      </c>
      <c r="AU460" s="237" t="s">
        <v>86</v>
      </c>
      <c r="AV460" s="13" t="s">
        <v>86</v>
      </c>
      <c r="AW460" s="13" t="s">
        <v>37</v>
      </c>
      <c r="AX460" s="13" t="s">
        <v>84</v>
      </c>
      <c r="AY460" s="237" t="s">
        <v>131</v>
      </c>
    </row>
    <row r="461" spans="2:65" s="1" customFormat="1" ht="24" customHeight="1">
      <c r="B461" s="35"/>
      <c r="C461" s="186" t="s">
        <v>677</v>
      </c>
      <c r="D461" s="186" t="s">
        <v>134</v>
      </c>
      <c r="E461" s="187" t="s">
        <v>678</v>
      </c>
      <c r="F461" s="188" t="s">
        <v>679</v>
      </c>
      <c r="G461" s="189" t="s">
        <v>270</v>
      </c>
      <c r="H461" s="190">
        <v>31.937999999999999</v>
      </c>
      <c r="I461" s="191"/>
      <c r="J461" s="192">
        <f>ROUND(I461*H461,2)</f>
        <v>0</v>
      </c>
      <c r="K461" s="188" t="s">
        <v>184</v>
      </c>
      <c r="L461" s="39"/>
      <c r="M461" s="193" t="s">
        <v>19</v>
      </c>
      <c r="N461" s="194" t="s">
        <v>47</v>
      </c>
      <c r="O461" s="64"/>
      <c r="P461" s="195">
        <f>O461*H461</f>
        <v>0</v>
      </c>
      <c r="Q461" s="195">
        <v>3.3E-4</v>
      </c>
      <c r="R461" s="195">
        <f>Q461*H461</f>
        <v>1.053954E-2</v>
      </c>
      <c r="S461" s="195">
        <v>0</v>
      </c>
      <c r="T461" s="196">
        <f>S461*H461</f>
        <v>0</v>
      </c>
      <c r="AR461" s="197" t="s">
        <v>209</v>
      </c>
      <c r="AT461" s="197" t="s">
        <v>134</v>
      </c>
      <c r="AU461" s="197" t="s">
        <v>86</v>
      </c>
      <c r="AY461" s="18" t="s">
        <v>131</v>
      </c>
      <c r="BE461" s="198">
        <f>IF(N461="základní",J461,0)</f>
        <v>0</v>
      </c>
      <c r="BF461" s="198">
        <f>IF(N461="snížená",J461,0)</f>
        <v>0</v>
      </c>
      <c r="BG461" s="198">
        <f>IF(N461="zákl. přenesená",J461,0)</f>
        <v>0</v>
      </c>
      <c r="BH461" s="198">
        <f>IF(N461="sníž. přenesená",J461,0)</f>
        <v>0</v>
      </c>
      <c r="BI461" s="198">
        <f>IF(N461="nulová",J461,0)</f>
        <v>0</v>
      </c>
      <c r="BJ461" s="18" t="s">
        <v>84</v>
      </c>
      <c r="BK461" s="198">
        <f>ROUND(I461*H461,2)</f>
        <v>0</v>
      </c>
      <c r="BL461" s="18" t="s">
        <v>209</v>
      </c>
      <c r="BM461" s="197" t="s">
        <v>680</v>
      </c>
    </row>
    <row r="462" spans="2:65" s="13" customFormat="1" ht="10.15">
      <c r="B462" s="227"/>
      <c r="C462" s="228"/>
      <c r="D462" s="214" t="s">
        <v>188</v>
      </c>
      <c r="E462" s="229" t="s">
        <v>19</v>
      </c>
      <c r="F462" s="230" t="s">
        <v>676</v>
      </c>
      <c r="G462" s="228"/>
      <c r="H462" s="231">
        <v>31.937999999999999</v>
      </c>
      <c r="I462" s="232"/>
      <c r="J462" s="228"/>
      <c r="K462" s="228"/>
      <c r="L462" s="233"/>
      <c r="M462" s="234"/>
      <c r="N462" s="235"/>
      <c r="O462" s="235"/>
      <c r="P462" s="235"/>
      <c r="Q462" s="235"/>
      <c r="R462" s="235"/>
      <c r="S462" s="235"/>
      <c r="T462" s="236"/>
      <c r="AT462" s="237" t="s">
        <v>188</v>
      </c>
      <c r="AU462" s="237" t="s">
        <v>86</v>
      </c>
      <c r="AV462" s="13" t="s">
        <v>86</v>
      </c>
      <c r="AW462" s="13" t="s">
        <v>37</v>
      </c>
      <c r="AX462" s="13" t="s">
        <v>84</v>
      </c>
      <c r="AY462" s="237" t="s">
        <v>131</v>
      </c>
    </row>
    <row r="463" spans="2:65" s="1" customFormat="1" ht="24" customHeight="1">
      <c r="B463" s="35"/>
      <c r="C463" s="186" t="s">
        <v>681</v>
      </c>
      <c r="D463" s="186" t="s">
        <v>134</v>
      </c>
      <c r="E463" s="187" t="s">
        <v>682</v>
      </c>
      <c r="F463" s="188" t="s">
        <v>683</v>
      </c>
      <c r="G463" s="189" t="s">
        <v>270</v>
      </c>
      <c r="H463" s="190">
        <v>46.615000000000002</v>
      </c>
      <c r="I463" s="191"/>
      <c r="J463" s="192">
        <f>ROUND(I463*H463,2)</f>
        <v>0</v>
      </c>
      <c r="K463" s="188" t="s">
        <v>184</v>
      </c>
      <c r="L463" s="39"/>
      <c r="M463" s="193" t="s">
        <v>19</v>
      </c>
      <c r="N463" s="194" t="s">
        <v>47</v>
      </c>
      <c r="O463" s="64"/>
      <c r="P463" s="195">
        <f>O463*H463</f>
        <v>0</v>
      </c>
      <c r="Q463" s="195">
        <v>2.9E-4</v>
      </c>
      <c r="R463" s="195">
        <f>Q463*H463</f>
        <v>1.351835E-2</v>
      </c>
      <c r="S463" s="195">
        <v>0</v>
      </c>
      <c r="T463" s="196">
        <f>S463*H463</f>
        <v>0</v>
      </c>
      <c r="AR463" s="197" t="s">
        <v>209</v>
      </c>
      <c r="AT463" s="197" t="s">
        <v>134</v>
      </c>
      <c r="AU463" s="197" t="s">
        <v>86</v>
      </c>
      <c r="AY463" s="18" t="s">
        <v>131</v>
      </c>
      <c r="BE463" s="198">
        <f>IF(N463="základní",J463,0)</f>
        <v>0</v>
      </c>
      <c r="BF463" s="198">
        <f>IF(N463="snížená",J463,0)</f>
        <v>0</v>
      </c>
      <c r="BG463" s="198">
        <f>IF(N463="zákl. přenesená",J463,0)</f>
        <v>0</v>
      </c>
      <c r="BH463" s="198">
        <f>IF(N463="sníž. přenesená",J463,0)</f>
        <v>0</v>
      </c>
      <c r="BI463" s="198">
        <f>IF(N463="nulová",J463,0)</f>
        <v>0</v>
      </c>
      <c r="BJ463" s="18" t="s">
        <v>84</v>
      </c>
      <c r="BK463" s="198">
        <f>ROUND(I463*H463,2)</f>
        <v>0</v>
      </c>
      <c r="BL463" s="18" t="s">
        <v>209</v>
      </c>
      <c r="BM463" s="197" t="s">
        <v>684</v>
      </c>
    </row>
    <row r="464" spans="2:65" s="12" customFormat="1" ht="10.15">
      <c r="B464" s="217"/>
      <c r="C464" s="218"/>
      <c r="D464" s="214" t="s">
        <v>188</v>
      </c>
      <c r="E464" s="219" t="s">
        <v>19</v>
      </c>
      <c r="F464" s="220" t="s">
        <v>586</v>
      </c>
      <c r="G464" s="218"/>
      <c r="H464" s="219" t="s">
        <v>19</v>
      </c>
      <c r="I464" s="221"/>
      <c r="J464" s="218"/>
      <c r="K464" s="218"/>
      <c r="L464" s="222"/>
      <c r="M464" s="223"/>
      <c r="N464" s="224"/>
      <c r="O464" s="224"/>
      <c r="P464" s="224"/>
      <c r="Q464" s="224"/>
      <c r="R464" s="224"/>
      <c r="S464" s="224"/>
      <c r="T464" s="225"/>
      <c r="AT464" s="226" t="s">
        <v>188</v>
      </c>
      <c r="AU464" s="226" t="s">
        <v>86</v>
      </c>
      <c r="AV464" s="12" t="s">
        <v>84</v>
      </c>
      <c r="AW464" s="12" t="s">
        <v>37</v>
      </c>
      <c r="AX464" s="12" t="s">
        <v>76</v>
      </c>
      <c r="AY464" s="226" t="s">
        <v>131</v>
      </c>
    </row>
    <row r="465" spans="2:65" s="13" customFormat="1" ht="10.15">
      <c r="B465" s="227"/>
      <c r="C465" s="228"/>
      <c r="D465" s="214" t="s">
        <v>188</v>
      </c>
      <c r="E465" s="229" t="s">
        <v>19</v>
      </c>
      <c r="F465" s="230" t="s">
        <v>587</v>
      </c>
      <c r="G465" s="228"/>
      <c r="H465" s="231">
        <v>46.615000000000002</v>
      </c>
      <c r="I465" s="232"/>
      <c r="J465" s="228"/>
      <c r="K465" s="228"/>
      <c r="L465" s="233"/>
      <c r="M465" s="234"/>
      <c r="N465" s="235"/>
      <c r="O465" s="235"/>
      <c r="P465" s="235"/>
      <c r="Q465" s="235"/>
      <c r="R465" s="235"/>
      <c r="S465" s="235"/>
      <c r="T465" s="236"/>
      <c r="AT465" s="237" t="s">
        <v>188</v>
      </c>
      <c r="AU465" s="237" t="s">
        <v>86</v>
      </c>
      <c r="AV465" s="13" t="s">
        <v>86</v>
      </c>
      <c r="AW465" s="13" t="s">
        <v>37</v>
      </c>
      <c r="AX465" s="13" t="s">
        <v>84</v>
      </c>
      <c r="AY465" s="237" t="s">
        <v>131</v>
      </c>
    </row>
    <row r="466" spans="2:65" s="1" customFormat="1" ht="16.5" customHeight="1">
      <c r="B466" s="35"/>
      <c r="C466" s="186" t="s">
        <v>685</v>
      </c>
      <c r="D466" s="186" t="s">
        <v>134</v>
      </c>
      <c r="E466" s="187" t="s">
        <v>686</v>
      </c>
      <c r="F466" s="188" t="s">
        <v>687</v>
      </c>
      <c r="G466" s="189" t="s">
        <v>270</v>
      </c>
      <c r="H466" s="190">
        <v>46.615000000000002</v>
      </c>
      <c r="I466" s="191"/>
      <c r="J466" s="192">
        <f>ROUND(I466*H466,2)</f>
        <v>0</v>
      </c>
      <c r="K466" s="188" t="s">
        <v>184</v>
      </c>
      <c r="L466" s="39"/>
      <c r="M466" s="193" t="s">
        <v>19</v>
      </c>
      <c r="N466" s="194" t="s">
        <v>47</v>
      </c>
      <c r="O466" s="64"/>
      <c r="P466" s="195">
        <f>O466*H466</f>
        <v>0</v>
      </c>
      <c r="Q466" s="195">
        <v>5.0000000000000001E-4</v>
      </c>
      <c r="R466" s="195">
        <f>Q466*H466</f>
        <v>2.3307500000000002E-2</v>
      </c>
      <c r="S466" s="195">
        <v>0</v>
      </c>
      <c r="T466" s="196">
        <f>S466*H466</f>
        <v>0</v>
      </c>
      <c r="AR466" s="197" t="s">
        <v>209</v>
      </c>
      <c r="AT466" s="197" t="s">
        <v>134</v>
      </c>
      <c r="AU466" s="197" t="s">
        <v>86</v>
      </c>
      <c r="AY466" s="18" t="s">
        <v>131</v>
      </c>
      <c r="BE466" s="198">
        <f>IF(N466="základní",J466,0)</f>
        <v>0</v>
      </c>
      <c r="BF466" s="198">
        <f>IF(N466="snížená",J466,0)</f>
        <v>0</v>
      </c>
      <c r="BG466" s="198">
        <f>IF(N466="zákl. přenesená",J466,0)</f>
        <v>0</v>
      </c>
      <c r="BH466" s="198">
        <f>IF(N466="sníž. přenesená",J466,0)</f>
        <v>0</v>
      </c>
      <c r="BI466" s="198">
        <f>IF(N466="nulová",J466,0)</f>
        <v>0</v>
      </c>
      <c r="BJ466" s="18" t="s">
        <v>84</v>
      </c>
      <c r="BK466" s="198">
        <f>ROUND(I466*H466,2)</f>
        <v>0</v>
      </c>
      <c r="BL466" s="18" t="s">
        <v>209</v>
      </c>
      <c r="BM466" s="197" t="s">
        <v>688</v>
      </c>
    </row>
    <row r="467" spans="2:65" s="12" customFormat="1" ht="10.15">
      <c r="B467" s="217"/>
      <c r="C467" s="218"/>
      <c r="D467" s="214" t="s">
        <v>188</v>
      </c>
      <c r="E467" s="219" t="s">
        <v>19</v>
      </c>
      <c r="F467" s="220" t="s">
        <v>586</v>
      </c>
      <c r="G467" s="218"/>
      <c r="H467" s="219" t="s">
        <v>19</v>
      </c>
      <c r="I467" s="221"/>
      <c r="J467" s="218"/>
      <c r="K467" s="218"/>
      <c r="L467" s="222"/>
      <c r="M467" s="223"/>
      <c r="N467" s="224"/>
      <c r="O467" s="224"/>
      <c r="P467" s="224"/>
      <c r="Q467" s="224"/>
      <c r="R467" s="224"/>
      <c r="S467" s="224"/>
      <c r="T467" s="225"/>
      <c r="AT467" s="226" t="s">
        <v>188</v>
      </c>
      <c r="AU467" s="226" t="s">
        <v>86</v>
      </c>
      <c r="AV467" s="12" t="s">
        <v>84</v>
      </c>
      <c r="AW467" s="12" t="s">
        <v>37</v>
      </c>
      <c r="AX467" s="12" t="s">
        <v>76</v>
      </c>
      <c r="AY467" s="226" t="s">
        <v>131</v>
      </c>
    </row>
    <row r="468" spans="2:65" s="13" customFormat="1" ht="10.15">
      <c r="B468" s="227"/>
      <c r="C468" s="228"/>
      <c r="D468" s="214" t="s">
        <v>188</v>
      </c>
      <c r="E468" s="229" t="s">
        <v>19</v>
      </c>
      <c r="F468" s="230" t="s">
        <v>587</v>
      </c>
      <c r="G468" s="228"/>
      <c r="H468" s="231">
        <v>46.615000000000002</v>
      </c>
      <c r="I468" s="232"/>
      <c r="J468" s="228"/>
      <c r="K468" s="228"/>
      <c r="L468" s="233"/>
      <c r="M468" s="260"/>
      <c r="N468" s="261"/>
      <c r="O468" s="261"/>
      <c r="P468" s="261"/>
      <c r="Q468" s="261"/>
      <c r="R468" s="261"/>
      <c r="S468" s="261"/>
      <c r="T468" s="262"/>
      <c r="AT468" s="237" t="s">
        <v>188</v>
      </c>
      <c r="AU468" s="237" t="s">
        <v>86</v>
      </c>
      <c r="AV468" s="13" t="s">
        <v>86</v>
      </c>
      <c r="AW468" s="13" t="s">
        <v>37</v>
      </c>
      <c r="AX468" s="13" t="s">
        <v>84</v>
      </c>
      <c r="AY468" s="237" t="s">
        <v>131</v>
      </c>
    </row>
    <row r="469" spans="2:65" s="1" customFormat="1" ht="6.95" customHeight="1">
      <c r="B469" s="47"/>
      <c r="C469" s="48"/>
      <c r="D469" s="48"/>
      <c r="E469" s="48"/>
      <c r="F469" s="48"/>
      <c r="G469" s="48"/>
      <c r="H469" s="48"/>
      <c r="I469" s="138"/>
      <c r="J469" s="48"/>
      <c r="K469" s="48"/>
      <c r="L469" s="39"/>
    </row>
  </sheetData>
  <sheetProtection algorithmName="SHA-512" hashValue="wReiSUcNhGNJrYO+ido5AXOjmRyZwDZk9ki2IDKqBZ1AVX+h38QtxF5Be4lZea7T1Z1h8RWQ2PW78+X8wWGkiA==" saltValue="UCreEb/5ELh1HLaJkyPQQxZErnr6dzKTTU0VLgT/NcyPYsRpz7B43aEaNRo7JaxsGGa3lPdMEyLqxn0ceGRVXw==" spinCount="100000" sheet="1" objects="1" scenarios="1" formatColumns="0" formatRows="0" autoFilter="0"/>
  <autoFilter ref="C97:K468" xr:uid="{00000000-0009-0000-0000-000002000000}"/>
  <mergeCells count="12">
    <mergeCell ref="E90:H90"/>
    <mergeCell ref="L2:V2"/>
    <mergeCell ref="E50:H50"/>
    <mergeCell ref="E52:H52"/>
    <mergeCell ref="E54:H54"/>
    <mergeCell ref="E86:H86"/>
    <mergeCell ref="E88:H8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94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108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18" t="s">
        <v>97</v>
      </c>
    </row>
    <row r="3" spans="2:46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1"/>
      <c r="AT3" s="18" t="s">
        <v>86</v>
      </c>
    </row>
    <row r="4" spans="2:46" ht="24.95" customHeight="1">
      <c r="B4" s="21"/>
      <c r="D4" s="112" t="s">
        <v>107</v>
      </c>
      <c r="L4" s="21"/>
      <c r="M4" s="113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114" t="s">
        <v>16</v>
      </c>
      <c r="L6" s="21"/>
    </row>
    <row r="7" spans="2:46" ht="16.5" customHeight="1">
      <c r="B7" s="21"/>
      <c r="E7" s="385" t="str">
        <f>'Rekapitulace stavby'!K6</f>
        <v>Automatické parkovací zařízení pro kola v Berouně</v>
      </c>
      <c r="F7" s="386"/>
      <c r="G7" s="386"/>
      <c r="H7" s="386"/>
      <c r="L7" s="21"/>
    </row>
    <row r="8" spans="2:46" ht="12" customHeight="1">
      <c r="B8" s="21"/>
      <c r="D8" s="114" t="s">
        <v>108</v>
      </c>
      <c r="L8" s="21"/>
    </row>
    <row r="9" spans="2:46" s="1" customFormat="1" ht="16.5" customHeight="1">
      <c r="B9" s="39"/>
      <c r="E9" s="385" t="s">
        <v>162</v>
      </c>
      <c r="F9" s="388"/>
      <c r="G9" s="388"/>
      <c r="H9" s="388"/>
      <c r="I9" s="115"/>
      <c r="L9" s="39"/>
    </row>
    <row r="10" spans="2:46" s="1" customFormat="1" ht="12" customHeight="1">
      <c r="B10" s="39"/>
      <c r="D10" s="114" t="s">
        <v>163</v>
      </c>
      <c r="I10" s="115"/>
      <c r="L10" s="39"/>
    </row>
    <row r="11" spans="2:46" s="1" customFormat="1" ht="36.950000000000003" customHeight="1">
      <c r="B11" s="39"/>
      <c r="E11" s="387" t="s">
        <v>689</v>
      </c>
      <c r="F11" s="388"/>
      <c r="G11" s="388"/>
      <c r="H11" s="388"/>
      <c r="I11" s="115"/>
      <c r="L11" s="39"/>
    </row>
    <row r="12" spans="2:46" s="1" customFormat="1" ht="10.15">
      <c r="B12" s="39"/>
      <c r="I12" s="115"/>
      <c r="L12" s="39"/>
    </row>
    <row r="13" spans="2:46" s="1" customFormat="1" ht="12" customHeight="1">
      <c r="B13" s="39"/>
      <c r="D13" s="114" t="s">
        <v>18</v>
      </c>
      <c r="F13" s="103" t="s">
        <v>19</v>
      </c>
      <c r="I13" s="116" t="s">
        <v>20</v>
      </c>
      <c r="J13" s="103" t="s">
        <v>19</v>
      </c>
      <c r="L13" s="39"/>
    </row>
    <row r="14" spans="2:46" s="1" customFormat="1" ht="12" customHeight="1">
      <c r="B14" s="39"/>
      <c r="D14" s="114" t="s">
        <v>21</v>
      </c>
      <c r="F14" s="103" t="s">
        <v>22</v>
      </c>
      <c r="I14" s="116" t="s">
        <v>23</v>
      </c>
      <c r="J14" s="117" t="str">
        <f>'Rekapitulace stavby'!AN8</f>
        <v>10. 10. 2019</v>
      </c>
      <c r="L14" s="39"/>
    </row>
    <row r="15" spans="2:46" s="1" customFormat="1" ht="10.8" customHeight="1">
      <c r="B15" s="39"/>
      <c r="I15" s="115"/>
      <c r="L15" s="39"/>
    </row>
    <row r="16" spans="2:46" s="1" customFormat="1" ht="12" customHeight="1">
      <c r="B16" s="39"/>
      <c r="D16" s="114" t="s">
        <v>25</v>
      </c>
      <c r="I16" s="116" t="s">
        <v>26</v>
      </c>
      <c r="J16" s="103" t="s">
        <v>27</v>
      </c>
      <c r="L16" s="39"/>
    </row>
    <row r="17" spans="2:12" s="1" customFormat="1" ht="18" customHeight="1">
      <c r="B17" s="39"/>
      <c r="E17" s="103" t="s">
        <v>28</v>
      </c>
      <c r="I17" s="116" t="s">
        <v>29</v>
      </c>
      <c r="J17" s="103" t="s">
        <v>30</v>
      </c>
      <c r="L17" s="39"/>
    </row>
    <row r="18" spans="2:12" s="1" customFormat="1" ht="6.95" customHeight="1">
      <c r="B18" s="39"/>
      <c r="I18" s="115"/>
      <c r="L18" s="39"/>
    </row>
    <row r="19" spans="2:12" s="1" customFormat="1" ht="12" customHeight="1">
      <c r="B19" s="39"/>
      <c r="D19" s="114" t="s">
        <v>31</v>
      </c>
      <c r="I19" s="116" t="s">
        <v>26</v>
      </c>
      <c r="J19" s="31" t="str">
        <f>'Rekapitulace stavby'!AN13</f>
        <v>Vyplň údaj</v>
      </c>
      <c r="L19" s="39"/>
    </row>
    <row r="20" spans="2:12" s="1" customFormat="1" ht="18" customHeight="1">
      <c r="B20" s="39"/>
      <c r="E20" s="389" t="str">
        <f>'Rekapitulace stavby'!E14</f>
        <v>Vyplň údaj</v>
      </c>
      <c r="F20" s="390"/>
      <c r="G20" s="390"/>
      <c r="H20" s="390"/>
      <c r="I20" s="116" t="s">
        <v>29</v>
      </c>
      <c r="J20" s="31" t="str">
        <f>'Rekapitulace stavby'!AN14</f>
        <v>Vyplň údaj</v>
      </c>
      <c r="L20" s="39"/>
    </row>
    <row r="21" spans="2:12" s="1" customFormat="1" ht="6.95" customHeight="1">
      <c r="B21" s="39"/>
      <c r="I21" s="115"/>
      <c r="L21" s="39"/>
    </row>
    <row r="22" spans="2:12" s="1" customFormat="1" ht="12" customHeight="1">
      <c r="B22" s="39"/>
      <c r="D22" s="114" t="s">
        <v>33</v>
      </c>
      <c r="I22" s="116" t="s">
        <v>26</v>
      </c>
      <c r="J22" s="103" t="s">
        <v>34</v>
      </c>
      <c r="L22" s="39"/>
    </row>
    <row r="23" spans="2:12" s="1" customFormat="1" ht="18" customHeight="1">
      <c r="B23" s="39"/>
      <c r="E23" s="103" t="s">
        <v>35</v>
      </c>
      <c r="I23" s="116" t="s">
        <v>29</v>
      </c>
      <c r="J23" s="103" t="s">
        <v>36</v>
      </c>
      <c r="L23" s="39"/>
    </row>
    <row r="24" spans="2:12" s="1" customFormat="1" ht="6.95" customHeight="1">
      <c r="B24" s="39"/>
      <c r="I24" s="115"/>
      <c r="L24" s="39"/>
    </row>
    <row r="25" spans="2:12" s="1" customFormat="1" ht="12" customHeight="1">
      <c r="B25" s="39"/>
      <c r="D25" s="114" t="s">
        <v>38</v>
      </c>
      <c r="I25" s="116" t="s">
        <v>26</v>
      </c>
      <c r="J25" s="103" t="str">
        <f>IF('Rekapitulace stavby'!AN19="","",'Rekapitulace stavby'!AN19)</f>
        <v/>
      </c>
      <c r="L25" s="39"/>
    </row>
    <row r="26" spans="2:12" s="1" customFormat="1" ht="18" customHeight="1">
      <c r="B26" s="39"/>
      <c r="E26" s="103" t="str">
        <f>IF('Rekapitulace stavby'!E20="","",'Rekapitulace stavby'!E20)</f>
        <v xml:space="preserve"> </v>
      </c>
      <c r="I26" s="116" t="s">
        <v>29</v>
      </c>
      <c r="J26" s="103" t="str">
        <f>IF('Rekapitulace stavby'!AN20="","",'Rekapitulace stavby'!AN20)</f>
        <v/>
      </c>
      <c r="L26" s="39"/>
    </row>
    <row r="27" spans="2:12" s="1" customFormat="1" ht="6.95" customHeight="1">
      <c r="B27" s="39"/>
      <c r="I27" s="115"/>
      <c r="L27" s="39"/>
    </row>
    <row r="28" spans="2:12" s="1" customFormat="1" ht="12" customHeight="1">
      <c r="B28" s="39"/>
      <c r="D28" s="114" t="s">
        <v>40</v>
      </c>
      <c r="I28" s="115"/>
      <c r="L28" s="39"/>
    </row>
    <row r="29" spans="2:12" s="7" customFormat="1" ht="16.5" customHeight="1">
      <c r="B29" s="118"/>
      <c r="E29" s="391" t="s">
        <v>19</v>
      </c>
      <c r="F29" s="391"/>
      <c r="G29" s="391"/>
      <c r="H29" s="391"/>
      <c r="I29" s="119"/>
      <c r="L29" s="118"/>
    </row>
    <row r="30" spans="2:12" s="1" customFormat="1" ht="6.95" customHeight="1">
      <c r="B30" s="39"/>
      <c r="I30" s="115"/>
      <c r="L30" s="39"/>
    </row>
    <row r="31" spans="2:12" s="1" customFormat="1" ht="6.95" customHeight="1">
      <c r="B31" s="39"/>
      <c r="D31" s="60"/>
      <c r="E31" s="60"/>
      <c r="F31" s="60"/>
      <c r="G31" s="60"/>
      <c r="H31" s="60"/>
      <c r="I31" s="120"/>
      <c r="J31" s="60"/>
      <c r="K31" s="60"/>
      <c r="L31" s="39"/>
    </row>
    <row r="32" spans="2:12" s="1" customFormat="1" ht="25.45" customHeight="1">
      <c r="B32" s="39"/>
      <c r="D32" s="121" t="s">
        <v>42</v>
      </c>
      <c r="I32" s="115"/>
      <c r="J32" s="122">
        <f>ROUND(J87, 2)</f>
        <v>0</v>
      </c>
      <c r="L32" s="39"/>
    </row>
    <row r="33" spans="2:12" s="1" customFormat="1" ht="6.95" customHeight="1">
      <c r="B33" s="39"/>
      <c r="D33" s="60"/>
      <c r="E33" s="60"/>
      <c r="F33" s="60"/>
      <c r="G33" s="60"/>
      <c r="H33" s="60"/>
      <c r="I33" s="120"/>
      <c r="J33" s="60"/>
      <c r="K33" s="60"/>
      <c r="L33" s="39"/>
    </row>
    <row r="34" spans="2:12" s="1" customFormat="1" ht="14.45" customHeight="1">
      <c r="B34" s="39"/>
      <c r="F34" s="123" t="s">
        <v>44</v>
      </c>
      <c r="I34" s="124" t="s">
        <v>43</v>
      </c>
      <c r="J34" s="123" t="s">
        <v>45</v>
      </c>
      <c r="L34" s="39"/>
    </row>
    <row r="35" spans="2:12" s="1" customFormat="1" ht="14.45" customHeight="1">
      <c r="B35" s="39"/>
      <c r="D35" s="125" t="s">
        <v>46</v>
      </c>
      <c r="E35" s="114" t="s">
        <v>47</v>
      </c>
      <c r="F35" s="126">
        <f>ROUND((SUM(BE87:BE93)),  2)</f>
        <v>0</v>
      </c>
      <c r="I35" s="127">
        <v>0.21</v>
      </c>
      <c r="J35" s="126">
        <f>ROUND(((SUM(BE87:BE93))*I35),  2)</f>
        <v>0</v>
      </c>
      <c r="L35" s="39"/>
    </row>
    <row r="36" spans="2:12" s="1" customFormat="1" ht="14.45" customHeight="1">
      <c r="B36" s="39"/>
      <c r="E36" s="114" t="s">
        <v>48</v>
      </c>
      <c r="F36" s="126">
        <f>ROUND((SUM(BF87:BF93)),  2)</f>
        <v>0</v>
      </c>
      <c r="I36" s="127">
        <v>0.15</v>
      </c>
      <c r="J36" s="126">
        <f>ROUND(((SUM(BF87:BF93))*I36),  2)</f>
        <v>0</v>
      </c>
      <c r="L36" s="39"/>
    </row>
    <row r="37" spans="2:12" s="1" customFormat="1" ht="14.45" hidden="1" customHeight="1">
      <c r="B37" s="39"/>
      <c r="E37" s="114" t="s">
        <v>49</v>
      </c>
      <c r="F37" s="126">
        <f>ROUND((SUM(BG87:BG93)),  2)</f>
        <v>0</v>
      </c>
      <c r="I37" s="127">
        <v>0.21</v>
      </c>
      <c r="J37" s="126">
        <f>0</f>
        <v>0</v>
      </c>
      <c r="L37" s="39"/>
    </row>
    <row r="38" spans="2:12" s="1" customFormat="1" ht="14.45" hidden="1" customHeight="1">
      <c r="B38" s="39"/>
      <c r="E38" s="114" t="s">
        <v>50</v>
      </c>
      <c r="F38" s="126">
        <f>ROUND((SUM(BH87:BH93)),  2)</f>
        <v>0</v>
      </c>
      <c r="I38" s="127">
        <v>0.15</v>
      </c>
      <c r="J38" s="126">
        <f>0</f>
        <v>0</v>
      </c>
      <c r="L38" s="39"/>
    </row>
    <row r="39" spans="2:12" s="1" customFormat="1" ht="14.45" hidden="1" customHeight="1">
      <c r="B39" s="39"/>
      <c r="E39" s="114" t="s">
        <v>51</v>
      </c>
      <c r="F39" s="126">
        <f>ROUND((SUM(BI87:BI93)),  2)</f>
        <v>0</v>
      </c>
      <c r="I39" s="127">
        <v>0</v>
      </c>
      <c r="J39" s="126">
        <f>0</f>
        <v>0</v>
      </c>
      <c r="L39" s="39"/>
    </row>
    <row r="40" spans="2:12" s="1" customFormat="1" ht="6.95" customHeight="1">
      <c r="B40" s="39"/>
      <c r="I40" s="115"/>
      <c r="L40" s="39"/>
    </row>
    <row r="41" spans="2:12" s="1" customFormat="1" ht="25.45" customHeight="1">
      <c r="B41" s="39"/>
      <c r="C41" s="128"/>
      <c r="D41" s="129" t="s">
        <v>52</v>
      </c>
      <c r="E41" s="130"/>
      <c r="F41" s="130"/>
      <c r="G41" s="131" t="s">
        <v>53</v>
      </c>
      <c r="H41" s="132" t="s">
        <v>54</v>
      </c>
      <c r="I41" s="133"/>
      <c r="J41" s="134">
        <f>SUM(J32:J39)</f>
        <v>0</v>
      </c>
      <c r="K41" s="135"/>
      <c r="L41" s="39"/>
    </row>
    <row r="42" spans="2:12" s="1" customFormat="1" ht="14.45" customHeight="1">
      <c r="B42" s="136"/>
      <c r="C42" s="137"/>
      <c r="D42" s="137"/>
      <c r="E42" s="137"/>
      <c r="F42" s="137"/>
      <c r="G42" s="137"/>
      <c r="H42" s="137"/>
      <c r="I42" s="138"/>
      <c r="J42" s="137"/>
      <c r="K42" s="137"/>
      <c r="L42" s="39"/>
    </row>
    <row r="46" spans="2:12" s="1" customFormat="1" ht="6.95" customHeight="1">
      <c r="B46" s="139"/>
      <c r="C46" s="140"/>
      <c r="D46" s="140"/>
      <c r="E46" s="140"/>
      <c r="F46" s="140"/>
      <c r="G46" s="140"/>
      <c r="H46" s="140"/>
      <c r="I46" s="141"/>
      <c r="J46" s="140"/>
      <c r="K46" s="140"/>
      <c r="L46" s="39"/>
    </row>
    <row r="47" spans="2:12" s="1" customFormat="1" ht="24.95" customHeight="1">
      <c r="B47" s="35"/>
      <c r="C47" s="24" t="s">
        <v>110</v>
      </c>
      <c r="D47" s="36"/>
      <c r="E47" s="36"/>
      <c r="F47" s="36"/>
      <c r="G47" s="36"/>
      <c r="H47" s="36"/>
      <c r="I47" s="115"/>
      <c r="J47" s="36"/>
      <c r="K47" s="36"/>
      <c r="L47" s="39"/>
    </row>
    <row r="48" spans="2:12" s="1" customFormat="1" ht="6.95" customHeight="1"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39"/>
    </row>
    <row r="49" spans="2:47" s="1" customFormat="1" ht="12" customHeight="1">
      <c r="B49" s="35"/>
      <c r="C49" s="30" t="s">
        <v>16</v>
      </c>
      <c r="D49" s="36"/>
      <c r="E49" s="36"/>
      <c r="F49" s="36"/>
      <c r="G49" s="36"/>
      <c r="H49" s="36"/>
      <c r="I49" s="115"/>
      <c r="J49" s="36"/>
      <c r="K49" s="36"/>
      <c r="L49" s="39"/>
    </row>
    <row r="50" spans="2:47" s="1" customFormat="1" ht="16.5" customHeight="1">
      <c r="B50" s="35"/>
      <c r="C50" s="36"/>
      <c r="D50" s="36"/>
      <c r="E50" s="392" t="str">
        <f>E7</f>
        <v>Automatické parkovací zařízení pro kola v Berouně</v>
      </c>
      <c r="F50" s="393"/>
      <c r="G50" s="393"/>
      <c r="H50" s="393"/>
      <c r="I50" s="115"/>
      <c r="J50" s="36"/>
      <c r="K50" s="36"/>
      <c r="L50" s="39"/>
    </row>
    <row r="51" spans="2:47" ht="12" customHeight="1">
      <c r="B51" s="22"/>
      <c r="C51" s="30" t="s">
        <v>108</v>
      </c>
      <c r="D51" s="23"/>
      <c r="E51" s="23"/>
      <c r="F51" s="23"/>
      <c r="G51" s="23"/>
      <c r="H51" s="23"/>
      <c r="J51" s="23"/>
      <c r="K51" s="23"/>
      <c r="L51" s="21"/>
    </row>
    <row r="52" spans="2:47" s="1" customFormat="1" ht="16.5" customHeight="1">
      <c r="B52" s="35"/>
      <c r="C52" s="36"/>
      <c r="D52" s="36"/>
      <c r="E52" s="392" t="s">
        <v>162</v>
      </c>
      <c r="F52" s="394"/>
      <c r="G52" s="394"/>
      <c r="H52" s="394"/>
      <c r="I52" s="115"/>
      <c r="J52" s="36"/>
      <c r="K52" s="36"/>
      <c r="L52" s="39"/>
    </row>
    <row r="53" spans="2:47" s="1" customFormat="1" ht="12" customHeight="1">
      <c r="B53" s="35"/>
      <c r="C53" s="30" t="s">
        <v>163</v>
      </c>
      <c r="D53" s="36"/>
      <c r="E53" s="36"/>
      <c r="F53" s="36"/>
      <c r="G53" s="36"/>
      <c r="H53" s="36"/>
      <c r="I53" s="115"/>
      <c r="J53" s="36"/>
      <c r="K53" s="36"/>
      <c r="L53" s="39"/>
    </row>
    <row r="54" spans="2:47" s="1" customFormat="1" ht="16.5" customHeight="1">
      <c r="B54" s="35"/>
      <c r="C54" s="36"/>
      <c r="D54" s="36"/>
      <c r="E54" s="361" t="str">
        <f>E11</f>
        <v>SO 01.b - Elektroinstalace a přípojka NN</v>
      </c>
      <c r="F54" s="394"/>
      <c r="G54" s="394"/>
      <c r="H54" s="394"/>
      <c r="I54" s="115"/>
      <c r="J54" s="36"/>
      <c r="K54" s="36"/>
      <c r="L54" s="39"/>
    </row>
    <row r="55" spans="2:47" s="1" customFormat="1" ht="6.95" customHeight="1"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39"/>
    </row>
    <row r="56" spans="2:47" s="1" customFormat="1" ht="12" customHeight="1">
      <c r="B56" s="35"/>
      <c r="C56" s="30" t="s">
        <v>21</v>
      </c>
      <c r="D56" s="36"/>
      <c r="E56" s="36"/>
      <c r="F56" s="28" t="str">
        <f>F14</f>
        <v>Beroun</v>
      </c>
      <c r="G56" s="36"/>
      <c r="H56" s="36"/>
      <c r="I56" s="116" t="s">
        <v>23</v>
      </c>
      <c r="J56" s="59" t="str">
        <f>IF(J14="","",J14)</f>
        <v>10. 10. 2019</v>
      </c>
      <c r="K56" s="36"/>
      <c r="L56" s="39"/>
    </row>
    <row r="57" spans="2:47" s="1" customFormat="1" ht="6.95" customHeight="1"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39"/>
    </row>
    <row r="58" spans="2:47" s="1" customFormat="1" ht="43.05" customHeight="1">
      <c r="B58" s="35"/>
      <c r="C58" s="30" t="s">
        <v>25</v>
      </c>
      <c r="D58" s="36"/>
      <c r="E58" s="36"/>
      <c r="F58" s="28" t="str">
        <f>E17</f>
        <v>Město Beroun, Husovo nám. 68, 266 01 Beroun</v>
      </c>
      <c r="G58" s="36"/>
      <c r="H58" s="36"/>
      <c r="I58" s="116" t="s">
        <v>33</v>
      </c>
      <c r="J58" s="33" t="str">
        <f>E23</f>
        <v>OPTIMA, s.r.o., Žižkova 738/IV, 566 01 Vys. Mýto</v>
      </c>
      <c r="K58" s="36"/>
      <c r="L58" s="39"/>
    </row>
    <row r="59" spans="2:47" s="1" customFormat="1" ht="15.2" customHeight="1">
      <c r="B59" s="35"/>
      <c r="C59" s="30" t="s">
        <v>31</v>
      </c>
      <c r="D59" s="36"/>
      <c r="E59" s="36"/>
      <c r="F59" s="28" t="str">
        <f>IF(E20="","",E20)</f>
        <v>Vyplň údaj</v>
      </c>
      <c r="G59" s="36"/>
      <c r="H59" s="36"/>
      <c r="I59" s="116" t="s">
        <v>38</v>
      </c>
      <c r="J59" s="33" t="str">
        <f>E26</f>
        <v xml:space="preserve"> </v>
      </c>
      <c r="K59" s="36"/>
      <c r="L59" s="39"/>
    </row>
    <row r="60" spans="2:47" s="1" customFormat="1" ht="10.35" customHeight="1"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39"/>
    </row>
    <row r="61" spans="2:47" s="1" customFormat="1" ht="29.25" customHeight="1">
      <c r="B61" s="35"/>
      <c r="C61" s="142" t="s">
        <v>111</v>
      </c>
      <c r="D61" s="143"/>
      <c r="E61" s="143"/>
      <c r="F61" s="143"/>
      <c r="G61" s="143"/>
      <c r="H61" s="143"/>
      <c r="I61" s="144"/>
      <c r="J61" s="145" t="s">
        <v>112</v>
      </c>
      <c r="K61" s="143"/>
      <c r="L61" s="39"/>
    </row>
    <row r="62" spans="2:47" s="1" customFormat="1" ht="10.35" customHeight="1"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39"/>
    </row>
    <row r="63" spans="2:47" s="1" customFormat="1" ht="22.8" customHeight="1">
      <c r="B63" s="35"/>
      <c r="C63" s="146" t="s">
        <v>74</v>
      </c>
      <c r="D63" s="36"/>
      <c r="E63" s="36"/>
      <c r="F63" s="36"/>
      <c r="G63" s="36"/>
      <c r="H63" s="36"/>
      <c r="I63" s="115"/>
      <c r="J63" s="77">
        <f>J87</f>
        <v>0</v>
      </c>
      <c r="K63" s="36"/>
      <c r="L63" s="39"/>
      <c r="AU63" s="18" t="s">
        <v>113</v>
      </c>
    </row>
    <row r="64" spans="2:47" s="8" customFormat="1" ht="24.95" customHeight="1">
      <c r="B64" s="147"/>
      <c r="C64" s="148"/>
      <c r="D64" s="149" t="s">
        <v>176</v>
      </c>
      <c r="E64" s="150"/>
      <c r="F64" s="150"/>
      <c r="G64" s="150"/>
      <c r="H64" s="150"/>
      <c r="I64" s="151"/>
      <c r="J64" s="152">
        <f>J88</f>
        <v>0</v>
      </c>
      <c r="K64" s="148"/>
      <c r="L64" s="153"/>
    </row>
    <row r="65" spans="2:12" s="9" customFormat="1" ht="19.899999999999999" customHeight="1">
      <c r="B65" s="154"/>
      <c r="C65" s="97"/>
      <c r="D65" s="155" t="s">
        <v>690</v>
      </c>
      <c r="E65" s="156"/>
      <c r="F65" s="156"/>
      <c r="G65" s="156"/>
      <c r="H65" s="156"/>
      <c r="I65" s="157"/>
      <c r="J65" s="158">
        <f>J89</f>
        <v>0</v>
      </c>
      <c r="K65" s="97"/>
      <c r="L65" s="159"/>
    </row>
    <row r="66" spans="2:12" s="1" customFormat="1" ht="21.85" customHeight="1">
      <c r="B66" s="35"/>
      <c r="C66" s="36"/>
      <c r="D66" s="36"/>
      <c r="E66" s="36"/>
      <c r="F66" s="36"/>
      <c r="G66" s="36"/>
      <c r="H66" s="36"/>
      <c r="I66" s="115"/>
      <c r="J66" s="36"/>
      <c r="K66" s="36"/>
      <c r="L66" s="39"/>
    </row>
    <row r="67" spans="2:12" s="1" customFormat="1" ht="6.95" customHeight="1">
      <c r="B67" s="47"/>
      <c r="C67" s="48"/>
      <c r="D67" s="48"/>
      <c r="E67" s="48"/>
      <c r="F67" s="48"/>
      <c r="G67" s="48"/>
      <c r="H67" s="48"/>
      <c r="I67" s="138"/>
      <c r="J67" s="48"/>
      <c r="K67" s="48"/>
      <c r="L67" s="39"/>
    </row>
    <row r="71" spans="2:12" s="1" customFormat="1" ht="6.95" customHeight="1">
      <c r="B71" s="49"/>
      <c r="C71" s="50"/>
      <c r="D71" s="50"/>
      <c r="E71" s="50"/>
      <c r="F71" s="50"/>
      <c r="G71" s="50"/>
      <c r="H71" s="50"/>
      <c r="I71" s="141"/>
      <c r="J71" s="50"/>
      <c r="K71" s="50"/>
      <c r="L71" s="39"/>
    </row>
    <row r="72" spans="2:12" s="1" customFormat="1" ht="24.95" customHeight="1">
      <c r="B72" s="35"/>
      <c r="C72" s="24" t="s">
        <v>116</v>
      </c>
      <c r="D72" s="36"/>
      <c r="E72" s="36"/>
      <c r="F72" s="36"/>
      <c r="G72" s="36"/>
      <c r="H72" s="36"/>
      <c r="I72" s="115"/>
      <c r="J72" s="36"/>
      <c r="K72" s="36"/>
      <c r="L72" s="39"/>
    </row>
    <row r="73" spans="2:12" s="1" customFormat="1" ht="6.95" customHeight="1">
      <c r="B73" s="35"/>
      <c r="C73" s="36"/>
      <c r="D73" s="36"/>
      <c r="E73" s="36"/>
      <c r="F73" s="36"/>
      <c r="G73" s="36"/>
      <c r="H73" s="36"/>
      <c r="I73" s="115"/>
      <c r="J73" s="36"/>
      <c r="K73" s="36"/>
      <c r="L73" s="39"/>
    </row>
    <row r="74" spans="2:12" s="1" customFormat="1" ht="12" customHeight="1">
      <c r="B74" s="35"/>
      <c r="C74" s="30" t="s">
        <v>16</v>
      </c>
      <c r="D74" s="36"/>
      <c r="E74" s="36"/>
      <c r="F74" s="36"/>
      <c r="G74" s="36"/>
      <c r="H74" s="36"/>
      <c r="I74" s="115"/>
      <c r="J74" s="36"/>
      <c r="K74" s="36"/>
      <c r="L74" s="39"/>
    </row>
    <row r="75" spans="2:12" s="1" customFormat="1" ht="16.5" customHeight="1">
      <c r="B75" s="35"/>
      <c r="C75" s="36"/>
      <c r="D75" s="36"/>
      <c r="E75" s="392" t="str">
        <f>E7</f>
        <v>Automatické parkovací zařízení pro kola v Berouně</v>
      </c>
      <c r="F75" s="393"/>
      <c r="G75" s="393"/>
      <c r="H75" s="393"/>
      <c r="I75" s="115"/>
      <c r="J75" s="36"/>
      <c r="K75" s="36"/>
      <c r="L75" s="39"/>
    </row>
    <row r="76" spans="2:12" ht="12" customHeight="1">
      <c r="B76" s="22"/>
      <c r="C76" s="30" t="s">
        <v>108</v>
      </c>
      <c r="D76" s="23"/>
      <c r="E76" s="23"/>
      <c r="F76" s="23"/>
      <c r="G76" s="23"/>
      <c r="H76" s="23"/>
      <c r="J76" s="23"/>
      <c r="K76" s="23"/>
      <c r="L76" s="21"/>
    </row>
    <row r="77" spans="2:12" s="1" customFormat="1" ht="16.5" customHeight="1">
      <c r="B77" s="35"/>
      <c r="C77" s="36"/>
      <c r="D77" s="36"/>
      <c r="E77" s="392" t="s">
        <v>162</v>
      </c>
      <c r="F77" s="394"/>
      <c r="G77" s="394"/>
      <c r="H77" s="394"/>
      <c r="I77" s="115"/>
      <c r="J77" s="36"/>
      <c r="K77" s="36"/>
      <c r="L77" s="39"/>
    </row>
    <row r="78" spans="2:12" s="1" customFormat="1" ht="12" customHeight="1">
      <c r="B78" s="35"/>
      <c r="C78" s="30" t="s">
        <v>163</v>
      </c>
      <c r="D78" s="36"/>
      <c r="E78" s="36"/>
      <c r="F78" s="36"/>
      <c r="G78" s="36"/>
      <c r="H78" s="36"/>
      <c r="I78" s="115"/>
      <c r="J78" s="36"/>
      <c r="K78" s="36"/>
      <c r="L78" s="39"/>
    </row>
    <row r="79" spans="2:12" s="1" customFormat="1" ht="16.5" customHeight="1">
      <c r="B79" s="35"/>
      <c r="C79" s="36"/>
      <c r="D79" s="36"/>
      <c r="E79" s="361" t="str">
        <f>E11</f>
        <v>SO 01.b - Elektroinstalace a přípojka NN</v>
      </c>
      <c r="F79" s="394"/>
      <c r="G79" s="394"/>
      <c r="H79" s="394"/>
      <c r="I79" s="115"/>
      <c r="J79" s="36"/>
      <c r="K79" s="36"/>
      <c r="L79" s="39"/>
    </row>
    <row r="80" spans="2:12" s="1" customFormat="1" ht="6.95" customHeight="1">
      <c r="B80" s="35"/>
      <c r="C80" s="36"/>
      <c r="D80" s="36"/>
      <c r="E80" s="36"/>
      <c r="F80" s="36"/>
      <c r="G80" s="36"/>
      <c r="H80" s="36"/>
      <c r="I80" s="115"/>
      <c r="J80" s="36"/>
      <c r="K80" s="36"/>
      <c r="L80" s="39"/>
    </row>
    <row r="81" spans="2:65" s="1" customFormat="1" ht="12" customHeight="1">
      <c r="B81" s="35"/>
      <c r="C81" s="30" t="s">
        <v>21</v>
      </c>
      <c r="D81" s="36"/>
      <c r="E81" s="36"/>
      <c r="F81" s="28" t="str">
        <f>F14</f>
        <v>Beroun</v>
      </c>
      <c r="G81" s="36"/>
      <c r="H81" s="36"/>
      <c r="I81" s="116" t="s">
        <v>23</v>
      </c>
      <c r="J81" s="59" t="str">
        <f>IF(J14="","",J14)</f>
        <v>10. 10. 2019</v>
      </c>
      <c r="K81" s="36"/>
      <c r="L81" s="39"/>
    </row>
    <row r="82" spans="2:65" s="1" customFormat="1" ht="6.95" customHeight="1">
      <c r="B82" s="35"/>
      <c r="C82" s="36"/>
      <c r="D82" s="36"/>
      <c r="E82" s="36"/>
      <c r="F82" s="36"/>
      <c r="G82" s="36"/>
      <c r="H82" s="36"/>
      <c r="I82" s="115"/>
      <c r="J82" s="36"/>
      <c r="K82" s="36"/>
      <c r="L82" s="39"/>
    </row>
    <row r="83" spans="2:65" s="1" customFormat="1" ht="43.05" customHeight="1">
      <c r="B83" s="35"/>
      <c r="C83" s="30" t="s">
        <v>25</v>
      </c>
      <c r="D83" s="36"/>
      <c r="E83" s="36"/>
      <c r="F83" s="28" t="str">
        <f>E17</f>
        <v>Město Beroun, Husovo nám. 68, 266 01 Beroun</v>
      </c>
      <c r="G83" s="36"/>
      <c r="H83" s="36"/>
      <c r="I83" s="116" t="s">
        <v>33</v>
      </c>
      <c r="J83" s="33" t="str">
        <f>E23</f>
        <v>OPTIMA, s.r.o., Žižkova 738/IV, 566 01 Vys. Mýto</v>
      </c>
      <c r="K83" s="36"/>
      <c r="L83" s="39"/>
    </row>
    <row r="84" spans="2:65" s="1" customFormat="1" ht="15.2" customHeight="1">
      <c r="B84" s="35"/>
      <c r="C84" s="30" t="s">
        <v>31</v>
      </c>
      <c r="D84" s="36"/>
      <c r="E84" s="36"/>
      <c r="F84" s="28" t="str">
        <f>IF(E20="","",E20)</f>
        <v>Vyplň údaj</v>
      </c>
      <c r="G84" s="36"/>
      <c r="H84" s="36"/>
      <c r="I84" s="116" t="s">
        <v>38</v>
      </c>
      <c r="J84" s="33" t="str">
        <f>E26</f>
        <v xml:space="preserve"> </v>
      </c>
      <c r="K84" s="36"/>
      <c r="L84" s="39"/>
    </row>
    <row r="85" spans="2:65" s="1" customFormat="1" ht="10.35" customHeight="1">
      <c r="B85" s="35"/>
      <c r="C85" s="36"/>
      <c r="D85" s="36"/>
      <c r="E85" s="36"/>
      <c r="F85" s="36"/>
      <c r="G85" s="36"/>
      <c r="H85" s="36"/>
      <c r="I85" s="115"/>
      <c r="J85" s="36"/>
      <c r="K85" s="36"/>
      <c r="L85" s="39"/>
    </row>
    <row r="86" spans="2:65" s="10" customFormat="1" ht="29.25" customHeight="1">
      <c r="B86" s="160"/>
      <c r="C86" s="161" t="s">
        <v>117</v>
      </c>
      <c r="D86" s="162" t="s">
        <v>61</v>
      </c>
      <c r="E86" s="162" t="s">
        <v>57</v>
      </c>
      <c r="F86" s="162" t="s">
        <v>58</v>
      </c>
      <c r="G86" s="162" t="s">
        <v>118</v>
      </c>
      <c r="H86" s="162" t="s">
        <v>119</v>
      </c>
      <c r="I86" s="163" t="s">
        <v>120</v>
      </c>
      <c r="J86" s="162" t="s">
        <v>112</v>
      </c>
      <c r="K86" s="164" t="s">
        <v>121</v>
      </c>
      <c r="L86" s="165"/>
      <c r="M86" s="68" t="s">
        <v>19</v>
      </c>
      <c r="N86" s="69" t="s">
        <v>46</v>
      </c>
      <c r="O86" s="69" t="s">
        <v>122</v>
      </c>
      <c r="P86" s="69" t="s">
        <v>123</v>
      </c>
      <c r="Q86" s="69" t="s">
        <v>124</v>
      </c>
      <c r="R86" s="69" t="s">
        <v>125</v>
      </c>
      <c r="S86" s="69" t="s">
        <v>126</v>
      </c>
      <c r="T86" s="70" t="s">
        <v>127</v>
      </c>
    </row>
    <row r="87" spans="2:65" s="1" customFormat="1" ht="22.8" customHeight="1">
      <c r="B87" s="35"/>
      <c r="C87" s="75" t="s">
        <v>128</v>
      </c>
      <c r="D87" s="36"/>
      <c r="E87" s="36"/>
      <c r="F87" s="36"/>
      <c r="G87" s="36"/>
      <c r="H87" s="36"/>
      <c r="I87" s="115"/>
      <c r="J87" s="166">
        <f>BK87</f>
        <v>0</v>
      </c>
      <c r="K87" s="36"/>
      <c r="L87" s="39"/>
      <c r="M87" s="71"/>
      <c r="N87" s="72"/>
      <c r="O87" s="72"/>
      <c r="P87" s="167">
        <f>P88</f>
        <v>0</v>
      </c>
      <c r="Q87" s="72"/>
      <c r="R87" s="167">
        <f>R88</f>
        <v>0</v>
      </c>
      <c r="S87" s="72"/>
      <c r="T87" s="168">
        <f>T88</f>
        <v>0</v>
      </c>
      <c r="AT87" s="18" t="s">
        <v>75</v>
      </c>
      <c r="AU87" s="18" t="s">
        <v>113</v>
      </c>
      <c r="BK87" s="169">
        <f>BK88</f>
        <v>0</v>
      </c>
    </row>
    <row r="88" spans="2:65" s="11" customFormat="1" ht="25.9" customHeight="1">
      <c r="B88" s="170"/>
      <c r="C88" s="171"/>
      <c r="D88" s="172" t="s">
        <v>75</v>
      </c>
      <c r="E88" s="173" t="s">
        <v>658</v>
      </c>
      <c r="F88" s="173" t="s">
        <v>659</v>
      </c>
      <c r="G88" s="171"/>
      <c r="H88" s="171"/>
      <c r="I88" s="174"/>
      <c r="J88" s="175">
        <f>BK88</f>
        <v>0</v>
      </c>
      <c r="K88" s="171"/>
      <c r="L88" s="176"/>
      <c r="M88" s="177"/>
      <c r="N88" s="178"/>
      <c r="O88" s="178"/>
      <c r="P88" s="179">
        <f>P89</f>
        <v>0</v>
      </c>
      <c r="Q88" s="178"/>
      <c r="R88" s="179">
        <f>R89</f>
        <v>0</v>
      </c>
      <c r="S88" s="178"/>
      <c r="T88" s="180">
        <f>T89</f>
        <v>0</v>
      </c>
      <c r="AR88" s="181" t="s">
        <v>86</v>
      </c>
      <c r="AT88" s="182" t="s">
        <v>75</v>
      </c>
      <c r="AU88" s="182" t="s">
        <v>76</v>
      </c>
      <c r="AY88" s="181" t="s">
        <v>131</v>
      </c>
      <c r="BK88" s="183">
        <f>BK89</f>
        <v>0</v>
      </c>
    </row>
    <row r="89" spans="2:65" s="11" customFormat="1" ht="22.8" customHeight="1">
      <c r="B89" s="170"/>
      <c r="C89" s="171"/>
      <c r="D89" s="172" t="s">
        <v>75</v>
      </c>
      <c r="E89" s="184" t="s">
        <v>691</v>
      </c>
      <c r="F89" s="184" t="s">
        <v>692</v>
      </c>
      <c r="G89" s="171"/>
      <c r="H89" s="171"/>
      <c r="I89" s="174"/>
      <c r="J89" s="185">
        <f>BK89</f>
        <v>0</v>
      </c>
      <c r="K89" s="171"/>
      <c r="L89" s="176"/>
      <c r="M89" s="177"/>
      <c r="N89" s="178"/>
      <c r="O89" s="178"/>
      <c r="P89" s="179">
        <f>SUM(P90:P93)</f>
        <v>0</v>
      </c>
      <c r="Q89" s="178"/>
      <c r="R89" s="179">
        <f>SUM(R90:R93)</f>
        <v>0</v>
      </c>
      <c r="S89" s="178"/>
      <c r="T89" s="180">
        <f>SUM(T90:T93)</f>
        <v>0</v>
      </c>
      <c r="AR89" s="181" t="s">
        <v>86</v>
      </c>
      <c r="AT89" s="182" t="s">
        <v>75</v>
      </c>
      <c r="AU89" s="182" t="s">
        <v>84</v>
      </c>
      <c r="AY89" s="181" t="s">
        <v>131</v>
      </c>
      <c r="BK89" s="183">
        <f>SUM(BK90:BK93)</f>
        <v>0</v>
      </c>
    </row>
    <row r="90" spans="2:65" s="1" customFormat="1" ht="16.5" customHeight="1">
      <c r="B90" s="35"/>
      <c r="C90" s="186" t="s">
        <v>84</v>
      </c>
      <c r="D90" s="186" t="s">
        <v>134</v>
      </c>
      <c r="E90" s="187" t="s">
        <v>693</v>
      </c>
      <c r="F90" s="188" t="s">
        <v>694</v>
      </c>
      <c r="G90" s="189" t="s">
        <v>695</v>
      </c>
      <c r="H90" s="190">
        <v>1</v>
      </c>
      <c r="I90" s="191"/>
      <c r="J90" s="192">
        <f>ROUND(I90*H90,2)</f>
        <v>0</v>
      </c>
      <c r="K90" s="188" t="s">
        <v>138</v>
      </c>
      <c r="L90" s="39"/>
      <c r="M90" s="193" t="s">
        <v>19</v>
      </c>
      <c r="N90" s="194" t="s">
        <v>47</v>
      </c>
      <c r="O90" s="64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AR90" s="197" t="s">
        <v>139</v>
      </c>
      <c r="AT90" s="197" t="s">
        <v>134</v>
      </c>
      <c r="AU90" s="197" t="s">
        <v>86</v>
      </c>
      <c r="AY90" s="18" t="s">
        <v>131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8" t="s">
        <v>84</v>
      </c>
      <c r="BK90" s="198">
        <f>ROUND(I90*H90,2)</f>
        <v>0</v>
      </c>
      <c r="BL90" s="18" t="s">
        <v>139</v>
      </c>
      <c r="BM90" s="197" t="s">
        <v>696</v>
      </c>
    </row>
    <row r="91" spans="2:65" s="1" customFormat="1" ht="16.5" customHeight="1">
      <c r="B91" s="35"/>
      <c r="C91" s="186" t="s">
        <v>86</v>
      </c>
      <c r="D91" s="186" t="s">
        <v>134</v>
      </c>
      <c r="E91" s="187" t="s">
        <v>697</v>
      </c>
      <c r="F91" s="188" t="s">
        <v>698</v>
      </c>
      <c r="G91" s="189" t="s">
        <v>695</v>
      </c>
      <c r="H91" s="190">
        <v>1</v>
      </c>
      <c r="I91" s="191"/>
      <c r="J91" s="192">
        <f>ROUND(I91*H91,2)</f>
        <v>0</v>
      </c>
      <c r="K91" s="188" t="s">
        <v>138</v>
      </c>
      <c r="L91" s="39"/>
      <c r="M91" s="193" t="s">
        <v>19</v>
      </c>
      <c r="N91" s="194" t="s">
        <v>47</v>
      </c>
      <c r="O91" s="64"/>
      <c r="P91" s="195">
        <f>O91*H91</f>
        <v>0</v>
      </c>
      <c r="Q91" s="195">
        <v>0</v>
      </c>
      <c r="R91" s="195">
        <f>Q91*H91</f>
        <v>0</v>
      </c>
      <c r="S91" s="195">
        <v>0</v>
      </c>
      <c r="T91" s="196">
        <f>S91*H91</f>
        <v>0</v>
      </c>
      <c r="AR91" s="197" t="s">
        <v>139</v>
      </c>
      <c r="AT91" s="197" t="s">
        <v>134</v>
      </c>
      <c r="AU91" s="197" t="s">
        <v>86</v>
      </c>
      <c r="AY91" s="18" t="s">
        <v>131</v>
      </c>
      <c r="BE91" s="198">
        <f>IF(N91="základní",J91,0)</f>
        <v>0</v>
      </c>
      <c r="BF91" s="198">
        <f>IF(N91="snížená",J91,0)</f>
        <v>0</v>
      </c>
      <c r="BG91" s="198">
        <f>IF(N91="zákl. přenesená",J91,0)</f>
        <v>0</v>
      </c>
      <c r="BH91" s="198">
        <f>IF(N91="sníž. přenesená",J91,0)</f>
        <v>0</v>
      </c>
      <c r="BI91" s="198">
        <f>IF(N91="nulová",J91,0)</f>
        <v>0</v>
      </c>
      <c r="BJ91" s="18" t="s">
        <v>84</v>
      </c>
      <c r="BK91" s="198">
        <f>ROUND(I91*H91,2)</f>
        <v>0</v>
      </c>
      <c r="BL91" s="18" t="s">
        <v>139</v>
      </c>
      <c r="BM91" s="197" t="s">
        <v>699</v>
      </c>
    </row>
    <row r="92" spans="2:65" s="1" customFormat="1" ht="16.5" customHeight="1">
      <c r="B92" s="35"/>
      <c r="C92" s="186" t="s">
        <v>146</v>
      </c>
      <c r="D92" s="186" t="s">
        <v>134</v>
      </c>
      <c r="E92" s="187" t="s">
        <v>700</v>
      </c>
      <c r="F92" s="188" t="s">
        <v>701</v>
      </c>
      <c r="G92" s="189" t="s">
        <v>695</v>
      </c>
      <c r="H92" s="190">
        <v>1</v>
      </c>
      <c r="I92" s="191"/>
      <c r="J92" s="192">
        <f>ROUND(I92*H92,2)</f>
        <v>0</v>
      </c>
      <c r="K92" s="188" t="s">
        <v>138</v>
      </c>
      <c r="L92" s="39"/>
      <c r="M92" s="193" t="s">
        <v>19</v>
      </c>
      <c r="N92" s="194" t="s">
        <v>47</v>
      </c>
      <c r="O92" s="64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AR92" s="197" t="s">
        <v>139</v>
      </c>
      <c r="AT92" s="197" t="s">
        <v>134</v>
      </c>
      <c r="AU92" s="197" t="s">
        <v>86</v>
      </c>
      <c r="AY92" s="18" t="s">
        <v>131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8" t="s">
        <v>84</v>
      </c>
      <c r="BK92" s="198">
        <f>ROUND(I92*H92,2)</f>
        <v>0</v>
      </c>
      <c r="BL92" s="18" t="s">
        <v>139</v>
      </c>
      <c r="BM92" s="197" t="s">
        <v>702</v>
      </c>
    </row>
    <row r="93" spans="2:65" s="1" customFormat="1" ht="16.5" customHeight="1">
      <c r="B93" s="35"/>
      <c r="C93" s="186" t="s">
        <v>139</v>
      </c>
      <c r="D93" s="186" t="s">
        <v>134</v>
      </c>
      <c r="E93" s="187" t="s">
        <v>703</v>
      </c>
      <c r="F93" s="188" t="s">
        <v>704</v>
      </c>
      <c r="G93" s="189" t="s">
        <v>137</v>
      </c>
      <c r="H93" s="190">
        <v>2</v>
      </c>
      <c r="I93" s="191"/>
      <c r="J93" s="192">
        <f>ROUND(I93*H93,2)</f>
        <v>0</v>
      </c>
      <c r="K93" s="188" t="s">
        <v>138</v>
      </c>
      <c r="L93" s="39"/>
      <c r="M93" s="209" t="s">
        <v>19</v>
      </c>
      <c r="N93" s="210" t="s">
        <v>47</v>
      </c>
      <c r="O93" s="211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AR93" s="197" t="s">
        <v>139</v>
      </c>
      <c r="AT93" s="197" t="s">
        <v>134</v>
      </c>
      <c r="AU93" s="197" t="s">
        <v>86</v>
      </c>
      <c r="AY93" s="18" t="s">
        <v>131</v>
      </c>
      <c r="BE93" s="198">
        <f>IF(N93="základní",J93,0)</f>
        <v>0</v>
      </c>
      <c r="BF93" s="198">
        <f>IF(N93="snížená",J93,0)</f>
        <v>0</v>
      </c>
      <c r="BG93" s="198">
        <f>IF(N93="zákl. přenesená",J93,0)</f>
        <v>0</v>
      </c>
      <c r="BH93" s="198">
        <f>IF(N93="sníž. přenesená",J93,0)</f>
        <v>0</v>
      </c>
      <c r="BI93" s="198">
        <f>IF(N93="nulová",J93,0)</f>
        <v>0</v>
      </c>
      <c r="BJ93" s="18" t="s">
        <v>84</v>
      </c>
      <c r="BK93" s="198">
        <f>ROUND(I93*H93,2)</f>
        <v>0</v>
      </c>
      <c r="BL93" s="18" t="s">
        <v>139</v>
      </c>
      <c r="BM93" s="197" t="s">
        <v>705</v>
      </c>
    </row>
    <row r="94" spans="2:65" s="1" customFormat="1" ht="6.95" customHeight="1">
      <c r="B94" s="47"/>
      <c r="C94" s="48"/>
      <c r="D94" s="48"/>
      <c r="E94" s="48"/>
      <c r="F94" s="48"/>
      <c r="G94" s="48"/>
      <c r="H94" s="48"/>
      <c r="I94" s="138"/>
      <c r="J94" s="48"/>
      <c r="K94" s="48"/>
      <c r="L94" s="39"/>
    </row>
  </sheetData>
  <sheetProtection algorithmName="SHA-512" hashValue="gnL+3LR/bC+d6s/iIlb87/UV7tqaZ4CCJWwQ+VbKYzPKOXhoP2glI9IBcSLrgx7MQAE8wcWH6MUHRykeS+uYsQ==" saltValue="t62VcqfhDMtAkNpb7kN2OeFxEQ18uo2gQvuFVCmoZMsEDYv50I2Q5aHANG94lALI043Ezhdt69rw6ZGdx4aw+Q==" spinCount="100000" sheet="1" objects="1" scenarios="1" formatColumns="0" formatRows="0" autoFilter="0"/>
  <autoFilter ref="C86:K93" xr:uid="{00000000-0009-0000-0000-000003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10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108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18" t="s">
        <v>100</v>
      </c>
    </row>
    <row r="3" spans="2:46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1"/>
      <c r="AT3" s="18" t="s">
        <v>86</v>
      </c>
    </row>
    <row r="4" spans="2:46" ht="24.95" customHeight="1">
      <c r="B4" s="21"/>
      <c r="D4" s="112" t="s">
        <v>107</v>
      </c>
      <c r="L4" s="21"/>
      <c r="M4" s="113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114" t="s">
        <v>16</v>
      </c>
      <c r="L6" s="21"/>
    </row>
    <row r="7" spans="2:46" ht="16.5" customHeight="1">
      <c r="B7" s="21"/>
      <c r="E7" s="385" t="str">
        <f>'Rekapitulace stavby'!K6</f>
        <v>Automatické parkovací zařízení pro kola v Berouně</v>
      </c>
      <c r="F7" s="386"/>
      <c r="G7" s="386"/>
      <c r="H7" s="386"/>
      <c r="L7" s="21"/>
    </row>
    <row r="8" spans="2:46" ht="12" customHeight="1">
      <c r="B8" s="21"/>
      <c r="D8" s="114" t="s">
        <v>108</v>
      </c>
      <c r="L8" s="21"/>
    </row>
    <row r="9" spans="2:46" s="1" customFormat="1" ht="16.5" customHeight="1">
      <c r="B9" s="39"/>
      <c r="E9" s="385" t="s">
        <v>162</v>
      </c>
      <c r="F9" s="388"/>
      <c r="G9" s="388"/>
      <c r="H9" s="388"/>
      <c r="I9" s="115"/>
      <c r="L9" s="39"/>
    </row>
    <row r="10" spans="2:46" s="1" customFormat="1" ht="12" customHeight="1">
      <c r="B10" s="39"/>
      <c r="D10" s="114" t="s">
        <v>163</v>
      </c>
      <c r="I10" s="115"/>
      <c r="L10" s="39"/>
    </row>
    <row r="11" spans="2:46" s="1" customFormat="1" ht="36.950000000000003" customHeight="1">
      <c r="B11" s="39"/>
      <c r="E11" s="387" t="s">
        <v>706</v>
      </c>
      <c r="F11" s="388"/>
      <c r="G11" s="388"/>
      <c r="H11" s="388"/>
      <c r="I11" s="115"/>
      <c r="L11" s="39"/>
    </row>
    <row r="12" spans="2:46" s="1" customFormat="1" ht="10.15">
      <c r="B12" s="39"/>
      <c r="I12" s="115"/>
      <c r="L12" s="39"/>
    </row>
    <row r="13" spans="2:46" s="1" customFormat="1" ht="12" customHeight="1">
      <c r="B13" s="39"/>
      <c r="D13" s="114" t="s">
        <v>18</v>
      </c>
      <c r="F13" s="103" t="s">
        <v>19</v>
      </c>
      <c r="I13" s="116" t="s">
        <v>20</v>
      </c>
      <c r="J13" s="103" t="s">
        <v>19</v>
      </c>
      <c r="L13" s="39"/>
    </row>
    <row r="14" spans="2:46" s="1" customFormat="1" ht="12" customHeight="1">
      <c r="B14" s="39"/>
      <c r="D14" s="114" t="s">
        <v>21</v>
      </c>
      <c r="F14" s="103" t="s">
        <v>22</v>
      </c>
      <c r="I14" s="116" t="s">
        <v>23</v>
      </c>
      <c r="J14" s="117" t="str">
        <f>'Rekapitulace stavby'!AN8</f>
        <v>10. 10. 2019</v>
      </c>
      <c r="L14" s="39"/>
    </row>
    <row r="15" spans="2:46" s="1" customFormat="1" ht="10.8" customHeight="1">
      <c r="B15" s="39"/>
      <c r="I15" s="115"/>
      <c r="L15" s="39"/>
    </row>
    <row r="16" spans="2:46" s="1" customFormat="1" ht="12" customHeight="1">
      <c r="B16" s="39"/>
      <c r="D16" s="114" t="s">
        <v>25</v>
      </c>
      <c r="I16" s="116" t="s">
        <v>26</v>
      </c>
      <c r="J16" s="103" t="s">
        <v>27</v>
      </c>
      <c r="L16" s="39"/>
    </row>
    <row r="17" spans="2:12" s="1" customFormat="1" ht="18" customHeight="1">
      <c r="B17" s="39"/>
      <c r="E17" s="103" t="s">
        <v>28</v>
      </c>
      <c r="I17" s="116" t="s">
        <v>29</v>
      </c>
      <c r="J17" s="103" t="s">
        <v>30</v>
      </c>
      <c r="L17" s="39"/>
    </row>
    <row r="18" spans="2:12" s="1" customFormat="1" ht="6.95" customHeight="1">
      <c r="B18" s="39"/>
      <c r="I18" s="115"/>
      <c r="L18" s="39"/>
    </row>
    <row r="19" spans="2:12" s="1" customFormat="1" ht="12" customHeight="1">
      <c r="B19" s="39"/>
      <c r="D19" s="114" t="s">
        <v>31</v>
      </c>
      <c r="I19" s="116" t="s">
        <v>26</v>
      </c>
      <c r="J19" s="31" t="str">
        <f>'Rekapitulace stavby'!AN13</f>
        <v>Vyplň údaj</v>
      </c>
      <c r="L19" s="39"/>
    </row>
    <row r="20" spans="2:12" s="1" customFormat="1" ht="18" customHeight="1">
      <c r="B20" s="39"/>
      <c r="E20" s="389" t="str">
        <f>'Rekapitulace stavby'!E14</f>
        <v>Vyplň údaj</v>
      </c>
      <c r="F20" s="390"/>
      <c r="G20" s="390"/>
      <c r="H20" s="390"/>
      <c r="I20" s="116" t="s">
        <v>29</v>
      </c>
      <c r="J20" s="31" t="str">
        <f>'Rekapitulace stavby'!AN14</f>
        <v>Vyplň údaj</v>
      </c>
      <c r="L20" s="39"/>
    </row>
    <row r="21" spans="2:12" s="1" customFormat="1" ht="6.95" customHeight="1">
      <c r="B21" s="39"/>
      <c r="I21" s="115"/>
      <c r="L21" s="39"/>
    </row>
    <row r="22" spans="2:12" s="1" customFormat="1" ht="12" customHeight="1">
      <c r="B22" s="39"/>
      <c r="D22" s="114" t="s">
        <v>33</v>
      </c>
      <c r="I22" s="116" t="s">
        <v>26</v>
      </c>
      <c r="J22" s="103" t="s">
        <v>34</v>
      </c>
      <c r="L22" s="39"/>
    </row>
    <row r="23" spans="2:12" s="1" customFormat="1" ht="18" customHeight="1">
      <c r="B23" s="39"/>
      <c r="E23" s="103" t="s">
        <v>35</v>
      </c>
      <c r="I23" s="116" t="s">
        <v>29</v>
      </c>
      <c r="J23" s="103" t="s">
        <v>36</v>
      </c>
      <c r="L23" s="39"/>
    </row>
    <row r="24" spans="2:12" s="1" customFormat="1" ht="6.95" customHeight="1">
      <c r="B24" s="39"/>
      <c r="I24" s="115"/>
      <c r="L24" s="39"/>
    </row>
    <row r="25" spans="2:12" s="1" customFormat="1" ht="12" customHeight="1">
      <c r="B25" s="39"/>
      <c r="D25" s="114" t="s">
        <v>38</v>
      </c>
      <c r="I25" s="116" t="s">
        <v>26</v>
      </c>
      <c r="J25" s="103" t="str">
        <f>IF('Rekapitulace stavby'!AN19="","",'Rekapitulace stavby'!AN19)</f>
        <v/>
      </c>
      <c r="L25" s="39"/>
    </row>
    <row r="26" spans="2:12" s="1" customFormat="1" ht="18" customHeight="1">
      <c r="B26" s="39"/>
      <c r="E26" s="103" t="str">
        <f>IF('Rekapitulace stavby'!E20="","",'Rekapitulace stavby'!E20)</f>
        <v xml:space="preserve"> </v>
      </c>
      <c r="I26" s="116" t="s">
        <v>29</v>
      </c>
      <c r="J26" s="103" t="str">
        <f>IF('Rekapitulace stavby'!AN20="","",'Rekapitulace stavby'!AN20)</f>
        <v/>
      </c>
      <c r="L26" s="39"/>
    </row>
    <row r="27" spans="2:12" s="1" customFormat="1" ht="6.95" customHeight="1">
      <c r="B27" s="39"/>
      <c r="I27" s="115"/>
      <c r="L27" s="39"/>
    </row>
    <row r="28" spans="2:12" s="1" customFormat="1" ht="12" customHeight="1">
      <c r="B28" s="39"/>
      <c r="D28" s="114" t="s">
        <v>40</v>
      </c>
      <c r="I28" s="115"/>
      <c r="L28" s="39"/>
    </row>
    <row r="29" spans="2:12" s="7" customFormat="1" ht="16.5" customHeight="1">
      <c r="B29" s="118"/>
      <c r="E29" s="391" t="s">
        <v>19</v>
      </c>
      <c r="F29" s="391"/>
      <c r="G29" s="391"/>
      <c r="H29" s="391"/>
      <c r="I29" s="119"/>
      <c r="L29" s="118"/>
    </row>
    <row r="30" spans="2:12" s="1" customFormat="1" ht="6.95" customHeight="1">
      <c r="B30" s="39"/>
      <c r="I30" s="115"/>
      <c r="L30" s="39"/>
    </row>
    <row r="31" spans="2:12" s="1" customFormat="1" ht="6.95" customHeight="1">
      <c r="B31" s="39"/>
      <c r="D31" s="60"/>
      <c r="E31" s="60"/>
      <c r="F31" s="60"/>
      <c r="G31" s="60"/>
      <c r="H31" s="60"/>
      <c r="I31" s="120"/>
      <c r="J31" s="60"/>
      <c r="K31" s="60"/>
      <c r="L31" s="39"/>
    </row>
    <row r="32" spans="2:12" s="1" customFormat="1" ht="25.45" customHeight="1">
      <c r="B32" s="39"/>
      <c r="D32" s="121" t="s">
        <v>42</v>
      </c>
      <c r="I32" s="115"/>
      <c r="J32" s="122">
        <f>ROUND(J92, 2)</f>
        <v>0</v>
      </c>
      <c r="L32" s="39"/>
    </row>
    <row r="33" spans="2:12" s="1" customFormat="1" ht="6.95" customHeight="1">
      <c r="B33" s="39"/>
      <c r="D33" s="60"/>
      <c r="E33" s="60"/>
      <c r="F33" s="60"/>
      <c r="G33" s="60"/>
      <c r="H33" s="60"/>
      <c r="I33" s="120"/>
      <c r="J33" s="60"/>
      <c r="K33" s="60"/>
      <c r="L33" s="39"/>
    </row>
    <row r="34" spans="2:12" s="1" customFormat="1" ht="14.45" customHeight="1">
      <c r="B34" s="39"/>
      <c r="F34" s="123" t="s">
        <v>44</v>
      </c>
      <c r="I34" s="124" t="s">
        <v>43</v>
      </c>
      <c r="J34" s="123" t="s">
        <v>45</v>
      </c>
      <c r="L34" s="39"/>
    </row>
    <row r="35" spans="2:12" s="1" customFormat="1" ht="14.45" customHeight="1">
      <c r="B35" s="39"/>
      <c r="D35" s="125" t="s">
        <v>46</v>
      </c>
      <c r="E35" s="114" t="s">
        <v>47</v>
      </c>
      <c r="F35" s="126">
        <f>ROUND((SUM(BE92:BE209)),  2)</f>
        <v>0</v>
      </c>
      <c r="I35" s="127">
        <v>0.21</v>
      </c>
      <c r="J35" s="126">
        <f>ROUND(((SUM(BE92:BE209))*I35),  2)</f>
        <v>0</v>
      </c>
      <c r="L35" s="39"/>
    </row>
    <row r="36" spans="2:12" s="1" customFormat="1" ht="14.45" customHeight="1">
      <c r="B36" s="39"/>
      <c r="E36" s="114" t="s">
        <v>48</v>
      </c>
      <c r="F36" s="126">
        <f>ROUND((SUM(BF92:BF209)),  2)</f>
        <v>0</v>
      </c>
      <c r="I36" s="127">
        <v>0.15</v>
      </c>
      <c r="J36" s="126">
        <f>ROUND(((SUM(BF92:BF209))*I36),  2)</f>
        <v>0</v>
      </c>
      <c r="L36" s="39"/>
    </row>
    <row r="37" spans="2:12" s="1" customFormat="1" ht="14.45" hidden="1" customHeight="1">
      <c r="B37" s="39"/>
      <c r="E37" s="114" t="s">
        <v>49</v>
      </c>
      <c r="F37" s="126">
        <f>ROUND((SUM(BG92:BG209)),  2)</f>
        <v>0</v>
      </c>
      <c r="I37" s="127">
        <v>0.21</v>
      </c>
      <c r="J37" s="126">
        <f>0</f>
        <v>0</v>
      </c>
      <c r="L37" s="39"/>
    </row>
    <row r="38" spans="2:12" s="1" customFormat="1" ht="14.45" hidden="1" customHeight="1">
      <c r="B38" s="39"/>
      <c r="E38" s="114" t="s">
        <v>50</v>
      </c>
      <c r="F38" s="126">
        <f>ROUND((SUM(BH92:BH209)),  2)</f>
        <v>0</v>
      </c>
      <c r="I38" s="127">
        <v>0.15</v>
      </c>
      <c r="J38" s="126">
        <f>0</f>
        <v>0</v>
      </c>
      <c r="L38" s="39"/>
    </row>
    <row r="39" spans="2:12" s="1" customFormat="1" ht="14.45" hidden="1" customHeight="1">
      <c r="B39" s="39"/>
      <c r="E39" s="114" t="s">
        <v>51</v>
      </c>
      <c r="F39" s="126">
        <f>ROUND((SUM(BI92:BI209)),  2)</f>
        <v>0</v>
      </c>
      <c r="I39" s="127">
        <v>0</v>
      </c>
      <c r="J39" s="126">
        <f>0</f>
        <v>0</v>
      </c>
      <c r="L39" s="39"/>
    </row>
    <row r="40" spans="2:12" s="1" customFormat="1" ht="6.95" customHeight="1">
      <c r="B40" s="39"/>
      <c r="I40" s="115"/>
      <c r="L40" s="39"/>
    </row>
    <row r="41" spans="2:12" s="1" customFormat="1" ht="25.45" customHeight="1">
      <c r="B41" s="39"/>
      <c r="C41" s="128"/>
      <c r="D41" s="129" t="s">
        <v>52</v>
      </c>
      <c r="E41" s="130"/>
      <c r="F41" s="130"/>
      <c r="G41" s="131" t="s">
        <v>53</v>
      </c>
      <c r="H41" s="132" t="s">
        <v>54</v>
      </c>
      <c r="I41" s="133"/>
      <c r="J41" s="134">
        <f>SUM(J32:J39)</f>
        <v>0</v>
      </c>
      <c r="K41" s="135"/>
      <c r="L41" s="39"/>
    </row>
    <row r="42" spans="2:12" s="1" customFormat="1" ht="14.45" customHeight="1">
      <c r="B42" s="136"/>
      <c r="C42" s="137"/>
      <c r="D42" s="137"/>
      <c r="E42" s="137"/>
      <c r="F42" s="137"/>
      <c r="G42" s="137"/>
      <c r="H42" s="137"/>
      <c r="I42" s="138"/>
      <c r="J42" s="137"/>
      <c r="K42" s="137"/>
      <c r="L42" s="39"/>
    </row>
    <row r="46" spans="2:12" s="1" customFormat="1" ht="6.95" customHeight="1">
      <c r="B46" s="139"/>
      <c r="C46" s="140"/>
      <c r="D46" s="140"/>
      <c r="E46" s="140"/>
      <c r="F46" s="140"/>
      <c r="G46" s="140"/>
      <c r="H46" s="140"/>
      <c r="I46" s="141"/>
      <c r="J46" s="140"/>
      <c r="K46" s="140"/>
      <c r="L46" s="39"/>
    </row>
    <row r="47" spans="2:12" s="1" customFormat="1" ht="24.95" customHeight="1">
      <c r="B47" s="35"/>
      <c r="C47" s="24" t="s">
        <v>110</v>
      </c>
      <c r="D47" s="36"/>
      <c r="E47" s="36"/>
      <c r="F47" s="36"/>
      <c r="G47" s="36"/>
      <c r="H47" s="36"/>
      <c r="I47" s="115"/>
      <c r="J47" s="36"/>
      <c r="K47" s="36"/>
      <c r="L47" s="39"/>
    </row>
    <row r="48" spans="2:12" s="1" customFormat="1" ht="6.95" customHeight="1"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39"/>
    </row>
    <row r="49" spans="2:47" s="1" customFormat="1" ht="12" customHeight="1">
      <c r="B49" s="35"/>
      <c r="C49" s="30" t="s">
        <v>16</v>
      </c>
      <c r="D49" s="36"/>
      <c r="E49" s="36"/>
      <c r="F49" s="36"/>
      <c r="G49" s="36"/>
      <c r="H49" s="36"/>
      <c r="I49" s="115"/>
      <c r="J49" s="36"/>
      <c r="K49" s="36"/>
      <c r="L49" s="39"/>
    </row>
    <row r="50" spans="2:47" s="1" customFormat="1" ht="16.5" customHeight="1">
      <c r="B50" s="35"/>
      <c r="C50" s="36"/>
      <c r="D50" s="36"/>
      <c r="E50" s="392" t="str">
        <f>E7</f>
        <v>Automatické parkovací zařízení pro kola v Berouně</v>
      </c>
      <c r="F50" s="393"/>
      <c r="G50" s="393"/>
      <c r="H50" s="393"/>
      <c r="I50" s="115"/>
      <c r="J50" s="36"/>
      <c r="K50" s="36"/>
      <c r="L50" s="39"/>
    </row>
    <row r="51" spans="2:47" ht="12" customHeight="1">
      <c r="B51" s="22"/>
      <c r="C51" s="30" t="s">
        <v>108</v>
      </c>
      <c r="D51" s="23"/>
      <c r="E51" s="23"/>
      <c r="F51" s="23"/>
      <c r="G51" s="23"/>
      <c r="H51" s="23"/>
      <c r="J51" s="23"/>
      <c r="K51" s="23"/>
      <c r="L51" s="21"/>
    </row>
    <row r="52" spans="2:47" s="1" customFormat="1" ht="16.5" customHeight="1">
      <c r="B52" s="35"/>
      <c r="C52" s="36"/>
      <c r="D52" s="36"/>
      <c r="E52" s="392" t="s">
        <v>162</v>
      </c>
      <c r="F52" s="394"/>
      <c r="G52" s="394"/>
      <c r="H52" s="394"/>
      <c r="I52" s="115"/>
      <c r="J52" s="36"/>
      <c r="K52" s="36"/>
      <c r="L52" s="39"/>
    </row>
    <row r="53" spans="2:47" s="1" customFormat="1" ht="12" customHeight="1">
      <c r="B53" s="35"/>
      <c r="C53" s="30" t="s">
        <v>163</v>
      </c>
      <c r="D53" s="36"/>
      <c r="E53" s="36"/>
      <c r="F53" s="36"/>
      <c r="G53" s="36"/>
      <c r="H53" s="36"/>
      <c r="I53" s="115"/>
      <c r="J53" s="36"/>
      <c r="K53" s="36"/>
      <c r="L53" s="39"/>
    </row>
    <row r="54" spans="2:47" s="1" customFormat="1" ht="16.5" customHeight="1">
      <c r="B54" s="35"/>
      <c r="C54" s="36"/>
      <c r="D54" s="36"/>
      <c r="E54" s="361" t="str">
        <f>E11</f>
        <v>SO 01.c - Kanalizace</v>
      </c>
      <c r="F54" s="394"/>
      <c r="G54" s="394"/>
      <c r="H54" s="394"/>
      <c r="I54" s="115"/>
      <c r="J54" s="36"/>
      <c r="K54" s="36"/>
      <c r="L54" s="39"/>
    </row>
    <row r="55" spans="2:47" s="1" customFormat="1" ht="6.95" customHeight="1"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39"/>
    </row>
    <row r="56" spans="2:47" s="1" customFormat="1" ht="12" customHeight="1">
      <c r="B56" s="35"/>
      <c r="C56" s="30" t="s">
        <v>21</v>
      </c>
      <c r="D56" s="36"/>
      <c r="E56" s="36"/>
      <c r="F56" s="28" t="str">
        <f>F14</f>
        <v>Beroun</v>
      </c>
      <c r="G56" s="36"/>
      <c r="H56" s="36"/>
      <c r="I56" s="116" t="s">
        <v>23</v>
      </c>
      <c r="J56" s="59" t="str">
        <f>IF(J14="","",J14)</f>
        <v>10. 10. 2019</v>
      </c>
      <c r="K56" s="36"/>
      <c r="L56" s="39"/>
    </row>
    <row r="57" spans="2:47" s="1" customFormat="1" ht="6.95" customHeight="1"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39"/>
    </row>
    <row r="58" spans="2:47" s="1" customFormat="1" ht="43.05" customHeight="1">
      <c r="B58" s="35"/>
      <c r="C58" s="30" t="s">
        <v>25</v>
      </c>
      <c r="D58" s="36"/>
      <c r="E58" s="36"/>
      <c r="F58" s="28" t="str">
        <f>E17</f>
        <v>Město Beroun, Husovo nám. 68, 266 01 Beroun</v>
      </c>
      <c r="G58" s="36"/>
      <c r="H58" s="36"/>
      <c r="I58" s="116" t="s">
        <v>33</v>
      </c>
      <c r="J58" s="33" t="str">
        <f>E23</f>
        <v>OPTIMA, s.r.o., Žižkova 738/IV, 566 01 Vys. Mýto</v>
      </c>
      <c r="K58" s="36"/>
      <c r="L58" s="39"/>
    </row>
    <row r="59" spans="2:47" s="1" customFormat="1" ht="15.2" customHeight="1">
      <c r="B59" s="35"/>
      <c r="C59" s="30" t="s">
        <v>31</v>
      </c>
      <c r="D59" s="36"/>
      <c r="E59" s="36"/>
      <c r="F59" s="28" t="str">
        <f>IF(E20="","",E20)</f>
        <v>Vyplň údaj</v>
      </c>
      <c r="G59" s="36"/>
      <c r="H59" s="36"/>
      <c r="I59" s="116" t="s">
        <v>38</v>
      </c>
      <c r="J59" s="33" t="str">
        <f>E26</f>
        <v xml:space="preserve"> </v>
      </c>
      <c r="K59" s="36"/>
      <c r="L59" s="39"/>
    </row>
    <row r="60" spans="2:47" s="1" customFormat="1" ht="10.35" customHeight="1"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39"/>
    </row>
    <row r="61" spans="2:47" s="1" customFormat="1" ht="29.25" customHeight="1">
      <c r="B61" s="35"/>
      <c r="C61" s="142" t="s">
        <v>111</v>
      </c>
      <c r="D61" s="143"/>
      <c r="E61" s="143"/>
      <c r="F61" s="143"/>
      <c r="G61" s="143"/>
      <c r="H61" s="143"/>
      <c r="I61" s="144"/>
      <c r="J61" s="145" t="s">
        <v>112</v>
      </c>
      <c r="K61" s="143"/>
      <c r="L61" s="39"/>
    </row>
    <row r="62" spans="2:47" s="1" customFormat="1" ht="10.35" customHeight="1"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39"/>
    </row>
    <row r="63" spans="2:47" s="1" customFormat="1" ht="22.8" customHeight="1">
      <c r="B63" s="35"/>
      <c r="C63" s="146" t="s">
        <v>74</v>
      </c>
      <c r="D63" s="36"/>
      <c r="E63" s="36"/>
      <c r="F63" s="36"/>
      <c r="G63" s="36"/>
      <c r="H63" s="36"/>
      <c r="I63" s="115"/>
      <c r="J63" s="77">
        <f>J92</f>
        <v>0</v>
      </c>
      <c r="K63" s="36"/>
      <c r="L63" s="39"/>
      <c r="AU63" s="18" t="s">
        <v>113</v>
      </c>
    </row>
    <row r="64" spans="2:47" s="8" customFormat="1" ht="24.95" customHeight="1">
      <c r="B64" s="147"/>
      <c r="C64" s="148"/>
      <c r="D64" s="149" t="s">
        <v>165</v>
      </c>
      <c r="E64" s="150"/>
      <c r="F64" s="150"/>
      <c r="G64" s="150"/>
      <c r="H64" s="150"/>
      <c r="I64" s="151"/>
      <c r="J64" s="152">
        <f>J93</f>
        <v>0</v>
      </c>
      <c r="K64" s="148"/>
      <c r="L64" s="153"/>
    </row>
    <row r="65" spans="2:12" s="9" customFormat="1" ht="19.899999999999999" customHeight="1">
      <c r="B65" s="154"/>
      <c r="C65" s="97"/>
      <c r="D65" s="155" t="s">
        <v>166</v>
      </c>
      <c r="E65" s="156"/>
      <c r="F65" s="156"/>
      <c r="G65" s="156"/>
      <c r="H65" s="156"/>
      <c r="I65" s="157"/>
      <c r="J65" s="158">
        <f>J94</f>
        <v>0</v>
      </c>
      <c r="K65" s="97"/>
      <c r="L65" s="159"/>
    </row>
    <row r="66" spans="2:12" s="9" customFormat="1" ht="19.899999999999999" customHeight="1">
      <c r="B66" s="154"/>
      <c r="C66" s="97"/>
      <c r="D66" s="155" t="s">
        <v>707</v>
      </c>
      <c r="E66" s="156"/>
      <c r="F66" s="156"/>
      <c r="G66" s="156"/>
      <c r="H66" s="156"/>
      <c r="I66" s="157"/>
      <c r="J66" s="158">
        <f>J153</f>
        <v>0</v>
      </c>
      <c r="K66" s="97"/>
      <c r="L66" s="159"/>
    </row>
    <row r="67" spans="2:12" s="9" customFormat="1" ht="19.899999999999999" customHeight="1">
      <c r="B67" s="154"/>
      <c r="C67" s="97"/>
      <c r="D67" s="155" t="s">
        <v>708</v>
      </c>
      <c r="E67" s="156"/>
      <c r="F67" s="156"/>
      <c r="G67" s="156"/>
      <c r="H67" s="156"/>
      <c r="I67" s="157"/>
      <c r="J67" s="158">
        <f>J162</f>
        <v>0</v>
      </c>
      <c r="K67" s="97"/>
      <c r="L67" s="159"/>
    </row>
    <row r="68" spans="2:12" s="9" customFormat="1" ht="19.899999999999999" customHeight="1">
      <c r="B68" s="154"/>
      <c r="C68" s="97"/>
      <c r="D68" s="155" t="s">
        <v>175</v>
      </c>
      <c r="E68" s="156"/>
      <c r="F68" s="156"/>
      <c r="G68" s="156"/>
      <c r="H68" s="156"/>
      <c r="I68" s="157"/>
      <c r="J68" s="158">
        <f>J196</f>
        <v>0</v>
      </c>
      <c r="K68" s="97"/>
      <c r="L68" s="159"/>
    </row>
    <row r="69" spans="2:12" s="8" customFormat="1" ht="24.95" customHeight="1">
      <c r="B69" s="147"/>
      <c r="C69" s="148"/>
      <c r="D69" s="149" t="s">
        <v>176</v>
      </c>
      <c r="E69" s="150"/>
      <c r="F69" s="150"/>
      <c r="G69" s="150"/>
      <c r="H69" s="150"/>
      <c r="I69" s="151"/>
      <c r="J69" s="152">
        <f>J199</f>
        <v>0</v>
      </c>
      <c r="K69" s="148"/>
      <c r="L69" s="153"/>
    </row>
    <row r="70" spans="2:12" s="9" customFormat="1" ht="19.899999999999999" customHeight="1">
      <c r="B70" s="154"/>
      <c r="C70" s="97"/>
      <c r="D70" s="155" t="s">
        <v>709</v>
      </c>
      <c r="E70" s="156"/>
      <c r="F70" s="156"/>
      <c r="G70" s="156"/>
      <c r="H70" s="156"/>
      <c r="I70" s="157"/>
      <c r="J70" s="158">
        <f>J200</f>
        <v>0</v>
      </c>
      <c r="K70" s="97"/>
      <c r="L70" s="159"/>
    </row>
    <row r="71" spans="2:12" s="1" customFormat="1" ht="21.85" customHeight="1">
      <c r="B71" s="35"/>
      <c r="C71" s="36"/>
      <c r="D71" s="36"/>
      <c r="E71" s="36"/>
      <c r="F71" s="36"/>
      <c r="G71" s="36"/>
      <c r="H71" s="36"/>
      <c r="I71" s="115"/>
      <c r="J71" s="36"/>
      <c r="K71" s="36"/>
      <c r="L71" s="39"/>
    </row>
    <row r="72" spans="2:12" s="1" customFormat="1" ht="6.95" customHeight="1">
      <c r="B72" s="47"/>
      <c r="C72" s="48"/>
      <c r="D72" s="48"/>
      <c r="E72" s="48"/>
      <c r="F72" s="48"/>
      <c r="G72" s="48"/>
      <c r="H72" s="48"/>
      <c r="I72" s="138"/>
      <c r="J72" s="48"/>
      <c r="K72" s="48"/>
      <c r="L72" s="39"/>
    </row>
    <row r="76" spans="2:12" s="1" customFormat="1" ht="6.95" customHeight="1">
      <c r="B76" s="49"/>
      <c r="C76" s="50"/>
      <c r="D76" s="50"/>
      <c r="E76" s="50"/>
      <c r="F76" s="50"/>
      <c r="G76" s="50"/>
      <c r="H76" s="50"/>
      <c r="I76" s="141"/>
      <c r="J76" s="50"/>
      <c r="K76" s="50"/>
      <c r="L76" s="39"/>
    </row>
    <row r="77" spans="2:12" s="1" customFormat="1" ht="24.95" customHeight="1">
      <c r="B77" s="35"/>
      <c r="C77" s="24" t="s">
        <v>116</v>
      </c>
      <c r="D77" s="36"/>
      <c r="E77" s="36"/>
      <c r="F77" s="36"/>
      <c r="G77" s="36"/>
      <c r="H77" s="36"/>
      <c r="I77" s="115"/>
      <c r="J77" s="36"/>
      <c r="K77" s="36"/>
      <c r="L77" s="39"/>
    </row>
    <row r="78" spans="2:12" s="1" customFormat="1" ht="6.95" customHeight="1">
      <c r="B78" s="35"/>
      <c r="C78" s="36"/>
      <c r="D78" s="36"/>
      <c r="E78" s="36"/>
      <c r="F78" s="36"/>
      <c r="G78" s="36"/>
      <c r="H78" s="36"/>
      <c r="I78" s="115"/>
      <c r="J78" s="36"/>
      <c r="K78" s="36"/>
      <c r="L78" s="39"/>
    </row>
    <row r="79" spans="2:12" s="1" customFormat="1" ht="12" customHeight="1">
      <c r="B79" s="35"/>
      <c r="C79" s="30" t="s">
        <v>16</v>
      </c>
      <c r="D79" s="36"/>
      <c r="E79" s="36"/>
      <c r="F79" s="36"/>
      <c r="G79" s="36"/>
      <c r="H79" s="36"/>
      <c r="I79" s="115"/>
      <c r="J79" s="36"/>
      <c r="K79" s="36"/>
      <c r="L79" s="39"/>
    </row>
    <row r="80" spans="2:12" s="1" customFormat="1" ht="16.5" customHeight="1">
      <c r="B80" s="35"/>
      <c r="C80" s="36"/>
      <c r="D80" s="36"/>
      <c r="E80" s="392" t="str">
        <f>E7</f>
        <v>Automatické parkovací zařízení pro kola v Berouně</v>
      </c>
      <c r="F80" s="393"/>
      <c r="G80" s="393"/>
      <c r="H80" s="393"/>
      <c r="I80" s="115"/>
      <c r="J80" s="36"/>
      <c r="K80" s="36"/>
      <c r="L80" s="39"/>
    </row>
    <row r="81" spans="2:65" ht="12" customHeight="1">
      <c r="B81" s="22"/>
      <c r="C81" s="30" t="s">
        <v>108</v>
      </c>
      <c r="D81" s="23"/>
      <c r="E81" s="23"/>
      <c r="F81" s="23"/>
      <c r="G81" s="23"/>
      <c r="H81" s="23"/>
      <c r="J81" s="23"/>
      <c r="K81" s="23"/>
      <c r="L81" s="21"/>
    </row>
    <row r="82" spans="2:65" s="1" customFormat="1" ht="16.5" customHeight="1">
      <c r="B82" s="35"/>
      <c r="C82" s="36"/>
      <c r="D82" s="36"/>
      <c r="E82" s="392" t="s">
        <v>162</v>
      </c>
      <c r="F82" s="394"/>
      <c r="G82" s="394"/>
      <c r="H82" s="394"/>
      <c r="I82" s="115"/>
      <c r="J82" s="36"/>
      <c r="K82" s="36"/>
      <c r="L82" s="39"/>
    </row>
    <row r="83" spans="2:65" s="1" customFormat="1" ht="12" customHeight="1">
      <c r="B83" s="35"/>
      <c r="C83" s="30" t="s">
        <v>163</v>
      </c>
      <c r="D83" s="36"/>
      <c r="E83" s="36"/>
      <c r="F83" s="36"/>
      <c r="G83" s="36"/>
      <c r="H83" s="36"/>
      <c r="I83" s="115"/>
      <c r="J83" s="36"/>
      <c r="K83" s="36"/>
      <c r="L83" s="39"/>
    </row>
    <row r="84" spans="2:65" s="1" customFormat="1" ht="16.5" customHeight="1">
      <c r="B84" s="35"/>
      <c r="C84" s="36"/>
      <c r="D84" s="36"/>
      <c r="E84" s="361" t="str">
        <f>E11</f>
        <v>SO 01.c - Kanalizace</v>
      </c>
      <c r="F84" s="394"/>
      <c r="G84" s="394"/>
      <c r="H84" s="394"/>
      <c r="I84" s="115"/>
      <c r="J84" s="36"/>
      <c r="K84" s="36"/>
      <c r="L84" s="39"/>
    </row>
    <row r="85" spans="2:65" s="1" customFormat="1" ht="6.95" customHeight="1">
      <c r="B85" s="35"/>
      <c r="C85" s="36"/>
      <c r="D85" s="36"/>
      <c r="E85" s="36"/>
      <c r="F85" s="36"/>
      <c r="G85" s="36"/>
      <c r="H85" s="36"/>
      <c r="I85" s="115"/>
      <c r="J85" s="36"/>
      <c r="K85" s="36"/>
      <c r="L85" s="39"/>
    </row>
    <row r="86" spans="2:65" s="1" customFormat="1" ht="12" customHeight="1">
      <c r="B86" s="35"/>
      <c r="C86" s="30" t="s">
        <v>21</v>
      </c>
      <c r="D86" s="36"/>
      <c r="E86" s="36"/>
      <c r="F86" s="28" t="str">
        <f>F14</f>
        <v>Beroun</v>
      </c>
      <c r="G86" s="36"/>
      <c r="H86" s="36"/>
      <c r="I86" s="116" t="s">
        <v>23</v>
      </c>
      <c r="J86" s="59" t="str">
        <f>IF(J14="","",J14)</f>
        <v>10. 10. 2019</v>
      </c>
      <c r="K86" s="36"/>
      <c r="L86" s="39"/>
    </row>
    <row r="87" spans="2:65" s="1" customFormat="1" ht="6.95" customHeight="1">
      <c r="B87" s="35"/>
      <c r="C87" s="36"/>
      <c r="D87" s="36"/>
      <c r="E87" s="36"/>
      <c r="F87" s="36"/>
      <c r="G87" s="36"/>
      <c r="H87" s="36"/>
      <c r="I87" s="115"/>
      <c r="J87" s="36"/>
      <c r="K87" s="36"/>
      <c r="L87" s="39"/>
    </row>
    <row r="88" spans="2:65" s="1" customFormat="1" ht="43.05" customHeight="1">
      <c r="B88" s="35"/>
      <c r="C88" s="30" t="s">
        <v>25</v>
      </c>
      <c r="D88" s="36"/>
      <c r="E88" s="36"/>
      <c r="F88" s="28" t="str">
        <f>E17</f>
        <v>Město Beroun, Husovo nám. 68, 266 01 Beroun</v>
      </c>
      <c r="G88" s="36"/>
      <c r="H88" s="36"/>
      <c r="I88" s="116" t="s">
        <v>33</v>
      </c>
      <c r="J88" s="33" t="str">
        <f>E23</f>
        <v>OPTIMA, s.r.o., Žižkova 738/IV, 566 01 Vys. Mýto</v>
      </c>
      <c r="K88" s="36"/>
      <c r="L88" s="39"/>
    </row>
    <row r="89" spans="2:65" s="1" customFormat="1" ht="15.2" customHeight="1">
      <c r="B89" s="35"/>
      <c r="C89" s="30" t="s">
        <v>31</v>
      </c>
      <c r="D89" s="36"/>
      <c r="E89" s="36"/>
      <c r="F89" s="28" t="str">
        <f>IF(E20="","",E20)</f>
        <v>Vyplň údaj</v>
      </c>
      <c r="G89" s="36"/>
      <c r="H89" s="36"/>
      <c r="I89" s="116" t="s">
        <v>38</v>
      </c>
      <c r="J89" s="33" t="str">
        <f>E26</f>
        <v xml:space="preserve"> </v>
      </c>
      <c r="K89" s="36"/>
      <c r="L89" s="39"/>
    </row>
    <row r="90" spans="2:65" s="1" customFormat="1" ht="10.35" customHeight="1"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39"/>
    </row>
    <row r="91" spans="2:65" s="10" customFormat="1" ht="29.25" customHeight="1">
      <c r="B91" s="160"/>
      <c r="C91" s="161" t="s">
        <v>117</v>
      </c>
      <c r="D91" s="162" t="s">
        <v>61</v>
      </c>
      <c r="E91" s="162" t="s">
        <v>57</v>
      </c>
      <c r="F91" s="162" t="s">
        <v>58</v>
      </c>
      <c r="G91" s="162" t="s">
        <v>118</v>
      </c>
      <c r="H91" s="162" t="s">
        <v>119</v>
      </c>
      <c r="I91" s="163" t="s">
        <v>120</v>
      </c>
      <c r="J91" s="162" t="s">
        <v>112</v>
      </c>
      <c r="K91" s="164" t="s">
        <v>121</v>
      </c>
      <c r="L91" s="165"/>
      <c r="M91" s="68" t="s">
        <v>19</v>
      </c>
      <c r="N91" s="69" t="s">
        <v>46</v>
      </c>
      <c r="O91" s="69" t="s">
        <v>122</v>
      </c>
      <c r="P91" s="69" t="s">
        <v>123</v>
      </c>
      <c r="Q91" s="69" t="s">
        <v>124</v>
      </c>
      <c r="R91" s="69" t="s">
        <v>125</v>
      </c>
      <c r="S91" s="69" t="s">
        <v>126</v>
      </c>
      <c r="T91" s="70" t="s">
        <v>127</v>
      </c>
    </row>
    <row r="92" spans="2:65" s="1" customFormat="1" ht="22.8" customHeight="1">
      <c r="B92" s="35"/>
      <c r="C92" s="75" t="s">
        <v>128</v>
      </c>
      <c r="D92" s="36"/>
      <c r="E92" s="36"/>
      <c r="F92" s="36"/>
      <c r="G92" s="36"/>
      <c r="H92" s="36"/>
      <c r="I92" s="115"/>
      <c r="J92" s="166">
        <f>BK92</f>
        <v>0</v>
      </c>
      <c r="K92" s="36"/>
      <c r="L92" s="39"/>
      <c r="M92" s="71"/>
      <c r="N92" s="72"/>
      <c r="O92" s="72"/>
      <c r="P92" s="167">
        <f>P93+P199</f>
        <v>0</v>
      </c>
      <c r="Q92" s="72"/>
      <c r="R92" s="167">
        <f>R93+R199</f>
        <v>6.3474050299999991</v>
      </c>
      <c r="S92" s="72"/>
      <c r="T92" s="168">
        <f>T93+T199</f>
        <v>0</v>
      </c>
      <c r="AT92" s="18" t="s">
        <v>75</v>
      </c>
      <c r="AU92" s="18" t="s">
        <v>113</v>
      </c>
      <c r="BK92" s="169">
        <f>BK93+BK199</f>
        <v>0</v>
      </c>
    </row>
    <row r="93" spans="2:65" s="11" customFormat="1" ht="25.9" customHeight="1">
      <c r="B93" s="170"/>
      <c r="C93" s="171"/>
      <c r="D93" s="172" t="s">
        <v>75</v>
      </c>
      <c r="E93" s="173" t="s">
        <v>178</v>
      </c>
      <c r="F93" s="173" t="s">
        <v>179</v>
      </c>
      <c r="G93" s="171"/>
      <c r="H93" s="171"/>
      <c r="I93" s="174"/>
      <c r="J93" s="175">
        <f>BK93</f>
        <v>0</v>
      </c>
      <c r="K93" s="171"/>
      <c r="L93" s="176"/>
      <c r="M93" s="177"/>
      <c r="N93" s="178"/>
      <c r="O93" s="178"/>
      <c r="P93" s="179">
        <f>P94+P153+P162+P196</f>
        <v>0</v>
      </c>
      <c r="Q93" s="178"/>
      <c r="R93" s="179">
        <f>R94+R153+R162+R196</f>
        <v>6.3434650299999991</v>
      </c>
      <c r="S93" s="178"/>
      <c r="T93" s="180">
        <f>T94+T153+T162+T196</f>
        <v>0</v>
      </c>
      <c r="AR93" s="181" t="s">
        <v>84</v>
      </c>
      <c r="AT93" s="182" t="s">
        <v>75</v>
      </c>
      <c r="AU93" s="182" t="s">
        <v>76</v>
      </c>
      <c r="AY93" s="181" t="s">
        <v>131</v>
      </c>
      <c r="BK93" s="183">
        <f>BK94+BK153+BK162+BK196</f>
        <v>0</v>
      </c>
    </row>
    <row r="94" spans="2:65" s="11" customFormat="1" ht="22.8" customHeight="1">
      <c r="B94" s="170"/>
      <c r="C94" s="171"/>
      <c r="D94" s="172" t="s">
        <v>75</v>
      </c>
      <c r="E94" s="184" t="s">
        <v>84</v>
      </c>
      <c r="F94" s="184" t="s">
        <v>180</v>
      </c>
      <c r="G94" s="171"/>
      <c r="H94" s="171"/>
      <c r="I94" s="174"/>
      <c r="J94" s="185">
        <f>BK94</f>
        <v>0</v>
      </c>
      <c r="K94" s="171"/>
      <c r="L94" s="176"/>
      <c r="M94" s="177"/>
      <c r="N94" s="178"/>
      <c r="O94" s="178"/>
      <c r="P94" s="179">
        <f>SUM(P95:P152)</f>
        <v>0</v>
      </c>
      <c r="Q94" s="178"/>
      <c r="R94" s="179">
        <f>SUM(R95:R152)</f>
        <v>6.1658999999999999E-2</v>
      </c>
      <c r="S94" s="178"/>
      <c r="T94" s="180">
        <f>SUM(T95:T152)</f>
        <v>0</v>
      </c>
      <c r="AR94" s="181" t="s">
        <v>84</v>
      </c>
      <c r="AT94" s="182" t="s">
        <v>75</v>
      </c>
      <c r="AU94" s="182" t="s">
        <v>84</v>
      </c>
      <c r="AY94" s="181" t="s">
        <v>131</v>
      </c>
      <c r="BK94" s="183">
        <f>SUM(BK95:BK152)</f>
        <v>0</v>
      </c>
    </row>
    <row r="95" spans="2:65" s="1" customFormat="1" ht="24" customHeight="1">
      <c r="B95" s="35"/>
      <c r="C95" s="186" t="s">
        <v>84</v>
      </c>
      <c r="D95" s="186" t="s">
        <v>134</v>
      </c>
      <c r="E95" s="187" t="s">
        <v>710</v>
      </c>
      <c r="F95" s="188" t="s">
        <v>711</v>
      </c>
      <c r="G95" s="189" t="s">
        <v>183</v>
      </c>
      <c r="H95" s="190">
        <v>18.899999999999999</v>
      </c>
      <c r="I95" s="191"/>
      <c r="J95" s="192">
        <f>ROUND(I95*H95,2)</f>
        <v>0</v>
      </c>
      <c r="K95" s="188" t="s">
        <v>184</v>
      </c>
      <c r="L95" s="39"/>
      <c r="M95" s="193" t="s">
        <v>19</v>
      </c>
      <c r="N95" s="194" t="s">
        <v>47</v>
      </c>
      <c r="O95" s="64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AR95" s="197" t="s">
        <v>139</v>
      </c>
      <c r="AT95" s="197" t="s">
        <v>134</v>
      </c>
      <c r="AU95" s="197" t="s">
        <v>86</v>
      </c>
      <c r="AY95" s="18" t="s">
        <v>131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8" t="s">
        <v>84</v>
      </c>
      <c r="BK95" s="198">
        <f>ROUND(I95*H95,2)</f>
        <v>0</v>
      </c>
      <c r="BL95" s="18" t="s">
        <v>139</v>
      </c>
      <c r="BM95" s="197" t="s">
        <v>86</v>
      </c>
    </row>
    <row r="96" spans="2:65" s="1" customFormat="1" ht="65.650000000000006">
      <c r="B96" s="35"/>
      <c r="C96" s="36"/>
      <c r="D96" s="214" t="s">
        <v>186</v>
      </c>
      <c r="E96" s="36"/>
      <c r="F96" s="215" t="s">
        <v>712</v>
      </c>
      <c r="G96" s="36"/>
      <c r="H96" s="36"/>
      <c r="I96" s="115"/>
      <c r="J96" s="36"/>
      <c r="K96" s="36"/>
      <c r="L96" s="39"/>
      <c r="M96" s="216"/>
      <c r="N96" s="64"/>
      <c r="O96" s="64"/>
      <c r="P96" s="64"/>
      <c r="Q96" s="64"/>
      <c r="R96" s="64"/>
      <c r="S96" s="64"/>
      <c r="T96" s="65"/>
      <c r="AT96" s="18" t="s">
        <v>186</v>
      </c>
      <c r="AU96" s="18" t="s">
        <v>86</v>
      </c>
    </row>
    <row r="97" spans="2:65" s="12" customFormat="1" ht="10.15">
      <c r="B97" s="217"/>
      <c r="C97" s="218"/>
      <c r="D97" s="214" t="s">
        <v>188</v>
      </c>
      <c r="E97" s="219" t="s">
        <v>19</v>
      </c>
      <c r="F97" s="220" t="s">
        <v>713</v>
      </c>
      <c r="G97" s="218"/>
      <c r="H97" s="219" t="s">
        <v>19</v>
      </c>
      <c r="I97" s="221"/>
      <c r="J97" s="218"/>
      <c r="K97" s="218"/>
      <c r="L97" s="222"/>
      <c r="M97" s="223"/>
      <c r="N97" s="224"/>
      <c r="O97" s="224"/>
      <c r="P97" s="224"/>
      <c r="Q97" s="224"/>
      <c r="R97" s="224"/>
      <c r="S97" s="224"/>
      <c r="T97" s="225"/>
      <c r="AT97" s="226" t="s">
        <v>188</v>
      </c>
      <c r="AU97" s="226" t="s">
        <v>86</v>
      </c>
      <c r="AV97" s="12" t="s">
        <v>84</v>
      </c>
      <c r="AW97" s="12" t="s">
        <v>37</v>
      </c>
      <c r="AX97" s="12" t="s">
        <v>76</v>
      </c>
      <c r="AY97" s="226" t="s">
        <v>131</v>
      </c>
    </row>
    <row r="98" spans="2:65" s="13" customFormat="1" ht="10.15">
      <c r="B98" s="227"/>
      <c r="C98" s="228"/>
      <c r="D98" s="214" t="s">
        <v>188</v>
      </c>
      <c r="E98" s="229" t="s">
        <v>19</v>
      </c>
      <c r="F98" s="230" t="s">
        <v>714</v>
      </c>
      <c r="G98" s="228"/>
      <c r="H98" s="231">
        <v>18.899999999999999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AT98" s="237" t="s">
        <v>188</v>
      </c>
      <c r="AU98" s="237" t="s">
        <v>86</v>
      </c>
      <c r="AV98" s="13" t="s">
        <v>86</v>
      </c>
      <c r="AW98" s="13" t="s">
        <v>37</v>
      </c>
      <c r="AX98" s="13" t="s">
        <v>84</v>
      </c>
      <c r="AY98" s="237" t="s">
        <v>131</v>
      </c>
    </row>
    <row r="99" spans="2:65" s="1" customFormat="1" ht="24" customHeight="1">
      <c r="B99" s="35"/>
      <c r="C99" s="186" t="s">
        <v>86</v>
      </c>
      <c r="D99" s="186" t="s">
        <v>134</v>
      </c>
      <c r="E99" s="187" t="s">
        <v>715</v>
      </c>
      <c r="F99" s="188" t="s">
        <v>716</v>
      </c>
      <c r="G99" s="189" t="s">
        <v>183</v>
      </c>
      <c r="H99" s="190">
        <v>13.413</v>
      </c>
      <c r="I99" s="191"/>
      <c r="J99" s="192">
        <f>ROUND(I99*H99,2)</f>
        <v>0</v>
      </c>
      <c r="K99" s="188" t="s">
        <v>184</v>
      </c>
      <c r="L99" s="39"/>
      <c r="M99" s="193" t="s">
        <v>19</v>
      </c>
      <c r="N99" s="194" t="s">
        <v>47</v>
      </c>
      <c r="O99" s="64"/>
      <c r="P99" s="195">
        <f>O99*H99</f>
        <v>0</v>
      </c>
      <c r="Q99" s="195">
        <v>0</v>
      </c>
      <c r="R99" s="195">
        <f>Q99*H99</f>
        <v>0</v>
      </c>
      <c r="S99" s="195">
        <v>0</v>
      </c>
      <c r="T99" s="196">
        <f>S99*H99</f>
        <v>0</v>
      </c>
      <c r="AR99" s="197" t="s">
        <v>139</v>
      </c>
      <c r="AT99" s="197" t="s">
        <v>134</v>
      </c>
      <c r="AU99" s="197" t="s">
        <v>86</v>
      </c>
      <c r="AY99" s="18" t="s">
        <v>131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18" t="s">
        <v>84</v>
      </c>
      <c r="BK99" s="198">
        <f>ROUND(I99*H99,2)</f>
        <v>0</v>
      </c>
      <c r="BL99" s="18" t="s">
        <v>139</v>
      </c>
      <c r="BM99" s="197" t="s">
        <v>209</v>
      </c>
    </row>
    <row r="100" spans="2:65" s="1" customFormat="1" ht="93.75">
      <c r="B100" s="35"/>
      <c r="C100" s="36"/>
      <c r="D100" s="214" t="s">
        <v>186</v>
      </c>
      <c r="E100" s="36"/>
      <c r="F100" s="215" t="s">
        <v>717</v>
      </c>
      <c r="G100" s="36"/>
      <c r="H100" s="36"/>
      <c r="I100" s="115"/>
      <c r="J100" s="36"/>
      <c r="K100" s="36"/>
      <c r="L100" s="39"/>
      <c r="M100" s="216"/>
      <c r="N100" s="64"/>
      <c r="O100" s="64"/>
      <c r="P100" s="64"/>
      <c r="Q100" s="64"/>
      <c r="R100" s="64"/>
      <c r="S100" s="64"/>
      <c r="T100" s="65"/>
      <c r="AT100" s="18" t="s">
        <v>186</v>
      </c>
      <c r="AU100" s="18" t="s">
        <v>86</v>
      </c>
    </row>
    <row r="101" spans="2:65" s="12" customFormat="1" ht="10.15">
      <c r="B101" s="217"/>
      <c r="C101" s="218"/>
      <c r="D101" s="214" t="s">
        <v>188</v>
      </c>
      <c r="E101" s="219" t="s">
        <v>19</v>
      </c>
      <c r="F101" s="220" t="s">
        <v>718</v>
      </c>
      <c r="G101" s="218"/>
      <c r="H101" s="219" t="s">
        <v>19</v>
      </c>
      <c r="I101" s="221"/>
      <c r="J101" s="218"/>
      <c r="K101" s="218"/>
      <c r="L101" s="222"/>
      <c r="M101" s="223"/>
      <c r="N101" s="224"/>
      <c r="O101" s="224"/>
      <c r="P101" s="224"/>
      <c r="Q101" s="224"/>
      <c r="R101" s="224"/>
      <c r="S101" s="224"/>
      <c r="T101" s="225"/>
      <c r="AT101" s="226" t="s">
        <v>188</v>
      </c>
      <c r="AU101" s="226" t="s">
        <v>86</v>
      </c>
      <c r="AV101" s="12" t="s">
        <v>84</v>
      </c>
      <c r="AW101" s="12" t="s">
        <v>37</v>
      </c>
      <c r="AX101" s="12" t="s">
        <v>76</v>
      </c>
      <c r="AY101" s="226" t="s">
        <v>131</v>
      </c>
    </row>
    <row r="102" spans="2:65" s="13" customFormat="1" ht="10.15">
      <c r="B102" s="227"/>
      <c r="C102" s="228"/>
      <c r="D102" s="214" t="s">
        <v>188</v>
      </c>
      <c r="E102" s="229" t="s">
        <v>19</v>
      </c>
      <c r="F102" s="230" t="s">
        <v>719</v>
      </c>
      <c r="G102" s="228"/>
      <c r="H102" s="231">
        <v>13.413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AT102" s="237" t="s">
        <v>188</v>
      </c>
      <c r="AU102" s="237" t="s">
        <v>86</v>
      </c>
      <c r="AV102" s="13" t="s">
        <v>86</v>
      </c>
      <c r="AW102" s="13" t="s">
        <v>37</v>
      </c>
      <c r="AX102" s="13" t="s">
        <v>84</v>
      </c>
      <c r="AY102" s="237" t="s">
        <v>131</v>
      </c>
    </row>
    <row r="103" spans="2:65" s="1" customFormat="1" ht="24" customHeight="1">
      <c r="B103" s="35"/>
      <c r="C103" s="186" t="s">
        <v>146</v>
      </c>
      <c r="D103" s="186" t="s">
        <v>134</v>
      </c>
      <c r="E103" s="187" t="s">
        <v>720</v>
      </c>
      <c r="F103" s="188" t="s">
        <v>721</v>
      </c>
      <c r="G103" s="189" t="s">
        <v>270</v>
      </c>
      <c r="H103" s="190">
        <v>72.540000000000006</v>
      </c>
      <c r="I103" s="191"/>
      <c r="J103" s="192">
        <f>ROUND(I103*H103,2)</f>
        <v>0</v>
      </c>
      <c r="K103" s="188" t="s">
        <v>184</v>
      </c>
      <c r="L103" s="39"/>
      <c r="M103" s="193" t="s">
        <v>19</v>
      </c>
      <c r="N103" s="194" t="s">
        <v>47</v>
      </c>
      <c r="O103" s="64"/>
      <c r="P103" s="195">
        <f>O103*H103</f>
        <v>0</v>
      </c>
      <c r="Q103" s="195">
        <v>8.4999999999999995E-4</v>
      </c>
      <c r="R103" s="195">
        <f>Q103*H103</f>
        <v>6.1658999999999999E-2</v>
      </c>
      <c r="S103" s="195">
        <v>0</v>
      </c>
      <c r="T103" s="196">
        <f>S103*H103</f>
        <v>0</v>
      </c>
      <c r="AR103" s="197" t="s">
        <v>139</v>
      </c>
      <c r="AT103" s="197" t="s">
        <v>134</v>
      </c>
      <c r="AU103" s="197" t="s">
        <v>86</v>
      </c>
      <c r="AY103" s="18" t="s">
        <v>131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18" t="s">
        <v>84</v>
      </c>
      <c r="BK103" s="198">
        <f>ROUND(I103*H103,2)</f>
        <v>0</v>
      </c>
      <c r="BL103" s="18" t="s">
        <v>139</v>
      </c>
      <c r="BM103" s="197" t="s">
        <v>139</v>
      </c>
    </row>
    <row r="104" spans="2:65" s="1" customFormat="1" ht="121.9">
      <c r="B104" s="35"/>
      <c r="C104" s="36"/>
      <c r="D104" s="214" t="s">
        <v>186</v>
      </c>
      <c r="E104" s="36"/>
      <c r="F104" s="215" t="s">
        <v>722</v>
      </c>
      <c r="G104" s="36"/>
      <c r="H104" s="36"/>
      <c r="I104" s="115"/>
      <c r="J104" s="36"/>
      <c r="K104" s="36"/>
      <c r="L104" s="39"/>
      <c r="M104" s="216"/>
      <c r="N104" s="64"/>
      <c r="O104" s="64"/>
      <c r="P104" s="64"/>
      <c r="Q104" s="64"/>
      <c r="R104" s="64"/>
      <c r="S104" s="64"/>
      <c r="T104" s="65"/>
      <c r="AT104" s="18" t="s">
        <v>186</v>
      </c>
      <c r="AU104" s="18" t="s">
        <v>86</v>
      </c>
    </row>
    <row r="105" spans="2:65" s="12" customFormat="1" ht="10.15">
      <c r="B105" s="217"/>
      <c r="C105" s="218"/>
      <c r="D105" s="214" t="s">
        <v>188</v>
      </c>
      <c r="E105" s="219" t="s">
        <v>19</v>
      </c>
      <c r="F105" s="220" t="s">
        <v>723</v>
      </c>
      <c r="G105" s="218"/>
      <c r="H105" s="219" t="s">
        <v>19</v>
      </c>
      <c r="I105" s="221"/>
      <c r="J105" s="218"/>
      <c r="K105" s="218"/>
      <c r="L105" s="222"/>
      <c r="M105" s="223"/>
      <c r="N105" s="224"/>
      <c r="O105" s="224"/>
      <c r="P105" s="224"/>
      <c r="Q105" s="224"/>
      <c r="R105" s="224"/>
      <c r="S105" s="224"/>
      <c r="T105" s="225"/>
      <c r="AT105" s="226" t="s">
        <v>188</v>
      </c>
      <c r="AU105" s="226" t="s">
        <v>86</v>
      </c>
      <c r="AV105" s="12" t="s">
        <v>84</v>
      </c>
      <c r="AW105" s="12" t="s">
        <v>37</v>
      </c>
      <c r="AX105" s="12" t="s">
        <v>76</v>
      </c>
      <c r="AY105" s="226" t="s">
        <v>131</v>
      </c>
    </row>
    <row r="106" spans="2:65" s="13" customFormat="1" ht="10.15">
      <c r="B106" s="227"/>
      <c r="C106" s="228"/>
      <c r="D106" s="214" t="s">
        <v>188</v>
      </c>
      <c r="E106" s="229" t="s">
        <v>19</v>
      </c>
      <c r="F106" s="230" t="s">
        <v>724</v>
      </c>
      <c r="G106" s="228"/>
      <c r="H106" s="231">
        <v>25.2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AT106" s="237" t="s">
        <v>188</v>
      </c>
      <c r="AU106" s="237" t="s">
        <v>86</v>
      </c>
      <c r="AV106" s="13" t="s">
        <v>86</v>
      </c>
      <c r="AW106" s="13" t="s">
        <v>37</v>
      </c>
      <c r="AX106" s="13" t="s">
        <v>76</v>
      </c>
      <c r="AY106" s="237" t="s">
        <v>131</v>
      </c>
    </row>
    <row r="107" spans="2:65" s="12" customFormat="1" ht="10.15">
      <c r="B107" s="217"/>
      <c r="C107" s="218"/>
      <c r="D107" s="214" t="s">
        <v>188</v>
      </c>
      <c r="E107" s="219" t="s">
        <v>19</v>
      </c>
      <c r="F107" s="220" t="s">
        <v>725</v>
      </c>
      <c r="G107" s="218"/>
      <c r="H107" s="219" t="s">
        <v>19</v>
      </c>
      <c r="I107" s="221"/>
      <c r="J107" s="218"/>
      <c r="K107" s="218"/>
      <c r="L107" s="222"/>
      <c r="M107" s="223"/>
      <c r="N107" s="224"/>
      <c r="O107" s="224"/>
      <c r="P107" s="224"/>
      <c r="Q107" s="224"/>
      <c r="R107" s="224"/>
      <c r="S107" s="224"/>
      <c r="T107" s="225"/>
      <c r="AT107" s="226" t="s">
        <v>188</v>
      </c>
      <c r="AU107" s="226" t="s">
        <v>86</v>
      </c>
      <c r="AV107" s="12" t="s">
        <v>84</v>
      </c>
      <c r="AW107" s="12" t="s">
        <v>37</v>
      </c>
      <c r="AX107" s="12" t="s">
        <v>76</v>
      </c>
      <c r="AY107" s="226" t="s">
        <v>131</v>
      </c>
    </row>
    <row r="108" spans="2:65" s="13" customFormat="1" ht="10.15">
      <c r="B108" s="227"/>
      <c r="C108" s="228"/>
      <c r="D108" s="214" t="s">
        <v>188</v>
      </c>
      <c r="E108" s="229" t="s">
        <v>19</v>
      </c>
      <c r="F108" s="230" t="s">
        <v>726</v>
      </c>
      <c r="G108" s="228"/>
      <c r="H108" s="231">
        <v>47.34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AT108" s="237" t="s">
        <v>188</v>
      </c>
      <c r="AU108" s="237" t="s">
        <v>86</v>
      </c>
      <c r="AV108" s="13" t="s">
        <v>86</v>
      </c>
      <c r="AW108" s="13" t="s">
        <v>37</v>
      </c>
      <c r="AX108" s="13" t="s">
        <v>76</v>
      </c>
      <c r="AY108" s="237" t="s">
        <v>131</v>
      </c>
    </row>
    <row r="109" spans="2:65" s="12" customFormat="1" ht="10.15">
      <c r="B109" s="217"/>
      <c r="C109" s="218"/>
      <c r="D109" s="214" t="s">
        <v>188</v>
      </c>
      <c r="E109" s="219" t="s">
        <v>19</v>
      </c>
      <c r="F109" s="220" t="s">
        <v>727</v>
      </c>
      <c r="G109" s="218"/>
      <c r="H109" s="219" t="s">
        <v>19</v>
      </c>
      <c r="I109" s="221"/>
      <c r="J109" s="218"/>
      <c r="K109" s="218"/>
      <c r="L109" s="222"/>
      <c r="M109" s="223"/>
      <c r="N109" s="224"/>
      <c r="O109" s="224"/>
      <c r="P109" s="224"/>
      <c r="Q109" s="224"/>
      <c r="R109" s="224"/>
      <c r="S109" s="224"/>
      <c r="T109" s="225"/>
      <c r="AT109" s="226" t="s">
        <v>188</v>
      </c>
      <c r="AU109" s="226" t="s">
        <v>86</v>
      </c>
      <c r="AV109" s="12" t="s">
        <v>84</v>
      </c>
      <c r="AW109" s="12" t="s">
        <v>37</v>
      </c>
      <c r="AX109" s="12" t="s">
        <v>76</v>
      </c>
      <c r="AY109" s="226" t="s">
        <v>131</v>
      </c>
    </row>
    <row r="110" spans="2:65" s="14" customFormat="1" ht="10.15">
      <c r="B110" s="238"/>
      <c r="C110" s="239"/>
      <c r="D110" s="214" t="s">
        <v>188</v>
      </c>
      <c r="E110" s="240" t="s">
        <v>19</v>
      </c>
      <c r="F110" s="241" t="s">
        <v>194</v>
      </c>
      <c r="G110" s="239"/>
      <c r="H110" s="242">
        <v>72.540000000000006</v>
      </c>
      <c r="I110" s="243"/>
      <c r="J110" s="239"/>
      <c r="K110" s="239"/>
      <c r="L110" s="244"/>
      <c r="M110" s="245"/>
      <c r="N110" s="246"/>
      <c r="O110" s="246"/>
      <c r="P110" s="246"/>
      <c r="Q110" s="246"/>
      <c r="R110" s="246"/>
      <c r="S110" s="246"/>
      <c r="T110" s="247"/>
      <c r="AT110" s="248" t="s">
        <v>188</v>
      </c>
      <c r="AU110" s="248" t="s">
        <v>86</v>
      </c>
      <c r="AV110" s="14" t="s">
        <v>139</v>
      </c>
      <c r="AW110" s="14" t="s">
        <v>37</v>
      </c>
      <c r="AX110" s="14" t="s">
        <v>84</v>
      </c>
      <c r="AY110" s="248" t="s">
        <v>131</v>
      </c>
    </row>
    <row r="111" spans="2:65" s="1" customFormat="1" ht="24" customHeight="1">
      <c r="B111" s="35"/>
      <c r="C111" s="186" t="s">
        <v>139</v>
      </c>
      <c r="D111" s="186" t="s">
        <v>134</v>
      </c>
      <c r="E111" s="187" t="s">
        <v>728</v>
      </c>
      <c r="F111" s="188" t="s">
        <v>729</v>
      </c>
      <c r="G111" s="189" t="s">
        <v>270</v>
      </c>
      <c r="H111" s="190">
        <v>72.540000000000006</v>
      </c>
      <c r="I111" s="191"/>
      <c r="J111" s="192">
        <f>ROUND(I111*H111,2)</f>
        <v>0</v>
      </c>
      <c r="K111" s="188" t="s">
        <v>184</v>
      </c>
      <c r="L111" s="39"/>
      <c r="M111" s="193" t="s">
        <v>19</v>
      </c>
      <c r="N111" s="194" t="s">
        <v>47</v>
      </c>
      <c r="O111" s="64"/>
      <c r="P111" s="195">
        <f>O111*H111</f>
        <v>0</v>
      </c>
      <c r="Q111" s="195">
        <v>0</v>
      </c>
      <c r="R111" s="195">
        <f>Q111*H111</f>
        <v>0</v>
      </c>
      <c r="S111" s="195">
        <v>0</v>
      </c>
      <c r="T111" s="196">
        <f>S111*H111</f>
        <v>0</v>
      </c>
      <c r="AR111" s="197" t="s">
        <v>139</v>
      </c>
      <c r="AT111" s="197" t="s">
        <v>134</v>
      </c>
      <c r="AU111" s="197" t="s">
        <v>86</v>
      </c>
      <c r="AY111" s="18" t="s">
        <v>131</v>
      </c>
      <c r="BE111" s="198">
        <f>IF(N111="základní",J111,0)</f>
        <v>0</v>
      </c>
      <c r="BF111" s="198">
        <f>IF(N111="snížená",J111,0)</f>
        <v>0</v>
      </c>
      <c r="BG111" s="198">
        <f>IF(N111="zákl. přenesená",J111,0)</f>
        <v>0</v>
      </c>
      <c r="BH111" s="198">
        <f>IF(N111="sníž. přenesená",J111,0)</f>
        <v>0</v>
      </c>
      <c r="BI111" s="198">
        <f>IF(N111="nulová",J111,0)</f>
        <v>0</v>
      </c>
      <c r="BJ111" s="18" t="s">
        <v>84</v>
      </c>
      <c r="BK111" s="198">
        <f>ROUND(I111*H111,2)</f>
        <v>0</v>
      </c>
      <c r="BL111" s="18" t="s">
        <v>139</v>
      </c>
      <c r="BM111" s="197" t="s">
        <v>157</v>
      </c>
    </row>
    <row r="112" spans="2:65" s="1" customFormat="1" ht="24" customHeight="1">
      <c r="B112" s="35"/>
      <c r="C112" s="186" t="s">
        <v>153</v>
      </c>
      <c r="D112" s="186" t="s">
        <v>134</v>
      </c>
      <c r="E112" s="187" t="s">
        <v>730</v>
      </c>
      <c r="F112" s="188" t="s">
        <v>731</v>
      </c>
      <c r="G112" s="189" t="s">
        <v>183</v>
      </c>
      <c r="H112" s="190">
        <v>32.313000000000002</v>
      </c>
      <c r="I112" s="191"/>
      <c r="J112" s="192">
        <f>ROUND(I112*H112,2)</f>
        <v>0</v>
      </c>
      <c r="K112" s="188" t="s">
        <v>184</v>
      </c>
      <c r="L112" s="39"/>
      <c r="M112" s="193" t="s">
        <v>19</v>
      </c>
      <c r="N112" s="194" t="s">
        <v>47</v>
      </c>
      <c r="O112" s="64"/>
      <c r="P112" s="195">
        <f>O112*H112</f>
        <v>0</v>
      </c>
      <c r="Q112" s="195">
        <v>0</v>
      </c>
      <c r="R112" s="195">
        <f>Q112*H112</f>
        <v>0</v>
      </c>
      <c r="S112" s="195">
        <v>0</v>
      </c>
      <c r="T112" s="196">
        <f>S112*H112</f>
        <v>0</v>
      </c>
      <c r="AR112" s="197" t="s">
        <v>139</v>
      </c>
      <c r="AT112" s="197" t="s">
        <v>134</v>
      </c>
      <c r="AU112" s="197" t="s">
        <v>86</v>
      </c>
      <c r="AY112" s="18" t="s">
        <v>131</v>
      </c>
      <c r="BE112" s="198">
        <f>IF(N112="základní",J112,0)</f>
        <v>0</v>
      </c>
      <c r="BF112" s="198">
        <f>IF(N112="snížená",J112,0)</f>
        <v>0</v>
      </c>
      <c r="BG112" s="198">
        <f>IF(N112="zákl. přenesená",J112,0)</f>
        <v>0</v>
      </c>
      <c r="BH112" s="198">
        <f>IF(N112="sníž. přenesená",J112,0)</f>
        <v>0</v>
      </c>
      <c r="BI112" s="198">
        <f>IF(N112="nulová",J112,0)</f>
        <v>0</v>
      </c>
      <c r="BJ112" s="18" t="s">
        <v>84</v>
      </c>
      <c r="BK112" s="198">
        <f>ROUND(I112*H112,2)</f>
        <v>0</v>
      </c>
      <c r="BL112" s="18" t="s">
        <v>139</v>
      </c>
      <c r="BM112" s="197" t="s">
        <v>304</v>
      </c>
    </row>
    <row r="113" spans="2:65" s="1" customFormat="1" ht="56.25">
      <c r="B113" s="35"/>
      <c r="C113" s="36"/>
      <c r="D113" s="214" t="s">
        <v>186</v>
      </c>
      <c r="E113" s="36"/>
      <c r="F113" s="215" t="s">
        <v>213</v>
      </c>
      <c r="G113" s="36"/>
      <c r="H113" s="36"/>
      <c r="I113" s="115"/>
      <c r="J113" s="36"/>
      <c r="K113" s="36"/>
      <c r="L113" s="39"/>
      <c r="M113" s="216"/>
      <c r="N113" s="64"/>
      <c r="O113" s="64"/>
      <c r="P113" s="64"/>
      <c r="Q113" s="64"/>
      <c r="R113" s="64"/>
      <c r="S113" s="64"/>
      <c r="T113" s="65"/>
      <c r="AT113" s="18" t="s">
        <v>186</v>
      </c>
      <c r="AU113" s="18" t="s">
        <v>86</v>
      </c>
    </row>
    <row r="114" spans="2:65" s="13" customFormat="1" ht="10.15">
      <c r="B114" s="227"/>
      <c r="C114" s="228"/>
      <c r="D114" s="214" t="s">
        <v>188</v>
      </c>
      <c r="E114" s="229" t="s">
        <v>19</v>
      </c>
      <c r="F114" s="230" t="s">
        <v>732</v>
      </c>
      <c r="G114" s="228"/>
      <c r="H114" s="231">
        <v>32.313000000000002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AT114" s="237" t="s">
        <v>188</v>
      </c>
      <c r="AU114" s="237" t="s">
        <v>86</v>
      </c>
      <c r="AV114" s="13" t="s">
        <v>86</v>
      </c>
      <c r="AW114" s="13" t="s">
        <v>37</v>
      </c>
      <c r="AX114" s="13" t="s">
        <v>84</v>
      </c>
      <c r="AY114" s="237" t="s">
        <v>131</v>
      </c>
    </row>
    <row r="115" spans="2:65" s="1" customFormat="1" ht="24" customHeight="1">
      <c r="B115" s="35"/>
      <c r="C115" s="186" t="s">
        <v>157</v>
      </c>
      <c r="D115" s="186" t="s">
        <v>134</v>
      </c>
      <c r="E115" s="187" t="s">
        <v>214</v>
      </c>
      <c r="F115" s="188" t="s">
        <v>215</v>
      </c>
      <c r="G115" s="189" t="s">
        <v>183</v>
      </c>
      <c r="H115" s="190">
        <v>33.750999999999998</v>
      </c>
      <c r="I115" s="191"/>
      <c r="J115" s="192">
        <f>ROUND(I115*H115,2)</f>
        <v>0</v>
      </c>
      <c r="K115" s="188" t="s">
        <v>184</v>
      </c>
      <c r="L115" s="39"/>
      <c r="M115" s="193" t="s">
        <v>19</v>
      </c>
      <c r="N115" s="194" t="s">
        <v>47</v>
      </c>
      <c r="O115" s="64"/>
      <c r="P115" s="195">
        <f>O115*H115</f>
        <v>0</v>
      </c>
      <c r="Q115" s="195">
        <v>0</v>
      </c>
      <c r="R115" s="195">
        <f>Q115*H115</f>
        <v>0</v>
      </c>
      <c r="S115" s="195">
        <v>0</v>
      </c>
      <c r="T115" s="196">
        <f>S115*H115</f>
        <v>0</v>
      </c>
      <c r="AR115" s="197" t="s">
        <v>139</v>
      </c>
      <c r="AT115" s="197" t="s">
        <v>134</v>
      </c>
      <c r="AU115" s="197" t="s">
        <v>86</v>
      </c>
      <c r="AY115" s="18" t="s">
        <v>131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18" t="s">
        <v>84</v>
      </c>
      <c r="BK115" s="198">
        <f>ROUND(I115*H115,2)</f>
        <v>0</v>
      </c>
      <c r="BL115" s="18" t="s">
        <v>139</v>
      </c>
      <c r="BM115" s="197" t="s">
        <v>733</v>
      </c>
    </row>
    <row r="116" spans="2:65" s="1" customFormat="1" ht="131.25">
      <c r="B116" s="35"/>
      <c r="C116" s="36"/>
      <c r="D116" s="214" t="s">
        <v>186</v>
      </c>
      <c r="E116" s="36"/>
      <c r="F116" s="215" t="s">
        <v>217</v>
      </c>
      <c r="G116" s="36"/>
      <c r="H116" s="36"/>
      <c r="I116" s="115"/>
      <c r="J116" s="36"/>
      <c r="K116" s="36"/>
      <c r="L116" s="39"/>
      <c r="M116" s="216"/>
      <c r="N116" s="64"/>
      <c r="O116" s="64"/>
      <c r="P116" s="64"/>
      <c r="Q116" s="64"/>
      <c r="R116" s="64"/>
      <c r="S116" s="64"/>
      <c r="T116" s="65"/>
      <c r="AT116" s="18" t="s">
        <v>186</v>
      </c>
      <c r="AU116" s="18" t="s">
        <v>86</v>
      </c>
    </row>
    <row r="117" spans="2:65" s="13" customFormat="1" ht="10.15">
      <c r="B117" s="227"/>
      <c r="C117" s="228"/>
      <c r="D117" s="214" t="s">
        <v>188</v>
      </c>
      <c r="E117" s="229" t="s">
        <v>19</v>
      </c>
      <c r="F117" s="230" t="s">
        <v>734</v>
      </c>
      <c r="G117" s="228"/>
      <c r="H117" s="231">
        <v>33.750999999999998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AT117" s="237" t="s">
        <v>188</v>
      </c>
      <c r="AU117" s="237" t="s">
        <v>86</v>
      </c>
      <c r="AV117" s="13" t="s">
        <v>86</v>
      </c>
      <c r="AW117" s="13" t="s">
        <v>37</v>
      </c>
      <c r="AX117" s="13" t="s">
        <v>84</v>
      </c>
      <c r="AY117" s="237" t="s">
        <v>131</v>
      </c>
    </row>
    <row r="118" spans="2:65" s="1" customFormat="1" ht="24" customHeight="1">
      <c r="B118" s="35"/>
      <c r="C118" s="186" t="s">
        <v>221</v>
      </c>
      <c r="D118" s="186" t="s">
        <v>134</v>
      </c>
      <c r="E118" s="187" t="s">
        <v>222</v>
      </c>
      <c r="F118" s="188" t="s">
        <v>223</v>
      </c>
      <c r="G118" s="189" t="s">
        <v>183</v>
      </c>
      <c r="H118" s="190">
        <v>32.313000000000002</v>
      </c>
      <c r="I118" s="191"/>
      <c r="J118" s="192">
        <f>ROUND(I118*H118,2)</f>
        <v>0</v>
      </c>
      <c r="K118" s="188" t="s">
        <v>184</v>
      </c>
      <c r="L118" s="39"/>
      <c r="M118" s="193" t="s">
        <v>19</v>
      </c>
      <c r="N118" s="194" t="s">
        <v>47</v>
      </c>
      <c r="O118" s="64"/>
      <c r="P118" s="195">
        <f>O118*H118</f>
        <v>0</v>
      </c>
      <c r="Q118" s="195">
        <v>0</v>
      </c>
      <c r="R118" s="195">
        <f>Q118*H118</f>
        <v>0</v>
      </c>
      <c r="S118" s="195">
        <v>0</v>
      </c>
      <c r="T118" s="196">
        <f>S118*H118</f>
        <v>0</v>
      </c>
      <c r="AR118" s="197" t="s">
        <v>139</v>
      </c>
      <c r="AT118" s="197" t="s">
        <v>134</v>
      </c>
      <c r="AU118" s="197" t="s">
        <v>86</v>
      </c>
      <c r="AY118" s="18" t="s">
        <v>131</v>
      </c>
      <c r="BE118" s="198">
        <f>IF(N118="základní",J118,0)</f>
        <v>0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18" t="s">
        <v>84</v>
      </c>
      <c r="BK118" s="198">
        <f>ROUND(I118*H118,2)</f>
        <v>0</v>
      </c>
      <c r="BL118" s="18" t="s">
        <v>139</v>
      </c>
      <c r="BM118" s="197" t="s">
        <v>212</v>
      </c>
    </row>
    <row r="119" spans="2:65" s="1" customFormat="1" ht="131.25">
      <c r="B119" s="35"/>
      <c r="C119" s="36"/>
      <c r="D119" s="214" t="s">
        <v>186</v>
      </c>
      <c r="E119" s="36"/>
      <c r="F119" s="215" t="s">
        <v>217</v>
      </c>
      <c r="G119" s="36"/>
      <c r="H119" s="36"/>
      <c r="I119" s="115"/>
      <c r="J119" s="36"/>
      <c r="K119" s="36"/>
      <c r="L119" s="39"/>
      <c r="M119" s="216"/>
      <c r="N119" s="64"/>
      <c r="O119" s="64"/>
      <c r="P119" s="64"/>
      <c r="Q119" s="64"/>
      <c r="R119" s="64"/>
      <c r="S119" s="64"/>
      <c r="T119" s="65"/>
      <c r="AT119" s="18" t="s">
        <v>186</v>
      </c>
      <c r="AU119" s="18" t="s">
        <v>86</v>
      </c>
    </row>
    <row r="120" spans="2:65" s="12" customFormat="1" ht="10.15">
      <c r="B120" s="217"/>
      <c r="C120" s="218"/>
      <c r="D120" s="214" t="s">
        <v>188</v>
      </c>
      <c r="E120" s="219" t="s">
        <v>19</v>
      </c>
      <c r="F120" s="220" t="s">
        <v>735</v>
      </c>
      <c r="G120" s="218"/>
      <c r="H120" s="219" t="s">
        <v>19</v>
      </c>
      <c r="I120" s="221"/>
      <c r="J120" s="218"/>
      <c r="K120" s="218"/>
      <c r="L120" s="222"/>
      <c r="M120" s="223"/>
      <c r="N120" s="224"/>
      <c r="O120" s="224"/>
      <c r="P120" s="224"/>
      <c r="Q120" s="224"/>
      <c r="R120" s="224"/>
      <c r="S120" s="224"/>
      <c r="T120" s="225"/>
      <c r="AT120" s="226" t="s">
        <v>188</v>
      </c>
      <c r="AU120" s="226" t="s">
        <v>86</v>
      </c>
      <c r="AV120" s="12" t="s">
        <v>84</v>
      </c>
      <c r="AW120" s="12" t="s">
        <v>37</v>
      </c>
      <c r="AX120" s="12" t="s">
        <v>76</v>
      </c>
      <c r="AY120" s="226" t="s">
        <v>131</v>
      </c>
    </row>
    <row r="121" spans="2:65" s="13" customFormat="1" ht="10.15">
      <c r="B121" s="227"/>
      <c r="C121" s="228"/>
      <c r="D121" s="214" t="s">
        <v>188</v>
      </c>
      <c r="E121" s="229" t="s">
        <v>19</v>
      </c>
      <c r="F121" s="230" t="s">
        <v>736</v>
      </c>
      <c r="G121" s="228"/>
      <c r="H121" s="231">
        <v>32.313000000000002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AT121" s="237" t="s">
        <v>188</v>
      </c>
      <c r="AU121" s="237" t="s">
        <v>86</v>
      </c>
      <c r="AV121" s="13" t="s">
        <v>86</v>
      </c>
      <c r="AW121" s="13" t="s">
        <v>37</v>
      </c>
      <c r="AX121" s="13" t="s">
        <v>84</v>
      </c>
      <c r="AY121" s="237" t="s">
        <v>131</v>
      </c>
    </row>
    <row r="122" spans="2:65" s="1" customFormat="1" ht="24" customHeight="1">
      <c r="B122" s="35"/>
      <c r="C122" s="186" t="s">
        <v>144</v>
      </c>
      <c r="D122" s="186" t="s">
        <v>134</v>
      </c>
      <c r="E122" s="187" t="s">
        <v>229</v>
      </c>
      <c r="F122" s="188" t="s">
        <v>230</v>
      </c>
      <c r="G122" s="189" t="s">
        <v>183</v>
      </c>
      <c r="H122" s="190">
        <v>66.063999999999993</v>
      </c>
      <c r="I122" s="191"/>
      <c r="J122" s="192">
        <f>ROUND(I122*H122,2)</f>
        <v>0</v>
      </c>
      <c r="K122" s="188" t="s">
        <v>184</v>
      </c>
      <c r="L122" s="39"/>
      <c r="M122" s="193" t="s">
        <v>19</v>
      </c>
      <c r="N122" s="194" t="s">
        <v>47</v>
      </c>
      <c r="O122" s="64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AR122" s="197" t="s">
        <v>139</v>
      </c>
      <c r="AT122" s="197" t="s">
        <v>134</v>
      </c>
      <c r="AU122" s="197" t="s">
        <v>86</v>
      </c>
      <c r="AY122" s="18" t="s">
        <v>131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8" t="s">
        <v>84</v>
      </c>
      <c r="BK122" s="198">
        <f>ROUND(I122*H122,2)</f>
        <v>0</v>
      </c>
      <c r="BL122" s="18" t="s">
        <v>139</v>
      </c>
      <c r="BM122" s="197" t="s">
        <v>316</v>
      </c>
    </row>
    <row r="123" spans="2:65" s="1" customFormat="1" ht="103.15">
      <c r="B123" s="35"/>
      <c r="C123" s="36"/>
      <c r="D123" s="214" t="s">
        <v>186</v>
      </c>
      <c r="E123" s="36"/>
      <c r="F123" s="215" t="s">
        <v>232</v>
      </c>
      <c r="G123" s="36"/>
      <c r="H123" s="36"/>
      <c r="I123" s="115"/>
      <c r="J123" s="36"/>
      <c r="K123" s="36"/>
      <c r="L123" s="39"/>
      <c r="M123" s="216"/>
      <c r="N123" s="64"/>
      <c r="O123" s="64"/>
      <c r="P123" s="64"/>
      <c r="Q123" s="64"/>
      <c r="R123" s="64"/>
      <c r="S123" s="64"/>
      <c r="T123" s="65"/>
      <c r="AT123" s="18" t="s">
        <v>186</v>
      </c>
      <c r="AU123" s="18" t="s">
        <v>86</v>
      </c>
    </row>
    <row r="124" spans="2:65" s="13" customFormat="1" ht="10.15">
      <c r="B124" s="227"/>
      <c r="C124" s="228"/>
      <c r="D124" s="214" t="s">
        <v>188</v>
      </c>
      <c r="E124" s="229" t="s">
        <v>19</v>
      </c>
      <c r="F124" s="230" t="s">
        <v>736</v>
      </c>
      <c r="G124" s="228"/>
      <c r="H124" s="231">
        <v>32.313000000000002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AT124" s="237" t="s">
        <v>188</v>
      </c>
      <c r="AU124" s="237" t="s">
        <v>86</v>
      </c>
      <c r="AV124" s="13" t="s">
        <v>86</v>
      </c>
      <c r="AW124" s="13" t="s">
        <v>37</v>
      </c>
      <c r="AX124" s="13" t="s">
        <v>76</v>
      </c>
      <c r="AY124" s="237" t="s">
        <v>131</v>
      </c>
    </row>
    <row r="125" spans="2:65" s="13" customFormat="1" ht="10.15">
      <c r="B125" s="227"/>
      <c r="C125" s="228"/>
      <c r="D125" s="214" t="s">
        <v>188</v>
      </c>
      <c r="E125" s="229" t="s">
        <v>19</v>
      </c>
      <c r="F125" s="230" t="s">
        <v>737</v>
      </c>
      <c r="G125" s="228"/>
      <c r="H125" s="231">
        <v>33.750999999999998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AT125" s="237" t="s">
        <v>188</v>
      </c>
      <c r="AU125" s="237" t="s">
        <v>86</v>
      </c>
      <c r="AV125" s="13" t="s">
        <v>86</v>
      </c>
      <c r="AW125" s="13" t="s">
        <v>37</v>
      </c>
      <c r="AX125" s="13" t="s">
        <v>76</v>
      </c>
      <c r="AY125" s="237" t="s">
        <v>131</v>
      </c>
    </row>
    <row r="126" spans="2:65" s="12" customFormat="1" ht="10.15">
      <c r="B126" s="217"/>
      <c r="C126" s="218"/>
      <c r="D126" s="214" t="s">
        <v>188</v>
      </c>
      <c r="E126" s="219" t="s">
        <v>19</v>
      </c>
      <c r="F126" s="220" t="s">
        <v>235</v>
      </c>
      <c r="G126" s="218"/>
      <c r="H126" s="219" t="s">
        <v>19</v>
      </c>
      <c r="I126" s="221"/>
      <c r="J126" s="218"/>
      <c r="K126" s="218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188</v>
      </c>
      <c r="AU126" s="226" t="s">
        <v>86</v>
      </c>
      <c r="AV126" s="12" t="s">
        <v>84</v>
      </c>
      <c r="AW126" s="12" t="s">
        <v>37</v>
      </c>
      <c r="AX126" s="12" t="s">
        <v>76</v>
      </c>
      <c r="AY126" s="226" t="s">
        <v>131</v>
      </c>
    </row>
    <row r="127" spans="2:65" s="14" customFormat="1" ht="10.15">
      <c r="B127" s="238"/>
      <c r="C127" s="239"/>
      <c r="D127" s="214" t="s">
        <v>188</v>
      </c>
      <c r="E127" s="240" t="s">
        <v>19</v>
      </c>
      <c r="F127" s="241" t="s">
        <v>194</v>
      </c>
      <c r="G127" s="239"/>
      <c r="H127" s="242">
        <v>66.063999999999993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AT127" s="248" t="s">
        <v>188</v>
      </c>
      <c r="AU127" s="248" t="s">
        <v>86</v>
      </c>
      <c r="AV127" s="14" t="s">
        <v>139</v>
      </c>
      <c r="AW127" s="14" t="s">
        <v>37</v>
      </c>
      <c r="AX127" s="14" t="s">
        <v>84</v>
      </c>
      <c r="AY127" s="248" t="s">
        <v>131</v>
      </c>
    </row>
    <row r="128" spans="2:65" s="1" customFormat="1" ht="16.5" customHeight="1">
      <c r="B128" s="35"/>
      <c r="C128" s="186" t="s">
        <v>236</v>
      </c>
      <c r="D128" s="186" t="s">
        <v>134</v>
      </c>
      <c r="E128" s="187" t="s">
        <v>738</v>
      </c>
      <c r="F128" s="188" t="s">
        <v>739</v>
      </c>
      <c r="G128" s="189" t="s">
        <v>183</v>
      </c>
      <c r="H128" s="190">
        <v>32.313000000000002</v>
      </c>
      <c r="I128" s="191"/>
      <c r="J128" s="192">
        <f>ROUND(I128*H128,2)</f>
        <v>0</v>
      </c>
      <c r="K128" s="188" t="s">
        <v>184</v>
      </c>
      <c r="L128" s="39"/>
      <c r="M128" s="193" t="s">
        <v>19</v>
      </c>
      <c r="N128" s="194" t="s">
        <v>47</v>
      </c>
      <c r="O128" s="64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AR128" s="197" t="s">
        <v>139</v>
      </c>
      <c r="AT128" s="197" t="s">
        <v>134</v>
      </c>
      <c r="AU128" s="197" t="s">
        <v>86</v>
      </c>
      <c r="AY128" s="18" t="s">
        <v>131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8" t="s">
        <v>84</v>
      </c>
      <c r="BK128" s="198">
        <f>ROUND(I128*H128,2)</f>
        <v>0</v>
      </c>
      <c r="BL128" s="18" t="s">
        <v>139</v>
      </c>
      <c r="BM128" s="197" t="s">
        <v>224</v>
      </c>
    </row>
    <row r="129" spans="2:65" s="1" customFormat="1" ht="206.25">
      <c r="B129" s="35"/>
      <c r="C129" s="36"/>
      <c r="D129" s="214" t="s">
        <v>186</v>
      </c>
      <c r="E129" s="36"/>
      <c r="F129" s="215" t="s">
        <v>740</v>
      </c>
      <c r="G129" s="36"/>
      <c r="H129" s="36"/>
      <c r="I129" s="115"/>
      <c r="J129" s="36"/>
      <c r="K129" s="36"/>
      <c r="L129" s="39"/>
      <c r="M129" s="216"/>
      <c r="N129" s="64"/>
      <c r="O129" s="64"/>
      <c r="P129" s="64"/>
      <c r="Q129" s="64"/>
      <c r="R129" s="64"/>
      <c r="S129" s="64"/>
      <c r="T129" s="65"/>
      <c r="AT129" s="18" t="s">
        <v>186</v>
      </c>
      <c r="AU129" s="18" t="s">
        <v>86</v>
      </c>
    </row>
    <row r="130" spans="2:65" s="13" customFormat="1" ht="10.15">
      <c r="B130" s="227"/>
      <c r="C130" s="228"/>
      <c r="D130" s="214" t="s">
        <v>188</v>
      </c>
      <c r="E130" s="229" t="s">
        <v>19</v>
      </c>
      <c r="F130" s="230" t="s">
        <v>736</v>
      </c>
      <c r="G130" s="228"/>
      <c r="H130" s="231">
        <v>32.313000000000002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AT130" s="237" t="s">
        <v>188</v>
      </c>
      <c r="AU130" s="237" t="s">
        <v>86</v>
      </c>
      <c r="AV130" s="13" t="s">
        <v>86</v>
      </c>
      <c r="AW130" s="13" t="s">
        <v>37</v>
      </c>
      <c r="AX130" s="13" t="s">
        <v>84</v>
      </c>
      <c r="AY130" s="237" t="s">
        <v>131</v>
      </c>
    </row>
    <row r="131" spans="2:65" s="1" customFormat="1" ht="24" customHeight="1">
      <c r="B131" s="35"/>
      <c r="C131" s="186" t="s">
        <v>185</v>
      </c>
      <c r="D131" s="186" t="s">
        <v>134</v>
      </c>
      <c r="E131" s="187" t="s">
        <v>237</v>
      </c>
      <c r="F131" s="188" t="s">
        <v>238</v>
      </c>
      <c r="G131" s="189" t="s">
        <v>239</v>
      </c>
      <c r="H131" s="190">
        <v>61.395000000000003</v>
      </c>
      <c r="I131" s="191"/>
      <c r="J131" s="192">
        <f>ROUND(I131*H131,2)</f>
        <v>0</v>
      </c>
      <c r="K131" s="188" t="s">
        <v>184</v>
      </c>
      <c r="L131" s="39"/>
      <c r="M131" s="193" t="s">
        <v>19</v>
      </c>
      <c r="N131" s="194" t="s">
        <v>47</v>
      </c>
      <c r="O131" s="64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AR131" s="197" t="s">
        <v>139</v>
      </c>
      <c r="AT131" s="197" t="s">
        <v>134</v>
      </c>
      <c r="AU131" s="197" t="s">
        <v>86</v>
      </c>
      <c r="AY131" s="18" t="s">
        <v>131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8" t="s">
        <v>84</v>
      </c>
      <c r="BK131" s="198">
        <f>ROUND(I131*H131,2)</f>
        <v>0</v>
      </c>
      <c r="BL131" s="18" t="s">
        <v>139</v>
      </c>
      <c r="BM131" s="197" t="s">
        <v>351</v>
      </c>
    </row>
    <row r="132" spans="2:65" s="1" customFormat="1" ht="28.15">
      <c r="B132" s="35"/>
      <c r="C132" s="36"/>
      <c r="D132" s="214" t="s">
        <v>186</v>
      </c>
      <c r="E132" s="36"/>
      <c r="F132" s="215" t="s">
        <v>241</v>
      </c>
      <c r="G132" s="36"/>
      <c r="H132" s="36"/>
      <c r="I132" s="115"/>
      <c r="J132" s="36"/>
      <c r="K132" s="36"/>
      <c r="L132" s="39"/>
      <c r="M132" s="216"/>
      <c r="N132" s="64"/>
      <c r="O132" s="64"/>
      <c r="P132" s="64"/>
      <c r="Q132" s="64"/>
      <c r="R132" s="64"/>
      <c r="S132" s="64"/>
      <c r="T132" s="65"/>
      <c r="AT132" s="18" t="s">
        <v>186</v>
      </c>
      <c r="AU132" s="18" t="s">
        <v>86</v>
      </c>
    </row>
    <row r="133" spans="2:65" s="13" customFormat="1" ht="10.15">
      <c r="B133" s="227"/>
      <c r="C133" s="228"/>
      <c r="D133" s="214" t="s">
        <v>188</v>
      </c>
      <c r="E133" s="229" t="s">
        <v>19</v>
      </c>
      <c r="F133" s="230" t="s">
        <v>741</v>
      </c>
      <c r="G133" s="228"/>
      <c r="H133" s="231">
        <v>61.395000000000003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AT133" s="237" t="s">
        <v>188</v>
      </c>
      <c r="AU133" s="237" t="s">
        <v>86</v>
      </c>
      <c r="AV133" s="13" t="s">
        <v>86</v>
      </c>
      <c r="AW133" s="13" t="s">
        <v>37</v>
      </c>
      <c r="AX133" s="13" t="s">
        <v>84</v>
      </c>
      <c r="AY133" s="237" t="s">
        <v>131</v>
      </c>
    </row>
    <row r="134" spans="2:65" s="1" customFormat="1" ht="24" customHeight="1">
      <c r="B134" s="35"/>
      <c r="C134" s="186" t="s">
        <v>261</v>
      </c>
      <c r="D134" s="186" t="s">
        <v>134</v>
      </c>
      <c r="E134" s="187" t="s">
        <v>244</v>
      </c>
      <c r="F134" s="188" t="s">
        <v>245</v>
      </c>
      <c r="G134" s="189" t="s">
        <v>183</v>
      </c>
      <c r="H134" s="190">
        <v>19.637</v>
      </c>
      <c r="I134" s="191"/>
      <c r="J134" s="192">
        <f>ROUND(I134*H134,2)</f>
        <v>0</v>
      </c>
      <c r="K134" s="188" t="s">
        <v>184</v>
      </c>
      <c r="L134" s="39"/>
      <c r="M134" s="193" t="s">
        <v>19</v>
      </c>
      <c r="N134" s="194" t="s">
        <v>47</v>
      </c>
      <c r="O134" s="64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AR134" s="197" t="s">
        <v>139</v>
      </c>
      <c r="AT134" s="197" t="s">
        <v>134</v>
      </c>
      <c r="AU134" s="197" t="s">
        <v>86</v>
      </c>
      <c r="AY134" s="18" t="s">
        <v>131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8" t="s">
        <v>84</v>
      </c>
      <c r="BK134" s="198">
        <f>ROUND(I134*H134,2)</f>
        <v>0</v>
      </c>
      <c r="BL134" s="18" t="s">
        <v>139</v>
      </c>
      <c r="BM134" s="197" t="s">
        <v>185</v>
      </c>
    </row>
    <row r="135" spans="2:65" s="1" customFormat="1" ht="318.75">
      <c r="B135" s="35"/>
      <c r="C135" s="36"/>
      <c r="D135" s="214" t="s">
        <v>186</v>
      </c>
      <c r="E135" s="36"/>
      <c r="F135" s="215" t="s">
        <v>247</v>
      </c>
      <c r="G135" s="36"/>
      <c r="H135" s="36"/>
      <c r="I135" s="115"/>
      <c r="J135" s="36"/>
      <c r="K135" s="36"/>
      <c r="L135" s="39"/>
      <c r="M135" s="216"/>
      <c r="N135" s="64"/>
      <c r="O135" s="64"/>
      <c r="P135" s="64"/>
      <c r="Q135" s="64"/>
      <c r="R135" s="64"/>
      <c r="S135" s="64"/>
      <c r="T135" s="65"/>
      <c r="AT135" s="18" t="s">
        <v>186</v>
      </c>
      <c r="AU135" s="18" t="s">
        <v>86</v>
      </c>
    </row>
    <row r="136" spans="2:65" s="12" customFormat="1" ht="10.15">
      <c r="B136" s="217"/>
      <c r="C136" s="218"/>
      <c r="D136" s="214" t="s">
        <v>188</v>
      </c>
      <c r="E136" s="219" t="s">
        <v>19</v>
      </c>
      <c r="F136" s="220" t="s">
        <v>742</v>
      </c>
      <c r="G136" s="218"/>
      <c r="H136" s="219" t="s">
        <v>19</v>
      </c>
      <c r="I136" s="221"/>
      <c r="J136" s="218"/>
      <c r="K136" s="218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188</v>
      </c>
      <c r="AU136" s="226" t="s">
        <v>86</v>
      </c>
      <c r="AV136" s="12" t="s">
        <v>84</v>
      </c>
      <c r="AW136" s="12" t="s">
        <v>37</v>
      </c>
      <c r="AX136" s="12" t="s">
        <v>76</v>
      </c>
      <c r="AY136" s="226" t="s">
        <v>131</v>
      </c>
    </row>
    <row r="137" spans="2:65" s="13" customFormat="1" ht="10.15">
      <c r="B137" s="227"/>
      <c r="C137" s="228"/>
      <c r="D137" s="214" t="s">
        <v>188</v>
      </c>
      <c r="E137" s="229" t="s">
        <v>19</v>
      </c>
      <c r="F137" s="230" t="s">
        <v>743</v>
      </c>
      <c r="G137" s="228"/>
      <c r="H137" s="231">
        <v>10.169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AT137" s="237" t="s">
        <v>188</v>
      </c>
      <c r="AU137" s="237" t="s">
        <v>86</v>
      </c>
      <c r="AV137" s="13" t="s">
        <v>86</v>
      </c>
      <c r="AW137" s="13" t="s">
        <v>37</v>
      </c>
      <c r="AX137" s="13" t="s">
        <v>76</v>
      </c>
      <c r="AY137" s="237" t="s">
        <v>131</v>
      </c>
    </row>
    <row r="138" spans="2:65" s="12" customFormat="1" ht="10.15">
      <c r="B138" s="217"/>
      <c r="C138" s="218"/>
      <c r="D138" s="214" t="s">
        <v>188</v>
      </c>
      <c r="E138" s="219" t="s">
        <v>19</v>
      </c>
      <c r="F138" s="220" t="s">
        <v>744</v>
      </c>
      <c r="G138" s="218"/>
      <c r="H138" s="219" t="s">
        <v>19</v>
      </c>
      <c r="I138" s="221"/>
      <c r="J138" s="218"/>
      <c r="K138" s="218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188</v>
      </c>
      <c r="AU138" s="226" t="s">
        <v>86</v>
      </c>
      <c r="AV138" s="12" t="s">
        <v>84</v>
      </c>
      <c r="AW138" s="12" t="s">
        <v>37</v>
      </c>
      <c r="AX138" s="12" t="s">
        <v>76</v>
      </c>
      <c r="AY138" s="226" t="s">
        <v>131</v>
      </c>
    </row>
    <row r="139" spans="2:65" s="13" customFormat="1" ht="10.15">
      <c r="B139" s="227"/>
      <c r="C139" s="228"/>
      <c r="D139" s="214" t="s">
        <v>188</v>
      </c>
      <c r="E139" s="229" t="s">
        <v>19</v>
      </c>
      <c r="F139" s="230" t="s">
        <v>745</v>
      </c>
      <c r="G139" s="228"/>
      <c r="H139" s="231">
        <v>9.468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AT139" s="237" t="s">
        <v>188</v>
      </c>
      <c r="AU139" s="237" t="s">
        <v>86</v>
      </c>
      <c r="AV139" s="13" t="s">
        <v>86</v>
      </c>
      <c r="AW139" s="13" t="s">
        <v>37</v>
      </c>
      <c r="AX139" s="13" t="s">
        <v>76</v>
      </c>
      <c r="AY139" s="237" t="s">
        <v>131</v>
      </c>
    </row>
    <row r="140" spans="2:65" s="12" customFormat="1" ht="10.15">
      <c r="B140" s="217"/>
      <c r="C140" s="218"/>
      <c r="D140" s="214" t="s">
        <v>188</v>
      </c>
      <c r="E140" s="219" t="s">
        <v>19</v>
      </c>
      <c r="F140" s="220" t="s">
        <v>746</v>
      </c>
      <c r="G140" s="218"/>
      <c r="H140" s="219" t="s">
        <v>19</v>
      </c>
      <c r="I140" s="221"/>
      <c r="J140" s="218"/>
      <c r="K140" s="218"/>
      <c r="L140" s="222"/>
      <c r="M140" s="223"/>
      <c r="N140" s="224"/>
      <c r="O140" s="224"/>
      <c r="P140" s="224"/>
      <c r="Q140" s="224"/>
      <c r="R140" s="224"/>
      <c r="S140" s="224"/>
      <c r="T140" s="225"/>
      <c r="AT140" s="226" t="s">
        <v>188</v>
      </c>
      <c r="AU140" s="226" t="s">
        <v>86</v>
      </c>
      <c r="AV140" s="12" t="s">
        <v>84</v>
      </c>
      <c r="AW140" s="12" t="s">
        <v>37</v>
      </c>
      <c r="AX140" s="12" t="s">
        <v>76</v>
      </c>
      <c r="AY140" s="226" t="s">
        <v>131</v>
      </c>
    </row>
    <row r="141" spans="2:65" s="14" customFormat="1" ht="10.15">
      <c r="B141" s="238"/>
      <c r="C141" s="239"/>
      <c r="D141" s="214" t="s">
        <v>188</v>
      </c>
      <c r="E141" s="240" t="s">
        <v>19</v>
      </c>
      <c r="F141" s="241" t="s">
        <v>194</v>
      </c>
      <c r="G141" s="239"/>
      <c r="H141" s="242">
        <v>19.637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AT141" s="248" t="s">
        <v>188</v>
      </c>
      <c r="AU141" s="248" t="s">
        <v>86</v>
      </c>
      <c r="AV141" s="14" t="s">
        <v>139</v>
      </c>
      <c r="AW141" s="14" t="s">
        <v>37</v>
      </c>
      <c r="AX141" s="14" t="s">
        <v>84</v>
      </c>
      <c r="AY141" s="248" t="s">
        <v>131</v>
      </c>
    </row>
    <row r="142" spans="2:65" s="1" customFormat="1" ht="16.5" customHeight="1">
      <c r="B142" s="35"/>
      <c r="C142" s="199" t="s">
        <v>267</v>
      </c>
      <c r="D142" s="199" t="s">
        <v>141</v>
      </c>
      <c r="E142" s="200" t="s">
        <v>262</v>
      </c>
      <c r="F142" s="201" t="s">
        <v>263</v>
      </c>
      <c r="G142" s="202" t="s">
        <v>239</v>
      </c>
      <c r="H142" s="203">
        <v>37.31</v>
      </c>
      <c r="I142" s="204"/>
      <c r="J142" s="205">
        <f>ROUND(I142*H142,2)</f>
        <v>0</v>
      </c>
      <c r="K142" s="201" t="s">
        <v>184</v>
      </c>
      <c r="L142" s="206"/>
      <c r="M142" s="207" t="s">
        <v>19</v>
      </c>
      <c r="N142" s="208" t="s">
        <v>47</v>
      </c>
      <c r="O142" s="64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AR142" s="197" t="s">
        <v>144</v>
      </c>
      <c r="AT142" s="197" t="s">
        <v>141</v>
      </c>
      <c r="AU142" s="197" t="s">
        <v>86</v>
      </c>
      <c r="AY142" s="18" t="s">
        <v>131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8" t="s">
        <v>84</v>
      </c>
      <c r="BK142" s="198">
        <f>ROUND(I142*H142,2)</f>
        <v>0</v>
      </c>
      <c r="BL142" s="18" t="s">
        <v>139</v>
      </c>
      <c r="BM142" s="197" t="s">
        <v>200</v>
      </c>
    </row>
    <row r="143" spans="2:65" s="13" customFormat="1" ht="10.15">
      <c r="B143" s="227"/>
      <c r="C143" s="228"/>
      <c r="D143" s="214" t="s">
        <v>188</v>
      </c>
      <c r="E143" s="229" t="s">
        <v>19</v>
      </c>
      <c r="F143" s="230" t="s">
        <v>747</v>
      </c>
      <c r="G143" s="228"/>
      <c r="H143" s="231">
        <v>37.31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AT143" s="237" t="s">
        <v>188</v>
      </c>
      <c r="AU143" s="237" t="s">
        <v>86</v>
      </c>
      <c r="AV143" s="13" t="s">
        <v>86</v>
      </c>
      <c r="AW143" s="13" t="s">
        <v>37</v>
      </c>
      <c r="AX143" s="13" t="s">
        <v>84</v>
      </c>
      <c r="AY143" s="237" t="s">
        <v>131</v>
      </c>
    </row>
    <row r="144" spans="2:65" s="1" customFormat="1" ht="24" customHeight="1">
      <c r="B144" s="35"/>
      <c r="C144" s="186" t="s">
        <v>276</v>
      </c>
      <c r="D144" s="186" t="s">
        <v>134</v>
      </c>
      <c r="E144" s="187" t="s">
        <v>748</v>
      </c>
      <c r="F144" s="188" t="s">
        <v>749</v>
      </c>
      <c r="G144" s="189" t="s">
        <v>183</v>
      </c>
      <c r="H144" s="190">
        <v>14.114000000000001</v>
      </c>
      <c r="I144" s="191"/>
      <c r="J144" s="192">
        <f>ROUND(I144*H144,2)</f>
        <v>0</v>
      </c>
      <c r="K144" s="188" t="s">
        <v>184</v>
      </c>
      <c r="L144" s="39"/>
      <c r="M144" s="193" t="s">
        <v>19</v>
      </c>
      <c r="N144" s="194" t="s">
        <v>47</v>
      </c>
      <c r="O144" s="64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AR144" s="197" t="s">
        <v>139</v>
      </c>
      <c r="AT144" s="197" t="s">
        <v>134</v>
      </c>
      <c r="AU144" s="197" t="s">
        <v>86</v>
      </c>
      <c r="AY144" s="18" t="s">
        <v>131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8" t="s">
        <v>84</v>
      </c>
      <c r="BK144" s="198">
        <f>ROUND(I144*H144,2)</f>
        <v>0</v>
      </c>
      <c r="BL144" s="18" t="s">
        <v>139</v>
      </c>
      <c r="BM144" s="197" t="s">
        <v>144</v>
      </c>
    </row>
    <row r="145" spans="2:65" s="1" customFormat="1" ht="65.650000000000006">
      <c r="B145" s="35"/>
      <c r="C145" s="36"/>
      <c r="D145" s="214" t="s">
        <v>186</v>
      </c>
      <c r="E145" s="36"/>
      <c r="F145" s="215" t="s">
        <v>750</v>
      </c>
      <c r="G145" s="36"/>
      <c r="H145" s="36"/>
      <c r="I145" s="115"/>
      <c r="J145" s="36"/>
      <c r="K145" s="36"/>
      <c r="L145" s="39"/>
      <c r="M145" s="216"/>
      <c r="N145" s="64"/>
      <c r="O145" s="64"/>
      <c r="P145" s="64"/>
      <c r="Q145" s="64"/>
      <c r="R145" s="64"/>
      <c r="S145" s="64"/>
      <c r="T145" s="65"/>
      <c r="AT145" s="18" t="s">
        <v>186</v>
      </c>
      <c r="AU145" s="18" t="s">
        <v>86</v>
      </c>
    </row>
    <row r="146" spans="2:65" s="12" customFormat="1" ht="10.15">
      <c r="B146" s="217"/>
      <c r="C146" s="218"/>
      <c r="D146" s="214" t="s">
        <v>188</v>
      </c>
      <c r="E146" s="219" t="s">
        <v>19</v>
      </c>
      <c r="F146" s="220" t="s">
        <v>751</v>
      </c>
      <c r="G146" s="218"/>
      <c r="H146" s="219" t="s">
        <v>19</v>
      </c>
      <c r="I146" s="221"/>
      <c r="J146" s="218"/>
      <c r="K146" s="218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188</v>
      </c>
      <c r="AU146" s="226" t="s">
        <v>86</v>
      </c>
      <c r="AV146" s="12" t="s">
        <v>84</v>
      </c>
      <c r="AW146" s="12" t="s">
        <v>37</v>
      </c>
      <c r="AX146" s="12" t="s">
        <v>76</v>
      </c>
      <c r="AY146" s="226" t="s">
        <v>131</v>
      </c>
    </row>
    <row r="147" spans="2:65" s="13" customFormat="1" ht="10.15">
      <c r="B147" s="227"/>
      <c r="C147" s="228"/>
      <c r="D147" s="214" t="s">
        <v>188</v>
      </c>
      <c r="E147" s="229" t="s">
        <v>19</v>
      </c>
      <c r="F147" s="230" t="s">
        <v>743</v>
      </c>
      <c r="G147" s="228"/>
      <c r="H147" s="231">
        <v>10.169</v>
      </c>
      <c r="I147" s="232"/>
      <c r="J147" s="228"/>
      <c r="K147" s="228"/>
      <c r="L147" s="233"/>
      <c r="M147" s="234"/>
      <c r="N147" s="235"/>
      <c r="O147" s="235"/>
      <c r="P147" s="235"/>
      <c r="Q147" s="235"/>
      <c r="R147" s="235"/>
      <c r="S147" s="235"/>
      <c r="T147" s="236"/>
      <c r="AT147" s="237" t="s">
        <v>188</v>
      </c>
      <c r="AU147" s="237" t="s">
        <v>86</v>
      </c>
      <c r="AV147" s="13" t="s">
        <v>86</v>
      </c>
      <c r="AW147" s="13" t="s">
        <v>37</v>
      </c>
      <c r="AX147" s="13" t="s">
        <v>76</v>
      </c>
      <c r="AY147" s="237" t="s">
        <v>131</v>
      </c>
    </row>
    <row r="148" spans="2:65" s="12" customFormat="1" ht="10.15">
      <c r="B148" s="217"/>
      <c r="C148" s="218"/>
      <c r="D148" s="214" t="s">
        <v>188</v>
      </c>
      <c r="E148" s="219" t="s">
        <v>19</v>
      </c>
      <c r="F148" s="220" t="s">
        <v>752</v>
      </c>
      <c r="G148" s="218"/>
      <c r="H148" s="219" t="s">
        <v>19</v>
      </c>
      <c r="I148" s="221"/>
      <c r="J148" s="218"/>
      <c r="K148" s="218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188</v>
      </c>
      <c r="AU148" s="226" t="s">
        <v>86</v>
      </c>
      <c r="AV148" s="12" t="s">
        <v>84</v>
      </c>
      <c r="AW148" s="12" t="s">
        <v>37</v>
      </c>
      <c r="AX148" s="12" t="s">
        <v>76</v>
      </c>
      <c r="AY148" s="226" t="s">
        <v>131</v>
      </c>
    </row>
    <row r="149" spans="2:65" s="13" customFormat="1" ht="10.15">
      <c r="B149" s="227"/>
      <c r="C149" s="228"/>
      <c r="D149" s="214" t="s">
        <v>188</v>
      </c>
      <c r="E149" s="229" t="s">
        <v>19</v>
      </c>
      <c r="F149" s="230" t="s">
        <v>753</v>
      </c>
      <c r="G149" s="228"/>
      <c r="H149" s="231">
        <v>3.9449999999999998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AT149" s="237" t="s">
        <v>188</v>
      </c>
      <c r="AU149" s="237" t="s">
        <v>86</v>
      </c>
      <c r="AV149" s="13" t="s">
        <v>86</v>
      </c>
      <c r="AW149" s="13" t="s">
        <v>37</v>
      </c>
      <c r="AX149" s="13" t="s">
        <v>76</v>
      </c>
      <c r="AY149" s="237" t="s">
        <v>131</v>
      </c>
    </row>
    <row r="150" spans="2:65" s="14" customFormat="1" ht="10.15">
      <c r="B150" s="238"/>
      <c r="C150" s="239"/>
      <c r="D150" s="214" t="s">
        <v>188</v>
      </c>
      <c r="E150" s="240" t="s">
        <v>19</v>
      </c>
      <c r="F150" s="241" t="s">
        <v>194</v>
      </c>
      <c r="G150" s="239"/>
      <c r="H150" s="242">
        <v>14.114000000000001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AT150" s="248" t="s">
        <v>188</v>
      </c>
      <c r="AU150" s="248" t="s">
        <v>86</v>
      </c>
      <c r="AV150" s="14" t="s">
        <v>139</v>
      </c>
      <c r="AW150" s="14" t="s">
        <v>37</v>
      </c>
      <c r="AX150" s="14" t="s">
        <v>84</v>
      </c>
      <c r="AY150" s="248" t="s">
        <v>131</v>
      </c>
    </row>
    <row r="151" spans="2:65" s="1" customFormat="1" ht="16.5" customHeight="1">
      <c r="B151" s="35"/>
      <c r="C151" s="199" t="s">
        <v>200</v>
      </c>
      <c r="D151" s="199" t="s">
        <v>141</v>
      </c>
      <c r="E151" s="200" t="s">
        <v>754</v>
      </c>
      <c r="F151" s="201" t="s">
        <v>755</v>
      </c>
      <c r="G151" s="202" t="s">
        <v>239</v>
      </c>
      <c r="H151" s="203">
        <v>26.817</v>
      </c>
      <c r="I151" s="204"/>
      <c r="J151" s="205">
        <f>ROUND(I151*H151,2)</f>
        <v>0</v>
      </c>
      <c r="K151" s="201" t="s">
        <v>184</v>
      </c>
      <c r="L151" s="206"/>
      <c r="M151" s="207" t="s">
        <v>19</v>
      </c>
      <c r="N151" s="208" t="s">
        <v>47</v>
      </c>
      <c r="O151" s="64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AR151" s="197" t="s">
        <v>144</v>
      </c>
      <c r="AT151" s="197" t="s">
        <v>141</v>
      </c>
      <c r="AU151" s="197" t="s">
        <v>86</v>
      </c>
      <c r="AY151" s="18" t="s">
        <v>131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8" t="s">
        <v>84</v>
      </c>
      <c r="BK151" s="198">
        <f>ROUND(I151*H151,2)</f>
        <v>0</v>
      </c>
      <c r="BL151" s="18" t="s">
        <v>139</v>
      </c>
      <c r="BM151" s="197" t="s">
        <v>267</v>
      </c>
    </row>
    <row r="152" spans="2:65" s="13" customFormat="1" ht="10.15">
      <c r="B152" s="227"/>
      <c r="C152" s="228"/>
      <c r="D152" s="214" t="s">
        <v>188</v>
      </c>
      <c r="E152" s="229" t="s">
        <v>19</v>
      </c>
      <c r="F152" s="230" t="s">
        <v>756</v>
      </c>
      <c r="G152" s="228"/>
      <c r="H152" s="231">
        <v>26.817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AT152" s="237" t="s">
        <v>188</v>
      </c>
      <c r="AU152" s="237" t="s">
        <v>86</v>
      </c>
      <c r="AV152" s="13" t="s">
        <v>86</v>
      </c>
      <c r="AW152" s="13" t="s">
        <v>37</v>
      </c>
      <c r="AX152" s="13" t="s">
        <v>84</v>
      </c>
      <c r="AY152" s="237" t="s">
        <v>131</v>
      </c>
    </row>
    <row r="153" spans="2:65" s="11" customFormat="1" ht="22.8" customHeight="1">
      <c r="B153" s="170"/>
      <c r="C153" s="171"/>
      <c r="D153" s="172" t="s">
        <v>75</v>
      </c>
      <c r="E153" s="184" t="s">
        <v>139</v>
      </c>
      <c r="F153" s="184" t="s">
        <v>757</v>
      </c>
      <c r="G153" s="171"/>
      <c r="H153" s="171"/>
      <c r="I153" s="174"/>
      <c r="J153" s="185">
        <f>BK153</f>
        <v>0</v>
      </c>
      <c r="K153" s="171"/>
      <c r="L153" s="176"/>
      <c r="M153" s="177"/>
      <c r="N153" s="178"/>
      <c r="O153" s="178"/>
      <c r="P153" s="179">
        <f>SUM(P154:P161)</f>
        <v>0</v>
      </c>
      <c r="Q153" s="178"/>
      <c r="R153" s="179">
        <f>SUM(R154:R161)</f>
        <v>2.3426640300000003</v>
      </c>
      <c r="S153" s="178"/>
      <c r="T153" s="180">
        <f>SUM(T154:T161)</f>
        <v>0</v>
      </c>
      <c r="AR153" s="181" t="s">
        <v>84</v>
      </c>
      <c r="AT153" s="182" t="s">
        <v>75</v>
      </c>
      <c r="AU153" s="182" t="s">
        <v>84</v>
      </c>
      <c r="AY153" s="181" t="s">
        <v>131</v>
      </c>
      <c r="BK153" s="183">
        <f>SUM(BK154:BK161)</f>
        <v>0</v>
      </c>
    </row>
    <row r="154" spans="2:65" s="1" customFormat="1" ht="16.5" customHeight="1">
      <c r="B154" s="35"/>
      <c r="C154" s="186" t="s">
        <v>8</v>
      </c>
      <c r="D154" s="186" t="s">
        <v>134</v>
      </c>
      <c r="E154" s="187" t="s">
        <v>758</v>
      </c>
      <c r="F154" s="188" t="s">
        <v>759</v>
      </c>
      <c r="G154" s="189" t="s">
        <v>183</v>
      </c>
      <c r="H154" s="190">
        <v>1.2390000000000001</v>
      </c>
      <c r="I154" s="191"/>
      <c r="J154" s="192">
        <f>ROUND(I154*H154,2)</f>
        <v>0</v>
      </c>
      <c r="K154" s="188" t="s">
        <v>184</v>
      </c>
      <c r="L154" s="39"/>
      <c r="M154" s="193" t="s">
        <v>19</v>
      </c>
      <c r="N154" s="194" t="s">
        <v>47</v>
      </c>
      <c r="O154" s="64"/>
      <c r="P154" s="195">
        <f>O154*H154</f>
        <v>0</v>
      </c>
      <c r="Q154" s="195">
        <v>1.8907700000000001</v>
      </c>
      <c r="R154" s="195">
        <f>Q154*H154</f>
        <v>2.3426640300000003</v>
      </c>
      <c r="S154" s="195">
        <v>0</v>
      </c>
      <c r="T154" s="196">
        <f>S154*H154</f>
        <v>0</v>
      </c>
      <c r="AR154" s="197" t="s">
        <v>139</v>
      </c>
      <c r="AT154" s="197" t="s">
        <v>134</v>
      </c>
      <c r="AU154" s="197" t="s">
        <v>86</v>
      </c>
      <c r="AY154" s="18" t="s">
        <v>131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8" t="s">
        <v>84</v>
      </c>
      <c r="BK154" s="198">
        <f>ROUND(I154*H154,2)</f>
        <v>0</v>
      </c>
      <c r="BL154" s="18" t="s">
        <v>139</v>
      </c>
      <c r="BM154" s="197" t="s">
        <v>240</v>
      </c>
    </row>
    <row r="155" spans="2:65" s="1" customFormat="1" ht="37.5">
      <c r="B155" s="35"/>
      <c r="C155" s="36"/>
      <c r="D155" s="214" t="s">
        <v>186</v>
      </c>
      <c r="E155" s="36"/>
      <c r="F155" s="215" t="s">
        <v>760</v>
      </c>
      <c r="G155" s="36"/>
      <c r="H155" s="36"/>
      <c r="I155" s="115"/>
      <c r="J155" s="36"/>
      <c r="K155" s="36"/>
      <c r="L155" s="39"/>
      <c r="M155" s="216"/>
      <c r="N155" s="64"/>
      <c r="O155" s="64"/>
      <c r="P155" s="64"/>
      <c r="Q155" s="64"/>
      <c r="R155" s="64"/>
      <c r="S155" s="64"/>
      <c r="T155" s="65"/>
      <c r="AT155" s="18" t="s">
        <v>186</v>
      </c>
      <c r="AU155" s="18" t="s">
        <v>86</v>
      </c>
    </row>
    <row r="156" spans="2:65" s="12" customFormat="1" ht="10.15">
      <c r="B156" s="217"/>
      <c r="C156" s="218"/>
      <c r="D156" s="214" t="s">
        <v>188</v>
      </c>
      <c r="E156" s="219" t="s">
        <v>19</v>
      </c>
      <c r="F156" s="220" t="s">
        <v>761</v>
      </c>
      <c r="G156" s="218"/>
      <c r="H156" s="219" t="s">
        <v>19</v>
      </c>
      <c r="I156" s="221"/>
      <c r="J156" s="218"/>
      <c r="K156" s="218"/>
      <c r="L156" s="222"/>
      <c r="M156" s="223"/>
      <c r="N156" s="224"/>
      <c r="O156" s="224"/>
      <c r="P156" s="224"/>
      <c r="Q156" s="224"/>
      <c r="R156" s="224"/>
      <c r="S156" s="224"/>
      <c r="T156" s="225"/>
      <c r="AT156" s="226" t="s">
        <v>188</v>
      </c>
      <c r="AU156" s="226" t="s">
        <v>86</v>
      </c>
      <c r="AV156" s="12" t="s">
        <v>84</v>
      </c>
      <c r="AW156" s="12" t="s">
        <v>37</v>
      </c>
      <c r="AX156" s="12" t="s">
        <v>76</v>
      </c>
      <c r="AY156" s="226" t="s">
        <v>131</v>
      </c>
    </row>
    <row r="157" spans="2:65" s="13" customFormat="1" ht="10.15">
      <c r="B157" s="227"/>
      <c r="C157" s="228"/>
      <c r="D157" s="214" t="s">
        <v>188</v>
      </c>
      <c r="E157" s="229" t="s">
        <v>19</v>
      </c>
      <c r="F157" s="230" t="s">
        <v>762</v>
      </c>
      <c r="G157" s="228"/>
      <c r="H157" s="231">
        <v>0.45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AT157" s="237" t="s">
        <v>188</v>
      </c>
      <c r="AU157" s="237" t="s">
        <v>86</v>
      </c>
      <c r="AV157" s="13" t="s">
        <v>86</v>
      </c>
      <c r="AW157" s="13" t="s">
        <v>37</v>
      </c>
      <c r="AX157" s="13" t="s">
        <v>76</v>
      </c>
      <c r="AY157" s="237" t="s">
        <v>131</v>
      </c>
    </row>
    <row r="158" spans="2:65" s="12" customFormat="1" ht="10.15">
      <c r="B158" s="217"/>
      <c r="C158" s="218"/>
      <c r="D158" s="214" t="s">
        <v>188</v>
      </c>
      <c r="E158" s="219" t="s">
        <v>19</v>
      </c>
      <c r="F158" s="220" t="s">
        <v>763</v>
      </c>
      <c r="G158" s="218"/>
      <c r="H158" s="219" t="s">
        <v>19</v>
      </c>
      <c r="I158" s="221"/>
      <c r="J158" s="218"/>
      <c r="K158" s="218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188</v>
      </c>
      <c r="AU158" s="226" t="s">
        <v>86</v>
      </c>
      <c r="AV158" s="12" t="s">
        <v>84</v>
      </c>
      <c r="AW158" s="12" t="s">
        <v>37</v>
      </c>
      <c r="AX158" s="12" t="s">
        <v>76</v>
      </c>
      <c r="AY158" s="226" t="s">
        <v>131</v>
      </c>
    </row>
    <row r="159" spans="2:65" s="13" customFormat="1" ht="10.15">
      <c r="B159" s="227"/>
      <c r="C159" s="228"/>
      <c r="D159" s="214" t="s">
        <v>188</v>
      </c>
      <c r="E159" s="229" t="s">
        <v>19</v>
      </c>
      <c r="F159" s="230" t="s">
        <v>764</v>
      </c>
      <c r="G159" s="228"/>
      <c r="H159" s="231">
        <v>0.78900000000000003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AT159" s="237" t="s">
        <v>188</v>
      </c>
      <c r="AU159" s="237" t="s">
        <v>86</v>
      </c>
      <c r="AV159" s="13" t="s">
        <v>86</v>
      </c>
      <c r="AW159" s="13" t="s">
        <v>37</v>
      </c>
      <c r="AX159" s="13" t="s">
        <v>76</v>
      </c>
      <c r="AY159" s="237" t="s">
        <v>131</v>
      </c>
    </row>
    <row r="160" spans="2:65" s="12" customFormat="1" ht="10.15">
      <c r="B160" s="217"/>
      <c r="C160" s="218"/>
      <c r="D160" s="214" t="s">
        <v>188</v>
      </c>
      <c r="E160" s="219" t="s">
        <v>19</v>
      </c>
      <c r="F160" s="220" t="s">
        <v>282</v>
      </c>
      <c r="G160" s="218"/>
      <c r="H160" s="219" t="s">
        <v>19</v>
      </c>
      <c r="I160" s="221"/>
      <c r="J160" s="218"/>
      <c r="K160" s="218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188</v>
      </c>
      <c r="AU160" s="226" t="s">
        <v>86</v>
      </c>
      <c r="AV160" s="12" t="s">
        <v>84</v>
      </c>
      <c r="AW160" s="12" t="s">
        <v>37</v>
      </c>
      <c r="AX160" s="12" t="s">
        <v>76</v>
      </c>
      <c r="AY160" s="226" t="s">
        <v>131</v>
      </c>
    </row>
    <row r="161" spans="2:65" s="14" customFormat="1" ht="10.15">
      <c r="B161" s="238"/>
      <c r="C161" s="239"/>
      <c r="D161" s="214" t="s">
        <v>188</v>
      </c>
      <c r="E161" s="240" t="s">
        <v>19</v>
      </c>
      <c r="F161" s="241" t="s">
        <v>194</v>
      </c>
      <c r="G161" s="239"/>
      <c r="H161" s="242">
        <v>1.2390000000000001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AT161" s="248" t="s">
        <v>188</v>
      </c>
      <c r="AU161" s="248" t="s">
        <v>86</v>
      </c>
      <c r="AV161" s="14" t="s">
        <v>139</v>
      </c>
      <c r="AW161" s="14" t="s">
        <v>37</v>
      </c>
      <c r="AX161" s="14" t="s">
        <v>84</v>
      </c>
      <c r="AY161" s="248" t="s">
        <v>131</v>
      </c>
    </row>
    <row r="162" spans="2:65" s="11" customFormat="1" ht="22.8" customHeight="1">
      <c r="B162" s="170"/>
      <c r="C162" s="171"/>
      <c r="D162" s="172" t="s">
        <v>75</v>
      </c>
      <c r="E162" s="184" t="s">
        <v>144</v>
      </c>
      <c r="F162" s="184" t="s">
        <v>765</v>
      </c>
      <c r="G162" s="171"/>
      <c r="H162" s="171"/>
      <c r="I162" s="174"/>
      <c r="J162" s="185">
        <f>BK162</f>
        <v>0</v>
      </c>
      <c r="K162" s="171"/>
      <c r="L162" s="176"/>
      <c r="M162" s="177"/>
      <c r="N162" s="178"/>
      <c r="O162" s="178"/>
      <c r="P162" s="179">
        <f>SUM(P163:P195)</f>
        <v>0</v>
      </c>
      <c r="Q162" s="178"/>
      <c r="R162" s="179">
        <f>SUM(R163:R195)</f>
        <v>3.939141999999999</v>
      </c>
      <c r="S162" s="178"/>
      <c r="T162" s="180">
        <f>SUM(T163:T195)</f>
        <v>0</v>
      </c>
      <c r="AR162" s="181" t="s">
        <v>84</v>
      </c>
      <c r="AT162" s="182" t="s">
        <v>75</v>
      </c>
      <c r="AU162" s="182" t="s">
        <v>84</v>
      </c>
      <c r="AY162" s="181" t="s">
        <v>131</v>
      </c>
      <c r="BK162" s="183">
        <f>SUM(BK163:BK195)</f>
        <v>0</v>
      </c>
    </row>
    <row r="163" spans="2:65" s="1" customFormat="1" ht="24" customHeight="1">
      <c r="B163" s="35"/>
      <c r="C163" s="186" t="s">
        <v>209</v>
      </c>
      <c r="D163" s="186" t="s">
        <v>134</v>
      </c>
      <c r="E163" s="187" t="s">
        <v>766</v>
      </c>
      <c r="F163" s="188" t="s">
        <v>767</v>
      </c>
      <c r="G163" s="189" t="s">
        <v>307</v>
      </c>
      <c r="H163" s="190">
        <v>13.15</v>
      </c>
      <c r="I163" s="191"/>
      <c r="J163" s="192">
        <f>ROUND(I163*H163,2)</f>
        <v>0</v>
      </c>
      <c r="K163" s="188" t="s">
        <v>184</v>
      </c>
      <c r="L163" s="39"/>
      <c r="M163" s="193" t="s">
        <v>19</v>
      </c>
      <c r="N163" s="194" t="s">
        <v>47</v>
      </c>
      <c r="O163" s="64"/>
      <c r="P163" s="195">
        <f>O163*H163</f>
        <v>0</v>
      </c>
      <c r="Q163" s="195">
        <v>1.2800000000000001E-3</v>
      </c>
      <c r="R163" s="195">
        <f>Q163*H163</f>
        <v>1.6832000000000003E-2</v>
      </c>
      <c r="S163" s="195">
        <v>0</v>
      </c>
      <c r="T163" s="196">
        <f>S163*H163</f>
        <v>0</v>
      </c>
      <c r="AR163" s="197" t="s">
        <v>139</v>
      </c>
      <c r="AT163" s="197" t="s">
        <v>134</v>
      </c>
      <c r="AU163" s="197" t="s">
        <v>86</v>
      </c>
      <c r="AY163" s="18" t="s">
        <v>131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8" t="s">
        <v>84</v>
      </c>
      <c r="BK163" s="198">
        <f>ROUND(I163*H163,2)</f>
        <v>0</v>
      </c>
      <c r="BL163" s="18" t="s">
        <v>139</v>
      </c>
      <c r="BM163" s="197" t="s">
        <v>768</v>
      </c>
    </row>
    <row r="164" spans="2:65" s="1" customFormat="1" ht="93.75">
      <c r="B164" s="35"/>
      <c r="C164" s="36"/>
      <c r="D164" s="214" t="s">
        <v>186</v>
      </c>
      <c r="E164" s="36"/>
      <c r="F164" s="215" t="s">
        <v>769</v>
      </c>
      <c r="G164" s="36"/>
      <c r="H164" s="36"/>
      <c r="I164" s="115"/>
      <c r="J164" s="36"/>
      <c r="K164" s="36"/>
      <c r="L164" s="39"/>
      <c r="M164" s="216"/>
      <c r="N164" s="64"/>
      <c r="O164" s="64"/>
      <c r="P164" s="64"/>
      <c r="Q164" s="64"/>
      <c r="R164" s="64"/>
      <c r="S164" s="64"/>
      <c r="T164" s="65"/>
      <c r="AT164" s="18" t="s">
        <v>186</v>
      </c>
      <c r="AU164" s="18" t="s">
        <v>86</v>
      </c>
    </row>
    <row r="165" spans="2:65" s="12" customFormat="1" ht="10.15">
      <c r="B165" s="217"/>
      <c r="C165" s="218"/>
      <c r="D165" s="214" t="s">
        <v>188</v>
      </c>
      <c r="E165" s="219" t="s">
        <v>19</v>
      </c>
      <c r="F165" s="220" t="s">
        <v>770</v>
      </c>
      <c r="G165" s="218"/>
      <c r="H165" s="219" t="s">
        <v>19</v>
      </c>
      <c r="I165" s="221"/>
      <c r="J165" s="218"/>
      <c r="K165" s="218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188</v>
      </c>
      <c r="AU165" s="226" t="s">
        <v>86</v>
      </c>
      <c r="AV165" s="12" t="s">
        <v>84</v>
      </c>
      <c r="AW165" s="12" t="s">
        <v>37</v>
      </c>
      <c r="AX165" s="12" t="s">
        <v>76</v>
      </c>
      <c r="AY165" s="226" t="s">
        <v>131</v>
      </c>
    </row>
    <row r="166" spans="2:65" s="13" customFormat="1" ht="10.15">
      <c r="B166" s="227"/>
      <c r="C166" s="228"/>
      <c r="D166" s="214" t="s">
        <v>188</v>
      </c>
      <c r="E166" s="229" t="s">
        <v>19</v>
      </c>
      <c r="F166" s="230" t="s">
        <v>771</v>
      </c>
      <c r="G166" s="228"/>
      <c r="H166" s="231">
        <v>13.15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AT166" s="237" t="s">
        <v>188</v>
      </c>
      <c r="AU166" s="237" t="s">
        <v>86</v>
      </c>
      <c r="AV166" s="13" t="s">
        <v>86</v>
      </c>
      <c r="AW166" s="13" t="s">
        <v>37</v>
      </c>
      <c r="AX166" s="13" t="s">
        <v>84</v>
      </c>
      <c r="AY166" s="237" t="s">
        <v>131</v>
      </c>
    </row>
    <row r="167" spans="2:65" s="1" customFormat="1" ht="16.5" customHeight="1">
      <c r="B167" s="35"/>
      <c r="C167" s="186" t="s">
        <v>298</v>
      </c>
      <c r="D167" s="186" t="s">
        <v>134</v>
      </c>
      <c r="E167" s="187" t="s">
        <v>772</v>
      </c>
      <c r="F167" s="188" t="s">
        <v>773</v>
      </c>
      <c r="G167" s="189" t="s">
        <v>137</v>
      </c>
      <c r="H167" s="190">
        <v>6</v>
      </c>
      <c r="I167" s="191"/>
      <c r="J167" s="192">
        <f>ROUND(I167*H167,2)</f>
        <v>0</v>
      </c>
      <c r="K167" s="188" t="s">
        <v>184</v>
      </c>
      <c r="L167" s="39"/>
      <c r="M167" s="193" t="s">
        <v>19</v>
      </c>
      <c r="N167" s="194" t="s">
        <v>47</v>
      </c>
      <c r="O167" s="64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AR167" s="197" t="s">
        <v>139</v>
      </c>
      <c r="AT167" s="197" t="s">
        <v>134</v>
      </c>
      <c r="AU167" s="197" t="s">
        <v>86</v>
      </c>
      <c r="AY167" s="18" t="s">
        <v>131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8" t="s">
        <v>84</v>
      </c>
      <c r="BK167" s="198">
        <f>ROUND(I167*H167,2)</f>
        <v>0</v>
      </c>
      <c r="BL167" s="18" t="s">
        <v>139</v>
      </c>
      <c r="BM167" s="197" t="s">
        <v>774</v>
      </c>
    </row>
    <row r="168" spans="2:65" s="1" customFormat="1" ht="37.5">
      <c r="B168" s="35"/>
      <c r="C168" s="36"/>
      <c r="D168" s="214" t="s">
        <v>186</v>
      </c>
      <c r="E168" s="36"/>
      <c r="F168" s="215" t="s">
        <v>775</v>
      </c>
      <c r="G168" s="36"/>
      <c r="H168" s="36"/>
      <c r="I168" s="115"/>
      <c r="J168" s="36"/>
      <c r="K168" s="36"/>
      <c r="L168" s="39"/>
      <c r="M168" s="216"/>
      <c r="N168" s="64"/>
      <c r="O168" s="64"/>
      <c r="P168" s="64"/>
      <c r="Q168" s="64"/>
      <c r="R168" s="64"/>
      <c r="S168" s="64"/>
      <c r="T168" s="65"/>
      <c r="AT168" s="18" t="s">
        <v>186</v>
      </c>
      <c r="AU168" s="18" t="s">
        <v>86</v>
      </c>
    </row>
    <row r="169" spans="2:65" s="1" customFormat="1" ht="16.5" customHeight="1">
      <c r="B169" s="35"/>
      <c r="C169" s="199" t="s">
        <v>304</v>
      </c>
      <c r="D169" s="199" t="s">
        <v>141</v>
      </c>
      <c r="E169" s="200" t="s">
        <v>776</v>
      </c>
      <c r="F169" s="201" t="s">
        <v>777</v>
      </c>
      <c r="G169" s="202" t="s">
        <v>137</v>
      </c>
      <c r="H169" s="203">
        <v>3</v>
      </c>
      <c r="I169" s="204"/>
      <c r="J169" s="205">
        <f>ROUND(I169*H169,2)</f>
        <v>0</v>
      </c>
      <c r="K169" s="201" t="s">
        <v>184</v>
      </c>
      <c r="L169" s="206"/>
      <c r="M169" s="207" t="s">
        <v>19</v>
      </c>
      <c r="N169" s="208" t="s">
        <v>47</v>
      </c>
      <c r="O169" s="64"/>
      <c r="P169" s="195">
        <f>O169*H169</f>
        <v>0</v>
      </c>
      <c r="Q169" s="195">
        <v>4.0000000000000002E-4</v>
      </c>
      <c r="R169" s="195">
        <f>Q169*H169</f>
        <v>1.2000000000000001E-3</v>
      </c>
      <c r="S169" s="195">
        <v>0</v>
      </c>
      <c r="T169" s="196">
        <f>S169*H169</f>
        <v>0</v>
      </c>
      <c r="AR169" s="197" t="s">
        <v>144</v>
      </c>
      <c r="AT169" s="197" t="s">
        <v>141</v>
      </c>
      <c r="AU169" s="197" t="s">
        <v>86</v>
      </c>
      <c r="AY169" s="18" t="s">
        <v>131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8" t="s">
        <v>84</v>
      </c>
      <c r="BK169" s="198">
        <f>ROUND(I169*H169,2)</f>
        <v>0</v>
      </c>
      <c r="BL169" s="18" t="s">
        <v>139</v>
      </c>
      <c r="BM169" s="197" t="s">
        <v>778</v>
      </c>
    </row>
    <row r="170" spans="2:65" s="1" customFormat="1" ht="16.5" customHeight="1">
      <c r="B170" s="35"/>
      <c r="C170" s="199" t="s">
        <v>311</v>
      </c>
      <c r="D170" s="199" t="s">
        <v>141</v>
      </c>
      <c r="E170" s="200" t="s">
        <v>779</v>
      </c>
      <c r="F170" s="201" t="s">
        <v>780</v>
      </c>
      <c r="G170" s="202" t="s">
        <v>137</v>
      </c>
      <c r="H170" s="203">
        <v>3</v>
      </c>
      <c r="I170" s="204"/>
      <c r="J170" s="205">
        <f>ROUND(I170*H170,2)</f>
        <v>0</v>
      </c>
      <c r="K170" s="201" t="s">
        <v>184</v>
      </c>
      <c r="L170" s="206"/>
      <c r="M170" s="207" t="s">
        <v>19</v>
      </c>
      <c r="N170" s="208" t="s">
        <v>47</v>
      </c>
      <c r="O170" s="64"/>
      <c r="P170" s="195">
        <f>O170*H170</f>
        <v>0</v>
      </c>
      <c r="Q170" s="195">
        <v>5.0000000000000001E-4</v>
      </c>
      <c r="R170" s="195">
        <f>Q170*H170</f>
        <v>1.5E-3</v>
      </c>
      <c r="S170" s="195">
        <v>0</v>
      </c>
      <c r="T170" s="196">
        <f>S170*H170</f>
        <v>0</v>
      </c>
      <c r="AR170" s="197" t="s">
        <v>144</v>
      </c>
      <c r="AT170" s="197" t="s">
        <v>141</v>
      </c>
      <c r="AU170" s="197" t="s">
        <v>86</v>
      </c>
      <c r="AY170" s="18" t="s">
        <v>131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8" t="s">
        <v>84</v>
      </c>
      <c r="BK170" s="198">
        <f>ROUND(I170*H170,2)</f>
        <v>0</v>
      </c>
      <c r="BL170" s="18" t="s">
        <v>139</v>
      </c>
      <c r="BM170" s="197" t="s">
        <v>781</v>
      </c>
    </row>
    <row r="171" spans="2:65" s="1" customFormat="1" ht="24" customHeight="1">
      <c r="B171" s="35"/>
      <c r="C171" s="186" t="s">
        <v>316</v>
      </c>
      <c r="D171" s="186" t="s">
        <v>134</v>
      </c>
      <c r="E171" s="187" t="s">
        <v>782</v>
      </c>
      <c r="F171" s="188" t="s">
        <v>783</v>
      </c>
      <c r="G171" s="189" t="s">
        <v>137</v>
      </c>
      <c r="H171" s="190">
        <v>2</v>
      </c>
      <c r="I171" s="191"/>
      <c r="J171" s="192">
        <f>ROUND(I171*H171,2)</f>
        <v>0</v>
      </c>
      <c r="K171" s="188" t="s">
        <v>184</v>
      </c>
      <c r="L171" s="39"/>
      <c r="M171" s="193" t="s">
        <v>19</v>
      </c>
      <c r="N171" s="194" t="s">
        <v>47</v>
      </c>
      <c r="O171" s="64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AR171" s="197" t="s">
        <v>139</v>
      </c>
      <c r="AT171" s="197" t="s">
        <v>134</v>
      </c>
      <c r="AU171" s="197" t="s">
        <v>86</v>
      </c>
      <c r="AY171" s="18" t="s">
        <v>131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8" t="s">
        <v>84</v>
      </c>
      <c r="BK171" s="198">
        <f>ROUND(I171*H171,2)</f>
        <v>0</v>
      </c>
      <c r="BL171" s="18" t="s">
        <v>139</v>
      </c>
      <c r="BM171" s="197" t="s">
        <v>784</v>
      </c>
    </row>
    <row r="172" spans="2:65" s="1" customFormat="1" ht="37.5">
      <c r="B172" s="35"/>
      <c r="C172" s="36"/>
      <c r="D172" s="214" t="s">
        <v>186</v>
      </c>
      <c r="E172" s="36"/>
      <c r="F172" s="215" t="s">
        <v>775</v>
      </c>
      <c r="G172" s="36"/>
      <c r="H172" s="36"/>
      <c r="I172" s="115"/>
      <c r="J172" s="36"/>
      <c r="K172" s="36"/>
      <c r="L172" s="39"/>
      <c r="M172" s="216"/>
      <c r="N172" s="64"/>
      <c r="O172" s="64"/>
      <c r="P172" s="64"/>
      <c r="Q172" s="64"/>
      <c r="R172" s="64"/>
      <c r="S172" s="64"/>
      <c r="T172" s="65"/>
      <c r="AT172" s="18" t="s">
        <v>186</v>
      </c>
      <c r="AU172" s="18" t="s">
        <v>86</v>
      </c>
    </row>
    <row r="173" spans="2:65" s="13" customFormat="1" ht="10.15">
      <c r="B173" s="227"/>
      <c r="C173" s="228"/>
      <c r="D173" s="214" t="s">
        <v>188</v>
      </c>
      <c r="E173" s="229" t="s">
        <v>19</v>
      </c>
      <c r="F173" s="230" t="s">
        <v>785</v>
      </c>
      <c r="G173" s="228"/>
      <c r="H173" s="231">
        <v>2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AT173" s="237" t="s">
        <v>188</v>
      </c>
      <c r="AU173" s="237" t="s">
        <v>86</v>
      </c>
      <c r="AV173" s="13" t="s">
        <v>86</v>
      </c>
      <c r="AW173" s="13" t="s">
        <v>37</v>
      </c>
      <c r="AX173" s="13" t="s">
        <v>84</v>
      </c>
      <c r="AY173" s="237" t="s">
        <v>131</v>
      </c>
    </row>
    <row r="174" spans="2:65" s="1" customFormat="1" ht="16.5" customHeight="1">
      <c r="B174" s="35"/>
      <c r="C174" s="199" t="s">
        <v>7</v>
      </c>
      <c r="D174" s="199" t="s">
        <v>141</v>
      </c>
      <c r="E174" s="200" t="s">
        <v>786</v>
      </c>
      <c r="F174" s="201" t="s">
        <v>787</v>
      </c>
      <c r="G174" s="202" t="s">
        <v>137</v>
      </c>
      <c r="H174" s="203">
        <v>2</v>
      </c>
      <c r="I174" s="204"/>
      <c r="J174" s="205">
        <f>ROUND(I174*H174,2)</f>
        <v>0</v>
      </c>
      <c r="K174" s="201" t="s">
        <v>184</v>
      </c>
      <c r="L174" s="206"/>
      <c r="M174" s="207" t="s">
        <v>19</v>
      </c>
      <c r="N174" s="208" t="s">
        <v>47</v>
      </c>
      <c r="O174" s="64"/>
      <c r="P174" s="195">
        <f>O174*H174</f>
        <v>0</v>
      </c>
      <c r="Q174" s="195">
        <v>8.0000000000000004E-4</v>
      </c>
      <c r="R174" s="195">
        <f>Q174*H174</f>
        <v>1.6000000000000001E-3</v>
      </c>
      <c r="S174" s="195">
        <v>0</v>
      </c>
      <c r="T174" s="196">
        <f>S174*H174</f>
        <v>0</v>
      </c>
      <c r="AR174" s="197" t="s">
        <v>144</v>
      </c>
      <c r="AT174" s="197" t="s">
        <v>141</v>
      </c>
      <c r="AU174" s="197" t="s">
        <v>86</v>
      </c>
      <c r="AY174" s="18" t="s">
        <v>131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8" t="s">
        <v>84</v>
      </c>
      <c r="BK174" s="198">
        <f>ROUND(I174*H174,2)</f>
        <v>0</v>
      </c>
      <c r="BL174" s="18" t="s">
        <v>139</v>
      </c>
      <c r="BM174" s="197" t="s">
        <v>788</v>
      </c>
    </row>
    <row r="175" spans="2:65" s="13" customFormat="1" ht="10.15">
      <c r="B175" s="227"/>
      <c r="C175" s="228"/>
      <c r="D175" s="214" t="s">
        <v>188</v>
      </c>
      <c r="E175" s="229" t="s">
        <v>19</v>
      </c>
      <c r="F175" s="230" t="s">
        <v>785</v>
      </c>
      <c r="G175" s="228"/>
      <c r="H175" s="231">
        <v>2</v>
      </c>
      <c r="I175" s="232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AT175" s="237" t="s">
        <v>188</v>
      </c>
      <c r="AU175" s="237" t="s">
        <v>86</v>
      </c>
      <c r="AV175" s="13" t="s">
        <v>86</v>
      </c>
      <c r="AW175" s="13" t="s">
        <v>37</v>
      </c>
      <c r="AX175" s="13" t="s">
        <v>84</v>
      </c>
      <c r="AY175" s="237" t="s">
        <v>131</v>
      </c>
    </row>
    <row r="176" spans="2:65" s="1" customFormat="1" ht="16.5" customHeight="1">
      <c r="B176" s="35"/>
      <c r="C176" s="186" t="s">
        <v>212</v>
      </c>
      <c r="D176" s="186" t="s">
        <v>134</v>
      </c>
      <c r="E176" s="187" t="s">
        <v>789</v>
      </c>
      <c r="F176" s="188" t="s">
        <v>790</v>
      </c>
      <c r="G176" s="189" t="s">
        <v>137</v>
      </c>
      <c r="H176" s="190">
        <v>1</v>
      </c>
      <c r="I176" s="191"/>
      <c r="J176" s="192">
        <f>ROUND(I176*H176,2)</f>
        <v>0</v>
      </c>
      <c r="K176" s="188" t="s">
        <v>184</v>
      </c>
      <c r="L176" s="39"/>
      <c r="M176" s="193" t="s">
        <v>19</v>
      </c>
      <c r="N176" s="194" t="s">
        <v>47</v>
      </c>
      <c r="O176" s="64"/>
      <c r="P176" s="195">
        <f>O176*H176</f>
        <v>0</v>
      </c>
      <c r="Q176" s="195">
        <v>3.5729999999999998E-2</v>
      </c>
      <c r="R176" s="195">
        <f>Q176*H176</f>
        <v>3.5729999999999998E-2</v>
      </c>
      <c r="S176" s="195">
        <v>0</v>
      </c>
      <c r="T176" s="196">
        <f>S176*H176</f>
        <v>0</v>
      </c>
      <c r="AR176" s="197" t="s">
        <v>139</v>
      </c>
      <c r="AT176" s="197" t="s">
        <v>134</v>
      </c>
      <c r="AU176" s="197" t="s">
        <v>86</v>
      </c>
      <c r="AY176" s="18" t="s">
        <v>131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8" t="s">
        <v>84</v>
      </c>
      <c r="BK176" s="198">
        <f>ROUND(I176*H176,2)</f>
        <v>0</v>
      </c>
      <c r="BL176" s="18" t="s">
        <v>139</v>
      </c>
      <c r="BM176" s="197" t="s">
        <v>791</v>
      </c>
    </row>
    <row r="177" spans="2:65" s="1" customFormat="1" ht="93.75">
      <c r="B177" s="35"/>
      <c r="C177" s="36"/>
      <c r="D177" s="214" t="s">
        <v>186</v>
      </c>
      <c r="E177" s="36"/>
      <c r="F177" s="215" t="s">
        <v>792</v>
      </c>
      <c r="G177" s="36"/>
      <c r="H177" s="36"/>
      <c r="I177" s="115"/>
      <c r="J177" s="36"/>
      <c r="K177" s="36"/>
      <c r="L177" s="39"/>
      <c r="M177" s="216"/>
      <c r="N177" s="64"/>
      <c r="O177" s="64"/>
      <c r="P177" s="64"/>
      <c r="Q177" s="64"/>
      <c r="R177" s="64"/>
      <c r="S177" s="64"/>
      <c r="T177" s="65"/>
      <c r="AT177" s="18" t="s">
        <v>186</v>
      </c>
      <c r="AU177" s="18" t="s">
        <v>86</v>
      </c>
    </row>
    <row r="178" spans="2:65" s="1" customFormat="1" ht="24" customHeight="1">
      <c r="B178" s="35"/>
      <c r="C178" s="186" t="s">
        <v>327</v>
      </c>
      <c r="D178" s="186" t="s">
        <v>134</v>
      </c>
      <c r="E178" s="187" t="s">
        <v>793</v>
      </c>
      <c r="F178" s="188" t="s">
        <v>794</v>
      </c>
      <c r="G178" s="189" t="s">
        <v>137</v>
      </c>
      <c r="H178" s="190">
        <v>1</v>
      </c>
      <c r="I178" s="191"/>
      <c r="J178" s="192">
        <f>ROUND(I178*H178,2)</f>
        <v>0</v>
      </c>
      <c r="K178" s="188" t="s">
        <v>184</v>
      </c>
      <c r="L178" s="39"/>
      <c r="M178" s="193" t="s">
        <v>19</v>
      </c>
      <c r="N178" s="194" t="s">
        <v>47</v>
      </c>
      <c r="O178" s="64"/>
      <c r="P178" s="195">
        <f>O178*H178</f>
        <v>0</v>
      </c>
      <c r="Q178" s="195">
        <v>1.92726</v>
      </c>
      <c r="R178" s="195">
        <f>Q178*H178</f>
        <v>1.92726</v>
      </c>
      <c r="S178" s="195">
        <v>0</v>
      </c>
      <c r="T178" s="196">
        <f>S178*H178</f>
        <v>0</v>
      </c>
      <c r="AR178" s="197" t="s">
        <v>139</v>
      </c>
      <c r="AT178" s="197" t="s">
        <v>134</v>
      </c>
      <c r="AU178" s="197" t="s">
        <v>86</v>
      </c>
      <c r="AY178" s="18" t="s">
        <v>131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8" t="s">
        <v>84</v>
      </c>
      <c r="BK178" s="198">
        <f>ROUND(I178*H178,2)</f>
        <v>0</v>
      </c>
      <c r="BL178" s="18" t="s">
        <v>139</v>
      </c>
      <c r="BM178" s="197" t="s">
        <v>470</v>
      </c>
    </row>
    <row r="179" spans="2:65" s="1" customFormat="1" ht="112.5">
      <c r="B179" s="35"/>
      <c r="C179" s="36"/>
      <c r="D179" s="214" t="s">
        <v>186</v>
      </c>
      <c r="E179" s="36"/>
      <c r="F179" s="215" t="s">
        <v>795</v>
      </c>
      <c r="G179" s="36"/>
      <c r="H179" s="36"/>
      <c r="I179" s="115"/>
      <c r="J179" s="36"/>
      <c r="K179" s="36"/>
      <c r="L179" s="39"/>
      <c r="M179" s="216"/>
      <c r="N179" s="64"/>
      <c r="O179" s="64"/>
      <c r="P179" s="64"/>
      <c r="Q179" s="64"/>
      <c r="R179" s="64"/>
      <c r="S179" s="64"/>
      <c r="T179" s="65"/>
      <c r="AT179" s="18" t="s">
        <v>186</v>
      </c>
      <c r="AU179" s="18" t="s">
        <v>86</v>
      </c>
    </row>
    <row r="180" spans="2:65" s="13" customFormat="1" ht="10.15">
      <c r="B180" s="227"/>
      <c r="C180" s="228"/>
      <c r="D180" s="214" t="s">
        <v>188</v>
      </c>
      <c r="E180" s="229" t="s">
        <v>19</v>
      </c>
      <c r="F180" s="230" t="s">
        <v>796</v>
      </c>
      <c r="G180" s="228"/>
      <c r="H180" s="231">
        <v>1</v>
      </c>
      <c r="I180" s="232"/>
      <c r="J180" s="228"/>
      <c r="K180" s="228"/>
      <c r="L180" s="233"/>
      <c r="M180" s="234"/>
      <c r="N180" s="235"/>
      <c r="O180" s="235"/>
      <c r="P180" s="235"/>
      <c r="Q180" s="235"/>
      <c r="R180" s="235"/>
      <c r="S180" s="235"/>
      <c r="T180" s="236"/>
      <c r="AT180" s="237" t="s">
        <v>188</v>
      </c>
      <c r="AU180" s="237" t="s">
        <v>86</v>
      </c>
      <c r="AV180" s="13" t="s">
        <v>86</v>
      </c>
      <c r="AW180" s="13" t="s">
        <v>37</v>
      </c>
      <c r="AX180" s="13" t="s">
        <v>84</v>
      </c>
      <c r="AY180" s="237" t="s">
        <v>131</v>
      </c>
    </row>
    <row r="181" spans="2:65" s="1" customFormat="1" ht="16.5" customHeight="1">
      <c r="B181" s="35"/>
      <c r="C181" s="199" t="s">
        <v>216</v>
      </c>
      <c r="D181" s="199" t="s">
        <v>141</v>
      </c>
      <c r="E181" s="200" t="s">
        <v>797</v>
      </c>
      <c r="F181" s="201" t="s">
        <v>798</v>
      </c>
      <c r="G181" s="202" t="s">
        <v>137</v>
      </c>
      <c r="H181" s="203">
        <v>1</v>
      </c>
      <c r="I181" s="204"/>
      <c r="J181" s="205">
        <f>ROUND(I181*H181,2)</f>
        <v>0</v>
      </c>
      <c r="K181" s="201" t="s">
        <v>184</v>
      </c>
      <c r="L181" s="206"/>
      <c r="M181" s="207" t="s">
        <v>19</v>
      </c>
      <c r="N181" s="208" t="s">
        <v>47</v>
      </c>
      <c r="O181" s="64"/>
      <c r="P181" s="195">
        <f>O181*H181</f>
        <v>0</v>
      </c>
      <c r="Q181" s="195">
        <v>0.254</v>
      </c>
      <c r="R181" s="195">
        <f>Q181*H181</f>
        <v>0.254</v>
      </c>
      <c r="S181" s="195">
        <v>0</v>
      </c>
      <c r="T181" s="196">
        <f>S181*H181</f>
        <v>0</v>
      </c>
      <c r="AR181" s="197" t="s">
        <v>144</v>
      </c>
      <c r="AT181" s="197" t="s">
        <v>141</v>
      </c>
      <c r="AU181" s="197" t="s">
        <v>86</v>
      </c>
      <c r="AY181" s="18" t="s">
        <v>131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8" t="s">
        <v>84</v>
      </c>
      <c r="BK181" s="198">
        <f>ROUND(I181*H181,2)</f>
        <v>0</v>
      </c>
      <c r="BL181" s="18" t="s">
        <v>139</v>
      </c>
      <c r="BM181" s="197" t="s">
        <v>799</v>
      </c>
    </row>
    <row r="182" spans="2:65" s="13" customFormat="1" ht="10.15">
      <c r="B182" s="227"/>
      <c r="C182" s="228"/>
      <c r="D182" s="214" t="s">
        <v>188</v>
      </c>
      <c r="E182" s="229" t="s">
        <v>19</v>
      </c>
      <c r="F182" s="230" t="s">
        <v>800</v>
      </c>
      <c r="G182" s="228"/>
      <c r="H182" s="231">
        <v>1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AT182" s="237" t="s">
        <v>188</v>
      </c>
      <c r="AU182" s="237" t="s">
        <v>86</v>
      </c>
      <c r="AV182" s="13" t="s">
        <v>86</v>
      </c>
      <c r="AW182" s="13" t="s">
        <v>37</v>
      </c>
      <c r="AX182" s="13" t="s">
        <v>84</v>
      </c>
      <c r="AY182" s="237" t="s">
        <v>131</v>
      </c>
    </row>
    <row r="183" spans="2:65" s="1" customFormat="1" ht="16.5" customHeight="1">
      <c r="B183" s="35"/>
      <c r="C183" s="199" t="s">
        <v>334</v>
      </c>
      <c r="D183" s="199" t="s">
        <v>141</v>
      </c>
      <c r="E183" s="200" t="s">
        <v>801</v>
      </c>
      <c r="F183" s="201" t="s">
        <v>802</v>
      </c>
      <c r="G183" s="202" t="s">
        <v>137</v>
      </c>
      <c r="H183" s="203">
        <v>1</v>
      </c>
      <c r="I183" s="204"/>
      <c r="J183" s="205">
        <f>ROUND(I183*H183,2)</f>
        <v>0</v>
      </c>
      <c r="K183" s="201" t="s">
        <v>184</v>
      </c>
      <c r="L183" s="206"/>
      <c r="M183" s="207" t="s">
        <v>19</v>
      </c>
      <c r="N183" s="208" t="s">
        <v>47</v>
      </c>
      <c r="O183" s="64"/>
      <c r="P183" s="195">
        <f>O183*H183</f>
        <v>0</v>
      </c>
      <c r="Q183" s="195">
        <v>1.0129999999999999</v>
      </c>
      <c r="R183" s="195">
        <f>Q183*H183</f>
        <v>1.0129999999999999</v>
      </c>
      <c r="S183" s="195">
        <v>0</v>
      </c>
      <c r="T183" s="196">
        <f>S183*H183</f>
        <v>0</v>
      </c>
      <c r="AR183" s="197" t="s">
        <v>144</v>
      </c>
      <c r="AT183" s="197" t="s">
        <v>141</v>
      </c>
      <c r="AU183" s="197" t="s">
        <v>86</v>
      </c>
      <c r="AY183" s="18" t="s">
        <v>131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8" t="s">
        <v>84</v>
      </c>
      <c r="BK183" s="198">
        <f>ROUND(I183*H183,2)</f>
        <v>0</v>
      </c>
      <c r="BL183" s="18" t="s">
        <v>139</v>
      </c>
      <c r="BM183" s="197" t="s">
        <v>803</v>
      </c>
    </row>
    <row r="184" spans="2:65" s="13" customFormat="1" ht="10.15">
      <c r="B184" s="227"/>
      <c r="C184" s="228"/>
      <c r="D184" s="214" t="s">
        <v>188</v>
      </c>
      <c r="E184" s="229" t="s">
        <v>19</v>
      </c>
      <c r="F184" s="230" t="s">
        <v>800</v>
      </c>
      <c r="G184" s="228"/>
      <c r="H184" s="231">
        <v>1</v>
      </c>
      <c r="I184" s="232"/>
      <c r="J184" s="228"/>
      <c r="K184" s="228"/>
      <c r="L184" s="233"/>
      <c r="M184" s="234"/>
      <c r="N184" s="235"/>
      <c r="O184" s="235"/>
      <c r="P184" s="235"/>
      <c r="Q184" s="235"/>
      <c r="R184" s="235"/>
      <c r="S184" s="235"/>
      <c r="T184" s="236"/>
      <c r="AT184" s="237" t="s">
        <v>188</v>
      </c>
      <c r="AU184" s="237" t="s">
        <v>86</v>
      </c>
      <c r="AV184" s="13" t="s">
        <v>86</v>
      </c>
      <c r="AW184" s="13" t="s">
        <v>37</v>
      </c>
      <c r="AX184" s="13" t="s">
        <v>84</v>
      </c>
      <c r="AY184" s="237" t="s">
        <v>131</v>
      </c>
    </row>
    <row r="185" spans="2:65" s="1" customFormat="1" ht="16.5" customHeight="1">
      <c r="B185" s="35"/>
      <c r="C185" s="199" t="s">
        <v>224</v>
      </c>
      <c r="D185" s="199" t="s">
        <v>141</v>
      </c>
      <c r="E185" s="200" t="s">
        <v>804</v>
      </c>
      <c r="F185" s="201" t="s">
        <v>805</v>
      </c>
      <c r="G185" s="202" t="s">
        <v>137</v>
      </c>
      <c r="H185" s="203">
        <v>1</v>
      </c>
      <c r="I185" s="204"/>
      <c r="J185" s="205">
        <f>ROUND(I185*H185,2)</f>
        <v>0</v>
      </c>
      <c r="K185" s="201" t="s">
        <v>184</v>
      </c>
      <c r="L185" s="206"/>
      <c r="M185" s="207" t="s">
        <v>19</v>
      </c>
      <c r="N185" s="208" t="s">
        <v>47</v>
      </c>
      <c r="O185" s="64"/>
      <c r="P185" s="195">
        <f>O185*H185</f>
        <v>0</v>
      </c>
      <c r="Q185" s="195">
        <v>0.54800000000000004</v>
      </c>
      <c r="R185" s="195">
        <f>Q185*H185</f>
        <v>0.54800000000000004</v>
      </c>
      <c r="S185" s="195">
        <v>0</v>
      </c>
      <c r="T185" s="196">
        <f>S185*H185</f>
        <v>0</v>
      </c>
      <c r="AR185" s="197" t="s">
        <v>144</v>
      </c>
      <c r="AT185" s="197" t="s">
        <v>141</v>
      </c>
      <c r="AU185" s="197" t="s">
        <v>86</v>
      </c>
      <c r="AY185" s="18" t="s">
        <v>131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8" t="s">
        <v>84</v>
      </c>
      <c r="BK185" s="198">
        <f>ROUND(I185*H185,2)</f>
        <v>0</v>
      </c>
      <c r="BL185" s="18" t="s">
        <v>139</v>
      </c>
      <c r="BM185" s="197" t="s">
        <v>806</v>
      </c>
    </row>
    <row r="186" spans="2:65" s="13" customFormat="1" ht="10.15">
      <c r="B186" s="227"/>
      <c r="C186" s="228"/>
      <c r="D186" s="214" t="s">
        <v>188</v>
      </c>
      <c r="E186" s="229" t="s">
        <v>19</v>
      </c>
      <c r="F186" s="230" t="s">
        <v>800</v>
      </c>
      <c r="G186" s="228"/>
      <c r="H186" s="231">
        <v>1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AT186" s="237" t="s">
        <v>188</v>
      </c>
      <c r="AU186" s="237" t="s">
        <v>86</v>
      </c>
      <c r="AV186" s="13" t="s">
        <v>86</v>
      </c>
      <c r="AW186" s="13" t="s">
        <v>37</v>
      </c>
      <c r="AX186" s="13" t="s">
        <v>84</v>
      </c>
      <c r="AY186" s="237" t="s">
        <v>131</v>
      </c>
    </row>
    <row r="187" spans="2:65" s="1" customFormat="1" ht="16.5" customHeight="1">
      <c r="B187" s="35"/>
      <c r="C187" s="199" t="s">
        <v>345</v>
      </c>
      <c r="D187" s="199" t="s">
        <v>141</v>
      </c>
      <c r="E187" s="200" t="s">
        <v>807</v>
      </c>
      <c r="F187" s="201" t="s">
        <v>808</v>
      </c>
      <c r="G187" s="202" t="s">
        <v>137</v>
      </c>
      <c r="H187" s="203">
        <v>1</v>
      </c>
      <c r="I187" s="204"/>
      <c r="J187" s="205">
        <f>ROUND(I187*H187,2)</f>
        <v>0</v>
      </c>
      <c r="K187" s="201" t="s">
        <v>184</v>
      </c>
      <c r="L187" s="206"/>
      <c r="M187" s="207" t="s">
        <v>19</v>
      </c>
      <c r="N187" s="208" t="s">
        <v>47</v>
      </c>
      <c r="O187" s="64"/>
      <c r="P187" s="195">
        <f>O187*H187</f>
        <v>0</v>
      </c>
      <c r="Q187" s="195">
        <v>8.1000000000000003E-2</v>
      </c>
      <c r="R187" s="195">
        <f>Q187*H187</f>
        <v>8.1000000000000003E-2</v>
      </c>
      <c r="S187" s="195">
        <v>0</v>
      </c>
      <c r="T187" s="196">
        <f>S187*H187</f>
        <v>0</v>
      </c>
      <c r="AR187" s="197" t="s">
        <v>144</v>
      </c>
      <c r="AT187" s="197" t="s">
        <v>141</v>
      </c>
      <c r="AU187" s="197" t="s">
        <v>86</v>
      </c>
      <c r="AY187" s="18" t="s">
        <v>131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18" t="s">
        <v>84</v>
      </c>
      <c r="BK187" s="198">
        <f>ROUND(I187*H187,2)</f>
        <v>0</v>
      </c>
      <c r="BL187" s="18" t="s">
        <v>139</v>
      </c>
      <c r="BM187" s="197" t="s">
        <v>809</v>
      </c>
    </row>
    <row r="188" spans="2:65" s="13" customFormat="1" ht="10.15">
      <c r="B188" s="227"/>
      <c r="C188" s="228"/>
      <c r="D188" s="214" t="s">
        <v>188</v>
      </c>
      <c r="E188" s="229" t="s">
        <v>19</v>
      </c>
      <c r="F188" s="230" t="s">
        <v>800</v>
      </c>
      <c r="G188" s="228"/>
      <c r="H188" s="231">
        <v>1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AT188" s="237" t="s">
        <v>188</v>
      </c>
      <c r="AU188" s="237" t="s">
        <v>86</v>
      </c>
      <c r="AV188" s="13" t="s">
        <v>86</v>
      </c>
      <c r="AW188" s="13" t="s">
        <v>37</v>
      </c>
      <c r="AX188" s="13" t="s">
        <v>84</v>
      </c>
      <c r="AY188" s="237" t="s">
        <v>131</v>
      </c>
    </row>
    <row r="189" spans="2:65" s="1" customFormat="1" ht="16.5" customHeight="1">
      <c r="B189" s="35"/>
      <c r="C189" s="199" t="s">
        <v>351</v>
      </c>
      <c r="D189" s="199" t="s">
        <v>141</v>
      </c>
      <c r="E189" s="200" t="s">
        <v>810</v>
      </c>
      <c r="F189" s="201" t="s">
        <v>811</v>
      </c>
      <c r="G189" s="202" t="s">
        <v>137</v>
      </c>
      <c r="H189" s="203">
        <v>3</v>
      </c>
      <c r="I189" s="204"/>
      <c r="J189" s="205">
        <f>ROUND(I189*H189,2)</f>
        <v>0</v>
      </c>
      <c r="K189" s="201" t="s">
        <v>184</v>
      </c>
      <c r="L189" s="206"/>
      <c r="M189" s="207" t="s">
        <v>19</v>
      </c>
      <c r="N189" s="208" t="s">
        <v>47</v>
      </c>
      <c r="O189" s="64"/>
      <c r="P189" s="195">
        <f>O189*H189</f>
        <v>0</v>
      </c>
      <c r="Q189" s="195">
        <v>2E-3</v>
      </c>
      <c r="R189" s="195">
        <f>Q189*H189</f>
        <v>6.0000000000000001E-3</v>
      </c>
      <c r="S189" s="195">
        <v>0</v>
      </c>
      <c r="T189" s="196">
        <f>S189*H189</f>
        <v>0</v>
      </c>
      <c r="AR189" s="197" t="s">
        <v>144</v>
      </c>
      <c r="AT189" s="197" t="s">
        <v>141</v>
      </c>
      <c r="AU189" s="197" t="s">
        <v>86</v>
      </c>
      <c r="AY189" s="18" t="s">
        <v>131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8" t="s">
        <v>84</v>
      </c>
      <c r="BK189" s="198">
        <f>ROUND(I189*H189,2)</f>
        <v>0</v>
      </c>
      <c r="BL189" s="18" t="s">
        <v>139</v>
      </c>
      <c r="BM189" s="197" t="s">
        <v>812</v>
      </c>
    </row>
    <row r="190" spans="2:65" s="13" customFormat="1" ht="10.15">
      <c r="B190" s="227"/>
      <c r="C190" s="228"/>
      <c r="D190" s="214" t="s">
        <v>188</v>
      </c>
      <c r="E190" s="229" t="s">
        <v>19</v>
      </c>
      <c r="F190" s="230" t="s">
        <v>813</v>
      </c>
      <c r="G190" s="228"/>
      <c r="H190" s="231">
        <v>3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AT190" s="237" t="s">
        <v>188</v>
      </c>
      <c r="AU190" s="237" t="s">
        <v>86</v>
      </c>
      <c r="AV190" s="13" t="s">
        <v>86</v>
      </c>
      <c r="AW190" s="13" t="s">
        <v>37</v>
      </c>
      <c r="AX190" s="13" t="s">
        <v>84</v>
      </c>
      <c r="AY190" s="237" t="s">
        <v>131</v>
      </c>
    </row>
    <row r="191" spans="2:65" s="1" customFormat="1" ht="16.5" customHeight="1">
      <c r="B191" s="35"/>
      <c r="C191" s="186" t="s">
        <v>356</v>
      </c>
      <c r="D191" s="186" t="s">
        <v>134</v>
      </c>
      <c r="E191" s="187" t="s">
        <v>814</v>
      </c>
      <c r="F191" s="188" t="s">
        <v>815</v>
      </c>
      <c r="G191" s="189" t="s">
        <v>137</v>
      </c>
      <c r="H191" s="190">
        <v>1</v>
      </c>
      <c r="I191" s="191"/>
      <c r="J191" s="192">
        <f>ROUND(I191*H191,2)</f>
        <v>0</v>
      </c>
      <c r="K191" s="188" t="s">
        <v>184</v>
      </c>
      <c r="L191" s="39"/>
      <c r="M191" s="193" t="s">
        <v>19</v>
      </c>
      <c r="N191" s="194" t="s">
        <v>47</v>
      </c>
      <c r="O191" s="64"/>
      <c r="P191" s="195">
        <f>O191*H191</f>
        <v>0</v>
      </c>
      <c r="Q191" s="195">
        <v>7.0200000000000002E-3</v>
      </c>
      <c r="R191" s="195">
        <f>Q191*H191</f>
        <v>7.0200000000000002E-3</v>
      </c>
      <c r="S191" s="195">
        <v>0</v>
      </c>
      <c r="T191" s="196">
        <f>S191*H191</f>
        <v>0</v>
      </c>
      <c r="AR191" s="197" t="s">
        <v>139</v>
      </c>
      <c r="AT191" s="197" t="s">
        <v>134</v>
      </c>
      <c r="AU191" s="197" t="s">
        <v>86</v>
      </c>
      <c r="AY191" s="18" t="s">
        <v>131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8" t="s">
        <v>84</v>
      </c>
      <c r="BK191" s="198">
        <f>ROUND(I191*H191,2)</f>
        <v>0</v>
      </c>
      <c r="BL191" s="18" t="s">
        <v>139</v>
      </c>
      <c r="BM191" s="197" t="s">
        <v>433</v>
      </c>
    </row>
    <row r="192" spans="2:65" s="1" customFormat="1" ht="28.15">
      <c r="B192" s="35"/>
      <c r="C192" s="36"/>
      <c r="D192" s="214" t="s">
        <v>186</v>
      </c>
      <c r="E192" s="36"/>
      <c r="F192" s="215" t="s">
        <v>816</v>
      </c>
      <c r="G192" s="36"/>
      <c r="H192" s="36"/>
      <c r="I192" s="115"/>
      <c r="J192" s="36"/>
      <c r="K192" s="36"/>
      <c r="L192" s="39"/>
      <c r="M192" s="216"/>
      <c r="N192" s="64"/>
      <c r="O192" s="64"/>
      <c r="P192" s="64"/>
      <c r="Q192" s="64"/>
      <c r="R192" s="64"/>
      <c r="S192" s="64"/>
      <c r="T192" s="65"/>
      <c r="AT192" s="18" t="s">
        <v>186</v>
      </c>
      <c r="AU192" s="18" t="s">
        <v>86</v>
      </c>
    </row>
    <row r="193" spans="2:65" s="13" customFormat="1" ht="10.15">
      <c r="B193" s="227"/>
      <c r="C193" s="228"/>
      <c r="D193" s="214" t="s">
        <v>188</v>
      </c>
      <c r="E193" s="229" t="s">
        <v>19</v>
      </c>
      <c r="F193" s="230" t="s">
        <v>800</v>
      </c>
      <c r="G193" s="228"/>
      <c r="H193" s="231">
        <v>1</v>
      </c>
      <c r="I193" s="232"/>
      <c r="J193" s="228"/>
      <c r="K193" s="228"/>
      <c r="L193" s="233"/>
      <c r="M193" s="234"/>
      <c r="N193" s="235"/>
      <c r="O193" s="235"/>
      <c r="P193" s="235"/>
      <c r="Q193" s="235"/>
      <c r="R193" s="235"/>
      <c r="S193" s="235"/>
      <c r="T193" s="236"/>
      <c r="AT193" s="237" t="s">
        <v>188</v>
      </c>
      <c r="AU193" s="237" t="s">
        <v>86</v>
      </c>
      <c r="AV193" s="13" t="s">
        <v>86</v>
      </c>
      <c r="AW193" s="13" t="s">
        <v>37</v>
      </c>
      <c r="AX193" s="13" t="s">
        <v>84</v>
      </c>
      <c r="AY193" s="237" t="s">
        <v>131</v>
      </c>
    </row>
    <row r="194" spans="2:65" s="1" customFormat="1" ht="16.5" customHeight="1">
      <c r="B194" s="35"/>
      <c r="C194" s="199" t="s">
        <v>231</v>
      </c>
      <c r="D194" s="199" t="s">
        <v>141</v>
      </c>
      <c r="E194" s="200" t="s">
        <v>817</v>
      </c>
      <c r="F194" s="201" t="s">
        <v>818</v>
      </c>
      <c r="G194" s="202" t="s">
        <v>137</v>
      </c>
      <c r="H194" s="203">
        <v>1</v>
      </c>
      <c r="I194" s="204"/>
      <c r="J194" s="205">
        <f>ROUND(I194*H194,2)</f>
        <v>0</v>
      </c>
      <c r="K194" s="201" t="s">
        <v>184</v>
      </c>
      <c r="L194" s="206"/>
      <c r="M194" s="207" t="s">
        <v>19</v>
      </c>
      <c r="N194" s="208" t="s">
        <v>47</v>
      </c>
      <c r="O194" s="64"/>
      <c r="P194" s="195">
        <f>O194*H194</f>
        <v>0</v>
      </c>
      <c r="Q194" s="195">
        <v>4.5999999999999999E-2</v>
      </c>
      <c r="R194" s="195">
        <f>Q194*H194</f>
        <v>4.5999999999999999E-2</v>
      </c>
      <c r="S194" s="195">
        <v>0</v>
      </c>
      <c r="T194" s="196">
        <f>S194*H194</f>
        <v>0</v>
      </c>
      <c r="AR194" s="197" t="s">
        <v>144</v>
      </c>
      <c r="AT194" s="197" t="s">
        <v>141</v>
      </c>
      <c r="AU194" s="197" t="s">
        <v>86</v>
      </c>
      <c r="AY194" s="18" t="s">
        <v>131</v>
      </c>
      <c r="BE194" s="198">
        <f>IF(N194="základní",J194,0)</f>
        <v>0</v>
      </c>
      <c r="BF194" s="198">
        <f>IF(N194="snížená",J194,0)</f>
        <v>0</v>
      </c>
      <c r="BG194" s="198">
        <f>IF(N194="zákl. přenesená",J194,0)</f>
        <v>0</v>
      </c>
      <c r="BH194" s="198">
        <f>IF(N194="sníž. přenesená",J194,0)</f>
        <v>0</v>
      </c>
      <c r="BI194" s="198">
        <f>IF(N194="nulová",J194,0)</f>
        <v>0</v>
      </c>
      <c r="BJ194" s="18" t="s">
        <v>84</v>
      </c>
      <c r="BK194" s="198">
        <f>ROUND(I194*H194,2)</f>
        <v>0</v>
      </c>
      <c r="BL194" s="18" t="s">
        <v>139</v>
      </c>
      <c r="BM194" s="197" t="s">
        <v>819</v>
      </c>
    </row>
    <row r="195" spans="2:65" s="13" customFormat="1" ht="10.15">
      <c r="B195" s="227"/>
      <c r="C195" s="228"/>
      <c r="D195" s="214" t="s">
        <v>188</v>
      </c>
      <c r="E195" s="229" t="s">
        <v>19</v>
      </c>
      <c r="F195" s="230" t="s">
        <v>800</v>
      </c>
      <c r="G195" s="228"/>
      <c r="H195" s="231">
        <v>1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AT195" s="237" t="s">
        <v>188</v>
      </c>
      <c r="AU195" s="237" t="s">
        <v>86</v>
      </c>
      <c r="AV195" s="13" t="s">
        <v>86</v>
      </c>
      <c r="AW195" s="13" t="s">
        <v>37</v>
      </c>
      <c r="AX195" s="13" t="s">
        <v>84</v>
      </c>
      <c r="AY195" s="237" t="s">
        <v>131</v>
      </c>
    </row>
    <row r="196" spans="2:65" s="11" customFormat="1" ht="22.8" customHeight="1">
      <c r="B196" s="170"/>
      <c r="C196" s="171"/>
      <c r="D196" s="172" t="s">
        <v>75</v>
      </c>
      <c r="E196" s="184" t="s">
        <v>651</v>
      </c>
      <c r="F196" s="184" t="s">
        <v>652</v>
      </c>
      <c r="G196" s="171"/>
      <c r="H196" s="171"/>
      <c r="I196" s="174"/>
      <c r="J196" s="185">
        <f>BK196</f>
        <v>0</v>
      </c>
      <c r="K196" s="171"/>
      <c r="L196" s="176"/>
      <c r="M196" s="177"/>
      <c r="N196" s="178"/>
      <c r="O196" s="178"/>
      <c r="P196" s="179">
        <f>SUM(P197:P198)</f>
        <v>0</v>
      </c>
      <c r="Q196" s="178"/>
      <c r="R196" s="179">
        <f>SUM(R197:R198)</f>
        <v>0</v>
      </c>
      <c r="S196" s="178"/>
      <c r="T196" s="180">
        <f>SUM(T197:T198)</f>
        <v>0</v>
      </c>
      <c r="AR196" s="181" t="s">
        <v>84</v>
      </c>
      <c r="AT196" s="182" t="s">
        <v>75</v>
      </c>
      <c r="AU196" s="182" t="s">
        <v>84</v>
      </c>
      <c r="AY196" s="181" t="s">
        <v>131</v>
      </c>
      <c r="BK196" s="183">
        <f>SUM(BK197:BK198)</f>
        <v>0</v>
      </c>
    </row>
    <row r="197" spans="2:65" s="1" customFormat="1" ht="24" customHeight="1">
      <c r="B197" s="35"/>
      <c r="C197" s="186" t="s">
        <v>367</v>
      </c>
      <c r="D197" s="186" t="s">
        <v>134</v>
      </c>
      <c r="E197" s="187" t="s">
        <v>820</v>
      </c>
      <c r="F197" s="188" t="s">
        <v>821</v>
      </c>
      <c r="G197" s="189" t="s">
        <v>239</v>
      </c>
      <c r="H197" s="190">
        <v>6.3470000000000004</v>
      </c>
      <c r="I197" s="191"/>
      <c r="J197" s="192">
        <f>ROUND(I197*H197,2)</f>
        <v>0</v>
      </c>
      <c r="K197" s="188" t="s">
        <v>184</v>
      </c>
      <c r="L197" s="39"/>
      <c r="M197" s="193" t="s">
        <v>19</v>
      </c>
      <c r="N197" s="194" t="s">
        <v>47</v>
      </c>
      <c r="O197" s="64"/>
      <c r="P197" s="195">
        <f>O197*H197</f>
        <v>0</v>
      </c>
      <c r="Q197" s="195">
        <v>0</v>
      </c>
      <c r="R197" s="195">
        <f>Q197*H197</f>
        <v>0</v>
      </c>
      <c r="S197" s="195">
        <v>0</v>
      </c>
      <c r="T197" s="196">
        <f>S197*H197</f>
        <v>0</v>
      </c>
      <c r="AR197" s="197" t="s">
        <v>139</v>
      </c>
      <c r="AT197" s="197" t="s">
        <v>134</v>
      </c>
      <c r="AU197" s="197" t="s">
        <v>86</v>
      </c>
      <c r="AY197" s="18" t="s">
        <v>131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18" t="s">
        <v>84</v>
      </c>
      <c r="BK197" s="198">
        <f>ROUND(I197*H197,2)</f>
        <v>0</v>
      </c>
      <c r="BL197" s="18" t="s">
        <v>139</v>
      </c>
      <c r="BM197" s="197" t="s">
        <v>643</v>
      </c>
    </row>
    <row r="198" spans="2:65" s="1" customFormat="1" ht="37.5">
      <c r="B198" s="35"/>
      <c r="C198" s="36"/>
      <c r="D198" s="214" t="s">
        <v>186</v>
      </c>
      <c r="E198" s="36"/>
      <c r="F198" s="215" t="s">
        <v>822</v>
      </c>
      <c r="G198" s="36"/>
      <c r="H198" s="36"/>
      <c r="I198" s="115"/>
      <c r="J198" s="36"/>
      <c r="K198" s="36"/>
      <c r="L198" s="39"/>
      <c r="M198" s="216"/>
      <c r="N198" s="64"/>
      <c r="O198" s="64"/>
      <c r="P198" s="64"/>
      <c r="Q198" s="64"/>
      <c r="R198" s="64"/>
      <c r="S198" s="64"/>
      <c r="T198" s="65"/>
      <c r="AT198" s="18" t="s">
        <v>186</v>
      </c>
      <c r="AU198" s="18" t="s">
        <v>86</v>
      </c>
    </row>
    <row r="199" spans="2:65" s="11" customFormat="1" ht="25.9" customHeight="1">
      <c r="B199" s="170"/>
      <c r="C199" s="171"/>
      <c r="D199" s="172" t="s">
        <v>75</v>
      </c>
      <c r="E199" s="173" t="s">
        <v>658</v>
      </c>
      <c r="F199" s="173" t="s">
        <v>659</v>
      </c>
      <c r="G199" s="171"/>
      <c r="H199" s="171"/>
      <c r="I199" s="174"/>
      <c r="J199" s="175">
        <f>BK199</f>
        <v>0</v>
      </c>
      <c r="K199" s="171"/>
      <c r="L199" s="176"/>
      <c r="M199" s="177"/>
      <c r="N199" s="178"/>
      <c r="O199" s="178"/>
      <c r="P199" s="179">
        <f>P200</f>
        <v>0</v>
      </c>
      <c r="Q199" s="178"/>
      <c r="R199" s="179">
        <f>R200</f>
        <v>3.9399999999999999E-3</v>
      </c>
      <c r="S199" s="178"/>
      <c r="T199" s="180">
        <f>T200</f>
        <v>0</v>
      </c>
      <c r="AR199" s="181" t="s">
        <v>84</v>
      </c>
      <c r="AT199" s="182" t="s">
        <v>75</v>
      </c>
      <c r="AU199" s="182" t="s">
        <v>76</v>
      </c>
      <c r="AY199" s="181" t="s">
        <v>131</v>
      </c>
      <c r="BK199" s="183">
        <f>BK200</f>
        <v>0</v>
      </c>
    </row>
    <row r="200" spans="2:65" s="11" customFormat="1" ht="22.8" customHeight="1">
      <c r="B200" s="170"/>
      <c r="C200" s="171"/>
      <c r="D200" s="172" t="s">
        <v>75</v>
      </c>
      <c r="E200" s="184" t="s">
        <v>823</v>
      </c>
      <c r="F200" s="184" t="s">
        <v>824</v>
      </c>
      <c r="G200" s="171"/>
      <c r="H200" s="171"/>
      <c r="I200" s="174"/>
      <c r="J200" s="185">
        <f>BK200</f>
        <v>0</v>
      </c>
      <c r="K200" s="171"/>
      <c r="L200" s="176"/>
      <c r="M200" s="177"/>
      <c r="N200" s="178"/>
      <c r="O200" s="178"/>
      <c r="P200" s="179">
        <f>SUM(P201:P209)</f>
        <v>0</v>
      </c>
      <c r="Q200" s="178"/>
      <c r="R200" s="179">
        <f>SUM(R201:R209)</f>
        <v>3.9399999999999999E-3</v>
      </c>
      <c r="S200" s="178"/>
      <c r="T200" s="180">
        <f>SUM(T201:T209)</f>
        <v>0</v>
      </c>
      <c r="AR200" s="181" t="s">
        <v>84</v>
      </c>
      <c r="AT200" s="182" t="s">
        <v>75</v>
      </c>
      <c r="AU200" s="182" t="s">
        <v>84</v>
      </c>
      <c r="AY200" s="181" t="s">
        <v>131</v>
      </c>
      <c r="BK200" s="183">
        <f>SUM(BK201:BK209)</f>
        <v>0</v>
      </c>
    </row>
    <row r="201" spans="2:65" s="1" customFormat="1" ht="16.5" customHeight="1">
      <c r="B201" s="35"/>
      <c r="C201" s="186" t="s">
        <v>240</v>
      </c>
      <c r="D201" s="186" t="s">
        <v>134</v>
      </c>
      <c r="E201" s="187" t="s">
        <v>825</v>
      </c>
      <c r="F201" s="188" t="s">
        <v>826</v>
      </c>
      <c r="G201" s="189" t="s">
        <v>137</v>
      </c>
      <c r="H201" s="190">
        <v>2</v>
      </c>
      <c r="I201" s="191"/>
      <c r="J201" s="192">
        <f>ROUND(I201*H201,2)</f>
        <v>0</v>
      </c>
      <c r="K201" s="188" t="s">
        <v>184</v>
      </c>
      <c r="L201" s="39"/>
      <c r="M201" s="193" t="s">
        <v>19</v>
      </c>
      <c r="N201" s="194" t="s">
        <v>47</v>
      </c>
      <c r="O201" s="64"/>
      <c r="P201" s="195">
        <f>O201*H201</f>
        <v>0</v>
      </c>
      <c r="Q201" s="195">
        <v>0</v>
      </c>
      <c r="R201" s="195">
        <f>Q201*H201</f>
        <v>0</v>
      </c>
      <c r="S201" s="195">
        <v>0</v>
      </c>
      <c r="T201" s="196">
        <f>S201*H201</f>
        <v>0</v>
      </c>
      <c r="AR201" s="197" t="s">
        <v>139</v>
      </c>
      <c r="AT201" s="197" t="s">
        <v>134</v>
      </c>
      <c r="AU201" s="197" t="s">
        <v>86</v>
      </c>
      <c r="AY201" s="18" t="s">
        <v>131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8" t="s">
        <v>84</v>
      </c>
      <c r="BK201" s="198">
        <f>ROUND(I201*H201,2)</f>
        <v>0</v>
      </c>
      <c r="BL201" s="18" t="s">
        <v>139</v>
      </c>
      <c r="BM201" s="197" t="s">
        <v>827</v>
      </c>
    </row>
    <row r="202" spans="2:65" s="1" customFormat="1" ht="37.5">
      <c r="B202" s="35"/>
      <c r="C202" s="36"/>
      <c r="D202" s="214" t="s">
        <v>186</v>
      </c>
      <c r="E202" s="36"/>
      <c r="F202" s="215" t="s">
        <v>828</v>
      </c>
      <c r="G202" s="36"/>
      <c r="H202" s="36"/>
      <c r="I202" s="115"/>
      <c r="J202" s="36"/>
      <c r="K202" s="36"/>
      <c r="L202" s="39"/>
      <c r="M202" s="216"/>
      <c r="N202" s="64"/>
      <c r="O202" s="64"/>
      <c r="P202" s="64"/>
      <c r="Q202" s="64"/>
      <c r="R202" s="64"/>
      <c r="S202" s="64"/>
      <c r="T202" s="65"/>
      <c r="AT202" s="18" t="s">
        <v>186</v>
      </c>
      <c r="AU202" s="18" t="s">
        <v>86</v>
      </c>
    </row>
    <row r="203" spans="2:65" s="13" customFormat="1" ht="10.15">
      <c r="B203" s="227"/>
      <c r="C203" s="228"/>
      <c r="D203" s="214" t="s">
        <v>188</v>
      </c>
      <c r="E203" s="229" t="s">
        <v>19</v>
      </c>
      <c r="F203" s="230" t="s">
        <v>829</v>
      </c>
      <c r="G203" s="228"/>
      <c r="H203" s="231">
        <v>2</v>
      </c>
      <c r="I203" s="232"/>
      <c r="J203" s="228"/>
      <c r="K203" s="228"/>
      <c r="L203" s="233"/>
      <c r="M203" s="234"/>
      <c r="N203" s="235"/>
      <c r="O203" s="235"/>
      <c r="P203" s="235"/>
      <c r="Q203" s="235"/>
      <c r="R203" s="235"/>
      <c r="S203" s="235"/>
      <c r="T203" s="236"/>
      <c r="AT203" s="237" t="s">
        <v>188</v>
      </c>
      <c r="AU203" s="237" t="s">
        <v>86</v>
      </c>
      <c r="AV203" s="13" t="s">
        <v>86</v>
      </c>
      <c r="AW203" s="13" t="s">
        <v>37</v>
      </c>
      <c r="AX203" s="13" t="s">
        <v>84</v>
      </c>
      <c r="AY203" s="237" t="s">
        <v>131</v>
      </c>
    </row>
    <row r="204" spans="2:65" s="1" customFormat="1" ht="16.5" customHeight="1">
      <c r="B204" s="35"/>
      <c r="C204" s="186" t="s">
        <v>376</v>
      </c>
      <c r="D204" s="186" t="s">
        <v>134</v>
      </c>
      <c r="E204" s="187" t="s">
        <v>830</v>
      </c>
      <c r="F204" s="188" t="s">
        <v>831</v>
      </c>
      <c r="G204" s="189" t="s">
        <v>137</v>
      </c>
      <c r="H204" s="190">
        <v>2</v>
      </c>
      <c r="I204" s="191"/>
      <c r="J204" s="192">
        <f>ROUND(I204*H204,2)</f>
        <v>0</v>
      </c>
      <c r="K204" s="188" t="s">
        <v>184</v>
      </c>
      <c r="L204" s="39"/>
      <c r="M204" s="193" t="s">
        <v>19</v>
      </c>
      <c r="N204" s="194" t="s">
        <v>47</v>
      </c>
      <c r="O204" s="64"/>
      <c r="P204" s="195">
        <f>O204*H204</f>
        <v>0</v>
      </c>
      <c r="Q204" s="195">
        <v>1.97E-3</v>
      </c>
      <c r="R204" s="195">
        <f>Q204*H204</f>
        <v>3.9399999999999999E-3</v>
      </c>
      <c r="S204" s="195">
        <v>0</v>
      </c>
      <c r="T204" s="196">
        <f>S204*H204</f>
        <v>0</v>
      </c>
      <c r="AR204" s="197" t="s">
        <v>139</v>
      </c>
      <c r="AT204" s="197" t="s">
        <v>134</v>
      </c>
      <c r="AU204" s="197" t="s">
        <v>86</v>
      </c>
      <c r="AY204" s="18" t="s">
        <v>131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18" t="s">
        <v>84</v>
      </c>
      <c r="BK204" s="198">
        <f>ROUND(I204*H204,2)</f>
        <v>0</v>
      </c>
      <c r="BL204" s="18" t="s">
        <v>139</v>
      </c>
      <c r="BM204" s="197" t="s">
        <v>832</v>
      </c>
    </row>
    <row r="205" spans="2:65" s="13" customFormat="1" ht="10.15">
      <c r="B205" s="227"/>
      <c r="C205" s="228"/>
      <c r="D205" s="214" t="s">
        <v>188</v>
      </c>
      <c r="E205" s="229" t="s">
        <v>19</v>
      </c>
      <c r="F205" s="230" t="s">
        <v>833</v>
      </c>
      <c r="G205" s="228"/>
      <c r="H205" s="231">
        <v>2</v>
      </c>
      <c r="I205" s="232"/>
      <c r="J205" s="228"/>
      <c r="K205" s="228"/>
      <c r="L205" s="233"/>
      <c r="M205" s="234"/>
      <c r="N205" s="235"/>
      <c r="O205" s="235"/>
      <c r="P205" s="235"/>
      <c r="Q205" s="235"/>
      <c r="R205" s="235"/>
      <c r="S205" s="235"/>
      <c r="T205" s="236"/>
      <c r="AT205" s="237" t="s">
        <v>188</v>
      </c>
      <c r="AU205" s="237" t="s">
        <v>86</v>
      </c>
      <c r="AV205" s="13" t="s">
        <v>86</v>
      </c>
      <c r="AW205" s="13" t="s">
        <v>37</v>
      </c>
      <c r="AX205" s="13" t="s">
        <v>84</v>
      </c>
      <c r="AY205" s="237" t="s">
        <v>131</v>
      </c>
    </row>
    <row r="206" spans="2:65" s="1" customFormat="1" ht="16.5" customHeight="1">
      <c r="B206" s="35"/>
      <c r="C206" s="186" t="s">
        <v>246</v>
      </c>
      <c r="D206" s="186" t="s">
        <v>134</v>
      </c>
      <c r="E206" s="187" t="s">
        <v>834</v>
      </c>
      <c r="F206" s="188" t="s">
        <v>835</v>
      </c>
      <c r="G206" s="189" t="s">
        <v>307</v>
      </c>
      <c r="H206" s="190">
        <v>13.15</v>
      </c>
      <c r="I206" s="191"/>
      <c r="J206" s="192">
        <f>ROUND(I206*H206,2)</f>
        <v>0</v>
      </c>
      <c r="K206" s="188" t="s">
        <v>184</v>
      </c>
      <c r="L206" s="39"/>
      <c r="M206" s="193" t="s">
        <v>19</v>
      </c>
      <c r="N206" s="194" t="s">
        <v>47</v>
      </c>
      <c r="O206" s="64"/>
      <c r="P206" s="195">
        <f>O206*H206</f>
        <v>0</v>
      </c>
      <c r="Q206" s="195">
        <v>0</v>
      </c>
      <c r="R206" s="195">
        <f>Q206*H206</f>
        <v>0</v>
      </c>
      <c r="S206" s="195">
        <v>0</v>
      </c>
      <c r="T206" s="196">
        <f>S206*H206</f>
        <v>0</v>
      </c>
      <c r="AR206" s="197" t="s">
        <v>139</v>
      </c>
      <c r="AT206" s="197" t="s">
        <v>134</v>
      </c>
      <c r="AU206" s="197" t="s">
        <v>86</v>
      </c>
      <c r="AY206" s="18" t="s">
        <v>131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18" t="s">
        <v>84</v>
      </c>
      <c r="BK206" s="198">
        <f>ROUND(I206*H206,2)</f>
        <v>0</v>
      </c>
      <c r="BL206" s="18" t="s">
        <v>139</v>
      </c>
      <c r="BM206" s="197" t="s">
        <v>668</v>
      </c>
    </row>
    <row r="207" spans="2:65" s="1" customFormat="1" ht="28.15">
      <c r="B207" s="35"/>
      <c r="C207" s="36"/>
      <c r="D207" s="214" t="s">
        <v>186</v>
      </c>
      <c r="E207" s="36"/>
      <c r="F207" s="215" t="s">
        <v>836</v>
      </c>
      <c r="G207" s="36"/>
      <c r="H207" s="36"/>
      <c r="I207" s="115"/>
      <c r="J207" s="36"/>
      <c r="K207" s="36"/>
      <c r="L207" s="39"/>
      <c r="M207" s="216"/>
      <c r="N207" s="64"/>
      <c r="O207" s="64"/>
      <c r="P207" s="64"/>
      <c r="Q207" s="64"/>
      <c r="R207" s="64"/>
      <c r="S207" s="64"/>
      <c r="T207" s="65"/>
      <c r="AT207" s="18" t="s">
        <v>186</v>
      </c>
      <c r="AU207" s="18" t="s">
        <v>86</v>
      </c>
    </row>
    <row r="208" spans="2:65" s="12" customFormat="1" ht="10.15">
      <c r="B208" s="217"/>
      <c r="C208" s="218"/>
      <c r="D208" s="214" t="s">
        <v>188</v>
      </c>
      <c r="E208" s="219" t="s">
        <v>19</v>
      </c>
      <c r="F208" s="220" t="s">
        <v>770</v>
      </c>
      <c r="G208" s="218"/>
      <c r="H208" s="219" t="s">
        <v>19</v>
      </c>
      <c r="I208" s="221"/>
      <c r="J208" s="218"/>
      <c r="K208" s="218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188</v>
      </c>
      <c r="AU208" s="226" t="s">
        <v>86</v>
      </c>
      <c r="AV208" s="12" t="s">
        <v>84</v>
      </c>
      <c r="AW208" s="12" t="s">
        <v>37</v>
      </c>
      <c r="AX208" s="12" t="s">
        <v>76</v>
      </c>
      <c r="AY208" s="226" t="s">
        <v>131</v>
      </c>
    </row>
    <row r="209" spans="2:51" s="13" customFormat="1" ht="10.15">
      <c r="B209" s="227"/>
      <c r="C209" s="228"/>
      <c r="D209" s="214" t="s">
        <v>188</v>
      </c>
      <c r="E209" s="229" t="s">
        <v>19</v>
      </c>
      <c r="F209" s="230" t="s">
        <v>771</v>
      </c>
      <c r="G209" s="228"/>
      <c r="H209" s="231">
        <v>13.15</v>
      </c>
      <c r="I209" s="232"/>
      <c r="J209" s="228"/>
      <c r="K209" s="228"/>
      <c r="L209" s="233"/>
      <c r="M209" s="260"/>
      <c r="N209" s="261"/>
      <c r="O209" s="261"/>
      <c r="P209" s="261"/>
      <c r="Q209" s="261"/>
      <c r="R209" s="261"/>
      <c r="S209" s="261"/>
      <c r="T209" s="262"/>
      <c r="AT209" s="237" t="s">
        <v>188</v>
      </c>
      <c r="AU209" s="237" t="s">
        <v>86</v>
      </c>
      <c r="AV209" s="13" t="s">
        <v>86</v>
      </c>
      <c r="AW209" s="13" t="s">
        <v>37</v>
      </c>
      <c r="AX209" s="13" t="s">
        <v>84</v>
      </c>
      <c r="AY209" s="237" t="s">
        <v>131</v>
      </c>
    </row>
    <row r="210" spans="2:51" s="1" customFormat="1" ht="6.95" customHeight="1">
      <c r="B210" s="47"/>
      <c r="C210" s="48"/>
      <c r="D210" s="48"/>
      <c r="E210" s="48"/>
      <c r="F210" s="48"/>
      <c r="G210" s="48"/>
      <c r="H210" s="48"/>
      <c r="I210" s="138"/>
      <c r="J210" s="48"/>
      <c r="K210" s="48"/>
      <c r="L210" s="39"/>
    </row>
  </sheetData>
  <sheetProtection algorithmName="SHA-512" hashValue="g99W2wistbuo35xBCpJew8SgXgBh70SpTCZfXaHBDDBCPkX2/2i+hLpJx7CyVoLP/huFAisfQC1k1uI5lzlo5A==" saltValue="WYc+ej8pvUI5S6dEekGtFUEV1Bvq/GHJdIuuwlJm1zyVwY1OBoHbOTS0idgXovStNTW3poiXang6KcrosbgeCQ==" spinCount="100000" sheet="1" objects="1" scenarios="1" formatColumns="0" formatRows="0" autoFilter="0"/>
  <autoFilter ref="C91:K209" xr:uid="{00000000-0009-0000-0000-000004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91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108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18" t="s">
        <v>103</v>
      </c>
    </row>
    <row r="3" spans="2:46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1"/>
      <c r="AT3" s="18" t="s">
        <v>86</v>
      </c>
    </row>
    <row r="4" spans="2:46" ht="24.95" customHeight="1">
      <c r="B4" s="21"/>
      <c r="D4" s="112" t="s">
        <v>107</v>
      </c>
      <c r="L4" s="21"/>
      <c r="M4" s="113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114" t="s">
        <v>16</v>
      </c>
      <c r="L6" s="21"/>
    </row>
    <row r="7" spans="2:46" ht="16.5" customHeight="1">
      <c r="B7" s="21"/>
      <c r="E7" s="385" t="str">
        <f>'Rekapitulace stavby'!K6</f>
        <v>Automatické parkovací zařízení pro kola v Berouně</v>
      </c>
      <c r="F7" s="386"/>
      <c r="G7" s="386"/>
      <c r="H7" s="386"/>
      <c r="L7" s="21"/>
    </row>
    <row r="8" spans="2:46" ht="12" customHeight="1">
      <c r="B8" s="21"/>
      <c r="D8" s="114" t="s">
        <v>108</v>
      </c>
      <c r="L8" s="21"/>
    </row>
    <row r="9" spans="2:46" s="1" customFormat="1" ht="16.5" customHeight="1">
      <c r="B9" s="39"/>
      <c r="E9" s="385" t="s">
        <v>162</v>
      </c>
      <c r="F9" s="388"/>
      <c r="G9" s="388"/>
      <c r="H9" s="388"/>
      <c r="I9" s="115"/>
      <c r="L9" s="39"/>
    </row>
    <row r="10" spans="2:46" s="1" customFormat="1" ht="12" customHeight="1">
      <c r="B10" s="39"/>
      <c r="D10" s="114" t="s">
        <v>163</v>
      </c>
      <c r="I10" s="115"/>
      <c r="L10" s="39"/>
    </row>
    <row r="11" spans="2:46" s="1" customFormat="1" ht="36.950000000000003" customHeight="1">
      <c r="B11" s="39"/>
      <c r="E11" s="387" t="s">
        <v>837</v>
      </c>
      <c r="F11" s="388"/>
      <c r="G11" s="388"/>
      <c r="H11" s="388"/>
      <c r="I11" s="115"/>
      <c r="L11" s="39"/>
    </row>
    <row r="12" spans="2:46" s="1" customFormat="1" ht="10.15">
      <c r="B12" s="39"/>
      <c r="I12" s="115"/>
      <c r="L12" s="39"/>
    </row>
    <row r="13" spans="2:46" s="1" customFormat="1" ht="12" customHeight="1">
      <c r="B13" s="39"/>
      <c r="D13" s="114" t="s">
        <v>18</v>
      </c>
      <c r="F13" s="103" t="s">
        <v>19</v>
      </c>
      <c r="I13" s="116" t="s">
        <v>20</v>
      </c>
      <c r="J13" s="103" t="s">
        <v>19</v>
      </c>
      <c r="L13" s="39"/>
    </row>
    <row r="14" spans="2:46" s="1" customFormat="1" ht="12" customHeight="1">
      <c r="B14" s="39"/>
      <c r="D14" s="114" t="s">
        <v>21</v>
      </c>
      <c r="F14" s="103" t="s">
        <v>22</v>
      </c>
      <c r="I14" s="116" t="s">
        <v>23</v>
      </c>
      <c r="J14" s="117" t="str">
        <f>'Rekapitulace stavby'!AN8</f>
        <v>10. 10. 2019</v>
      </c>
      <c r="L14" s="39"/>
    </row>
    <row r="15" spans="2:46" s="1" customFormat="1" ht="10.8" customHeight="1">
      <c r="B15" s="39"/>
      <c r="I15" s="115"/>
      <c r="L15" s="39"/>
    </row>
    <row r="16" spans="2:46" s="1" customFormat="1" ht="12" customHeight="1">
      <c r="B16" s="39"/>
      <c r="D16" s="114" t="s">
        <v>25</v>
      </c>
      <c r="I16" s="116" t="s">
        <v>26</v>
      </c>
      <c r="J16" s="103" t="s">
        <v>27</v>
      </c>
      <c r="L16" s="39"/>
    </row>
    <row r="17" spans="2:12" s="1" customFormat="1" ht="18" customHeight="1">
      <c r="B17" s="39"/>
      <c r="E17" s="103" t="s">
        <v>28</v>
      </c>
      <c r="I17" s="116" t="s">
        <v>29</v>
      </c>
      <c r="J17" s="103" t="s">
        <v>30</v>
      </c>
      <c r="L17" s="39"/>
    </row>
    <row r="18" spans="2:12" s="1" customFormat="1" ht="6.95" customHeight="1">
      <c r="B18" s="39"/>
      <c r="I18" s="115"/>
      <c r="L18" s="39"/>
    </row>
    <row r="19" spans="2:12" s="1" customFormat="1" ht="12" customHeight="1">
      <c r="B19" s="39"/>
      <c r="D19" s="114" t="s">
        <v>31</v>
      </c>
      <c r="I19" s="116" t="s">
        <v>26</v>
      </c>
      <c r="J19" s="31" t="str">
        <f>'Rekapitulace stavby'!AN13</f>
        <v>Vyplň údaj</v>
      </c>
      <c r="L19" s="39"/>
    </row>
    <row r="20" spans="2:12" s="1" customFormat="1" ht="18" customHeight="1">
      <c r="B20" s="39"/>
      <c r="E20" s="389" t="str">
        <f>'Rekapitulace stavby'!E14</f>
        <v>Vyplň údaj</v>
      </c>
      <c r="F20" s="390"/>
      <c r="G20" s="390"/>
      <c r="H20" s="390"/>
      <c r="I20" s="116" t="s">
        <v>29</v>
      </c>
      <c r="J20" s="31" t="str">
        <f>'Rekapitulace stavby'!AN14</f>
        <v>Vyplň údaj</v>
      </c>
      <c r="L20" s="39"/>
    </row>
    <row r="21" spans="2:12" s="1" customFormat="1" ht="6.95" customHeight="1">
      <c r="B21" s="39"/>
      <c r="I21" s="115"/>
      <c r="L21" s="39"/>
    </row>
    <row r="22" spans="2:12" s="1" customFormat="1" ht="12" customHeight="1">
      <c r="B22" s="39"/>
      <c r="D22" s="114" t="s">
        <v>33</v>
      </c>
      <c r="I22" s="116" t="s">
        <v>26</v>
      </c>
      <c r="J22" s="103" t="s">
        <v>34</v>
      </c>
      <c r="L22" s="39"/>
    </row>
    <row r="23" spans="2:12" s="1" customFormat="1" ht="18" customHeight="1">
      <c r="B23" s="39"/>
      <c r="E23" s="103" t="s">
        <v>35</v>
      </c>
      <c r="I23" s="116" t="s">
        <v>29</v>
      </c>
      <c r="J23" s="103" t="s">
        <v>36</v>
      </c>
      <c r="L23" s="39"/>
    </row>
    <row r="24" spans="2:12" s="1" customFormat="1" ht="6.95" customHeight="1">
      <c r="B24" s="39"/>
      <c r="I24" s="115"/>
      <c r="L24" s="39"/>
    </row>
    <row r="25" spans="2:12" s="1" customFormat="1" ht="12" customHeight="1">
      <c r="B25" s="39"/>
      <c r="D25" s="114" t="s">
        <v>38</v>
      </c>
      <c r="I25" s="116" t="s">
        <v>26</v>
      </c>
      <c r="J25" s="103" t="str">
        <f>IF('Rekapitulace stavby'!AN19="","",'Rekapitulace stavby'!AN19)</f>
        <v/>
      </c>
      <c r="L25" s="39"/>
    </row>
    <row r="26" spans="2:12" s="1" customFormat="1" ht="18" customHeight="1">
      <c r="B26" s="39"/>
      <c r="E26" s="103" t="str">
        <f>IF('Rekapitulace stavby'!E20="","",'Rekapitulace stavby'!E20)</f>
        <v xml:space="preserve"> </v>
      </c>
      <c r="I26" s="116" t="s">
        <v>29</v>
      </c>
      <c r="J26" s="103" t="str">
        <f>IF('Rekapitulace stavby'!AN20="","",'Rekapitulace stavby'!AN20)</f>
        <v/>
      </c>
      <c r="L26" s="39"/>
    </row>
    <row r="27" spans="2:12" s="1" customFormat="1" ht="6.95" customHeight="1">
      <c r="B27" s="39"/>
      <c r="I27" s="115"/>
      <c r="L27" s="39"/>
    </row>
    <row r="28" spans="2:12" s="1" customFormat="1" ht="12" customHeight="1">
      <c r="B28" s="39"/>
      <c r="D28" s="114" t="s">
        <v>40</v>
      </c>
      <c r="I28" s="115"/>
      <c r="L28" s="39"/>
    </row>
    <row r="29" spans="2:12" s="7" customFormat="1" ht="16.5" customHeight="1">
      <c r="B29" s="118"/>
      <c r="E29" s="391" t="s">
        <v>19</v>
      </c>
      <c r="F29" s="391"/>
      <c r="G29" s="391"/>
      <c r="H29" s="391"/>
      <c r="I29" s="119"/>
      <c r="L29" s="118"/>
    </row>
    <row r="30" spans="2:12" s="1" customFormat="1" ht="6.95" customHeight="1">
      <c r="B30" s="39"/>
      <c r="I30" s="115"/>
      <c r="L30" s="39"/>
    </row>
    <row r="31" spans="2:12" s="1" customFormat="1" ht="6.95" customHeight="1">
      <c r="B31" s="39"/>
      <c r="D31" s="60"/>
      <c r="E31" s="60"/>
      <c r="F31" s="60"/>
      <c r="G31" s="60"/>
      <c r="H31" s="60"/>
      <c r="I31" s="120"/>
      <c r="J31" s="60"/>
      <c r="K31" s="60"/>
      <c r="L31" s="39"/>
    </row>
    <row r="32" spans="2:12" s="1" customFormat="1" ht="25.45" customHeight="1">
      <c r="B32" s="39"/>
      <c r="D32" s="121" t="s">
        <v>42</v>
      </c>
      <c r="I32" s="115"/>
      <c r="J32" s="122">
        <f>ROUND(J87, 2)</f>
        <v>0</v>
      </c>
      <c r="L32" s="39"/>
    </row>
    <row r="33" spans="2:12" s="1" customFormat="1" ht="6.95" customHeight="1">
      <c r="B33" s="39"/>
      <c r="D33" s="60"/>
      <c r="E33" s="60"/>
      <c r="F33" s="60"/>
      <c r="G33" s="60"/>
      <c r="H33" s="60"/>
      <c r="I33" s="120"/>
      <c r="J33" s="60"/>
      <c r="K33" s="60"/>
      <c r="L33" s="39"/>
    </row>
    <row r="34" spans="2:12" s="1" customFormat="1" ht="14.45" customHeight="1">
      <c r="B34" s="39"/>
      <c r="F34" s="123" t="s">
        <v>44</v>
      </c>
      <c r="I34" s="124" t="s">
        <v>43</v>
      </c>
      <c r="J34" s="123" t="s">
        <v>45</v>
      </c>
      <c r="L34" s="39"/>
    </row>
    <row r="35" spans="2:12" s="1" customFormat="1" ht="14.45" customHeight="1">
      <c r="B35" s="39"/>
      <c r="D35" s="125" t="s">
        <v>46</v>
      </c>
      <c r="E35" s="114" t="s">
        <v>47</v>
      </c>
      <c r="F35" s="126">
        <f>ROUND((SUM(BE87:BE90)),  2)</f>
        <v>0</v>
      </c>
      <c r="I35" s="127">
        <v>0.21</v>
      </c>
      <c r="J35" s="126">
        <f>ROUND(((SUM(BE87:BE90))*I35),  2)</f>
        <v>0</v>
      </c>
      <c r="L35" s="39"/>
    </row>
    <row r="36" spans="2:12" s="1" customFormat="1" ht="14.45" customHeight="1">
      <c r="B36" s="39"/>
      <c r="E36" s="114" t="s">
        <v>48</v>
      </c>
      <c r="F36" s="126">
        <f>ROUND((SUM(BF87:BF90)),  2)</f>
        <v>0</v>
      </c>
      <c r="I36" s="127">
        <v>0.15</v>
      </c>
      <c r="J36" s="126">
        <f>ROUND(((SUM(BF87:BF90))*I36),  2)</f>
        <v>0</v>
      </c>
      <c r="L36" s="39"/>
    </row>
    <row r="37" spans="2:12" s="1" customFormat="1" ht="14.45" hidden="1" customHeight="1">
      <c r="B37" s="39"/>
      <c r="E37" s="114" t="s">
        <v>49</v>
      </c>
      <c r="F37" s="126">
        <f>ROUND((SUM(BG87:BG90)),  2)</f>
        <v>0</v>
      </c>
      <c r="I37" s="127">
        <v>0.21</v>
      </c>
      <c r="J37" s="126">
        <f>0</f>
        <v>0</v>
      </c>
      <c r="L37" s="39"/>
    </row>
    <row r="38" spans="2:12" s="1" customFormat="1" ht="14.45" hidden="1" customHeight="1">
      <c r="B38" s="39"/>
      <c r="E38" s="114" t="s">
        <v>50</v>
      </c>
      <c r="F38" s="126">
        <f>ROUND((SUM(BH87:BH90)),  2)</f>
        <v>0</v>
      </c>
      <c r="I38" s="127">
        <v>0.15</v>
      </c>
      <c r="J38" s="126">
        <f>0</f>
        <v>0</v>
      </c>
      <c r="L38" s="39"/>
    </row>
    <row r="39" spans="2:12" s="1" customFormat="1" ht="14.45" hidden="1" customHeight="1">
      <c r="B39" s="39"/>
      <c r="E39" s="114" t="s">
        <v>51</v>
      </c>
      <c r="F39" s="126">
        <f>ROUND((SUM(BI87:BI90)),  2)</f>
        <v>0</v>
      </c>
      <c r="I39" s="127">
        <v>0</v>
      </c>
      <c r="J39" s="126">
        <f>0</f>
        <v>0</v>
      </c>
      <c r="L39" s="39"/>
    </row>
    <row r="40" spans="2:12" s="1" customFormat="1" ht="6.95" customHeight="1">
      <c r="B40" s="39"/>
      <c r="I40" s="115"/>
      <c r="L40" s="39"/>
    </row>
    <row r="41" spans="2:12" s="1" customFormat="1" ht="25.45" customHeight="1">
      <c r="B41" s="39"/>
      <c r="C41" s="128"/>
      <c r="D41" s="129" t="s">
        <v>52</v>
      </c>
      <c r="E41" s="130"/>
      <c r="F41" s="130"/>
      <c r="G41" s="131" t="s">
        <v>53</v>
      </c>
      <c r="H41" s="132" t="s">
        <v>54</v>
      </c>
      <c r="I41" s="133"/>
      <c r="J41" s="134">
        <f>SUM(J32:J39)</f>
        <v>0</v>
      </c>
      <c r="K41" s="135"/>
      <c r="L41" s="39"/>
    </row>
    <row r="42" spans="2:12" s="1" customFormat="1" ht="14.45" customHeight="1">
      <c r="B42" s="136"/>
      <c r="C42" s="137"/>
      <c r="D42" s="137"/>
      <c r="E42" s="137"/>
      <c r="F42" s="137"/>
      <c r="G42" s="137"/>
      <c r="H42" s="137"/>
      <c r="I42" s="138"/>
      <c r="J42" s="137"/>
      <c r="K42" s="137"/>
      <c r="L42" s="39"/>
    </row>
    <row r="46" spans="2:12" s="1" customFormat="1" ht="6.95" customHeight="1">
      <c r="B46" s="139"/>
      <c r="C46" s="140"/>
      <c r="D46" s="140"/>
      <c r="E46" s="140"/>
      <c r="F46" s="140"/>
      <c r="G46" s="140"/>
      <c r="H46" s="140"/>
      <c r="I46" s="141"/>
      <c r="J46" s="140"/>
      <c r="K46" s="140"/>
      <c r="L46" s="39"/>
    </row>
    <row r="47" spans="2:12" s="1" customFormat="1" ht="24.95" customHeight="1">
      <c r="B47" s="35"/>
      <c r="C47" s="24" t="s">
        <v>110</v>
      </c>
      <c r="D47" s="36"/>
      <c r="E47" s="36"/>
      <c r="F47" s="36"/>
      <c r="G47" s="36"/>
      <c r="H47" s="36"/>
      <c r="I47" s="115"/>
      <c r="J47" s="36"/>
      <c r="K47" s="36"/>
      <c r="L47" s="39"/>
    </row>
    <row r="48" spans="2:12" s="1" customFormat="1" ht="6.95" customHeight="1"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39"/>
    </row>
    <row r="49" spans="2:47" s="1" customFormat="1" ht="12" customHeight="1">
      <c r="B49" s="35"/>
      <c r="C49" s="30" t="s">
        <v>16</v>
      </c>
      <c r="D49" s="36"/>
      <c r="E49" s="36"/>
      <c r="F49" s="36"/>
      <c r="G49" s="36"/>
      <c r="H49" s="36"/>
      <c r="I49" s="115"/>
      <c r="J49" s="36"/>
      <c r="K49" s="36"/>
      <c r="L49" s="39"/>
    </row>
    <row r="50" spans="2:47" s="1" customFormat="1" ht="16.5" customHeight="1">
      <c r="B50" s="35"/>
      <c r="C50" s="36"/>
      <c r="D50" s="36"/>
      <c r="E50" s="392" t="str">
        <f>E7</f>
        <v>Automatické parkovací zařízení pro kola v Berouně</v>
      </c>
      <c r="F50" s="393"/>
      <c r="G50" s="393"/>
      <c r="H50" s="393"/>
      <c r="I50" s="115"/>
      <c r="J50" s="36"/>
      <c r="K50" s="36"/>
      <c r="L50" s="39"/>
    </row>
    <row r="51" spans="2:47" ht="12" customHeight="1">
      <c r="B51" s="22"/>
      <c r="C51" s="30" t="s">
        <v>108</v>
      </c>
      <c r="D51" s="23"/>
      <c r="E51" s="23"/>
      <c r="F51" s="23"/>
      <c r="G51" s="23"/>
      <c r="H51" s="23"/>
      <c r="J51" s="23"/>
      <c r="K51" s="23"/>
      <c r="L51" s="21"/>
    </row>
    <row r="52" spans="2:47" s="1" customFormat="1" ht="16.5" customHeight="1">
      <c r="B52" s="35"/>
      <c r="C52" s="36"/>
      <c r="D52" s="36"/>
      <c r="E52" s="392" t="s">
        <v>162</v>
      </c>
      <c r="F52" s="394"/>
      <c r="G52" s="394"/>
      <c r="H52" s="394"/>
      <c r="I52" s="115"/>
      <c r="J52" s="36"/>
      <c r="K52" s="36"/>
      <c r="L52" s="39"/>
    </row>
    <row r="53" spans="2:47" s="1" customFormat="1" ht="12" customHeight="1">
      <c r="B53" s="35"/>
      <c r="C53" s="30" t="s">
        <v>163</v>
      </c>
      <c r="D53" s="36"/>
      <c r="E53" s="36"/>
      <c r="F53" s="36"/>
      <c r="G53" s="36"/>
      <c r="H53" s="36"/>
      <c r="I53" s="115"/>
      <c r="J53" s="36"/>
      <c r="K53" s="36"/>
      <c r="L53" s="39"/>
    </row>
    <row r="54" spans="2:47" s="1" customFormat="1" ht="16.5" customHeight="1">
      <c r="B54" s="35"/>
      <c r="C54" s="36"/>
      <c r="D54" s="36"/>
      <c r="E54" s="361" t="str">
        <f>E11</f>
        <v>SO 01.d - Slaboproud pro bezdrátové připojení internetu</v>
      </c>
      <c r="F54" s="394"/>
      <c r="G54" s="394"/>
      <c r="H54" s="394"/>
      <c r="I54" s="115"/>
      <c r="J54" s="36"/>
      <c r="K54" s="36"/>
      <c r="L54" s="39"/>
    </row>
    <row r="55" spans="2:47" s="1" customFormat="1" ht="6.95" customHeight="1"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39"/>
    </row>
    <row r="56" spans="2:47" s="1" customFormat="1" ht="12" customHeight="1">
      <c r="B56" s="35"/>
      <c r="C56" s="30" t="s">
        <v>21</v>
      </c>
      <c r="D56" s="36"/>
      <c r="E56" s="36"/>
      <c r="F56" s="28" t="str">
        <f>F14</f>
        <v>Beroun</v>
      </c>
      <c r="G56" s="36"/>
      <c r="H56" s="36"/>
      <c r="I56" s="116" t="s">
        <v>23</v>
      </c>
      <c r="J56" s="59" t="str">
        <f>IF(J14="","",J14)</f>
        <v>10. 10. 2019</v>
      </c>
      <c r="K56" s="36"/>
      <c r="L56" s="39"/>
    </row>
    <row r="57" spans="2:47" s="1" customFormat="1" ht="6.95" customHeight="1"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39"/>
    </row>
    <row r="58" spans="2:47" s="1" customFormat="1" ht="43.05" customHeight="1">
      <c r="B58" s="35"/>
      <c r="C58" s="30" t="s">
        <v>25</v>
      </c>
      <c r="D58" s="36"/>
      <c r="E58" s="36"/>
      <c r="F58" s="28" t="str">
        <f>E17</f>
        <v>Město Beroun, Husovo nám. 68, 266 01 Beroun</v>
      </c>
      <c r="G58" s="36"/>
      <c r="H58" s="36"/>
      <c r="I58" s="116" t="s">
        <v>33</v>
      </c>
      <c r="J58" s="33" t="str">
        <f>E23</f>
        <v>OPTIMA, s.r.o., Žižkova 738/IV, 566 01 Vys. Mýto</v>
      </c>
      <c r="K58" s="36"/>
      <c r="L58" s="39"/>
    </row>
    <row r="59" spans="2:47" s="1" customFormat="1" ht="15.2" customHeight="1">
      <c r="B59" s="35"/>
      <c r="C59" s="30" t="s">
        <v>31</v>
      </c>
      <c r="D59" s="36"/>
      <c r="E59" s="36"/>
      <c r="F59" s="28" t="str">
        <f>IF(E20="","",E20)</f>
        <v>Vyplň údaj</v>
      </c>
      <c r="G59" s="36"/>
      <c r="H59" s="36"/>
      <c r="I59" s="116" t="s">
        <v>38</v>
      </c>
      <c r="J59" s="33" t="str">
        <f>E26</f>
        <v xml:space="preserve"> </v>
      </c>
      <c r="K59" s="36"/>
      <c r="L59" s="39"/>
    </row>
    <row r="60" spans="2:47" s="1" customFormat="1" ht="10.35" customHeight="1"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39"/>
    </row>
    <row r="61" spans="2:47" s="1" customFormat="1" ht="29.25" customHeight="1">
      <c r="B61" s="35"/>
      <c r="C61" s="142" t="s">
        <v>111</v>
      </c>
      <c r="D61" s="143"/>
      <c r="E61" s="143"/>
      <c r="F61" s="143"/>
      <c r="G61" s="143"/>
      <c r="H61" s="143"/>
      <c r="I61" s="144"/>
      <c r="J61" s="145" t="s">
        <v>112</v>
      </c>
      <c r="K61" s="143"/>
      <c r="L61" s="39"/>
    </row>
    <row r="62" spans="2:47" s="1" customFormat="1" ht="10.35" customHeight="1"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39"/>
    </row>
    <row r="63" spans="2:47" s="1" customFormat="1" ht="22.8" customHeight="1">
      <c r="B63" s="35"/>
      <c r="C63" s="146" t="s">
        <v>74</v>
      </c>
      <c r="D63" s="36"/>
      <c r="E63" s="36"/>
      <c r="F63" s="36"/>
      <c r="G63" s="36"/>
      <c r="H63" s="36"/>
      <c r="I63" s="115"/>
      <c r="J63" s="77">
        <f>J87</f>
        <v>0</v>
      </c>
      <c r="K63" s="36"/>
      <c r="L63" s="39"/>
      <c r="AU63" s="18" t="s">
        <v>113</v>
      </c>
    </row>
    <row r="64" spans="2:47" s="8" customFormat="1" ht="24.95" customHeight="1">
      <c r="B64" s="147"/>
      <c r="C64" s="148"/>
      <c r="D64" s="149" t="s">
        <v>176</v>
      </c>
      <c r="E64" s="150"/>
      <c r="F64" s="150"/>
      <c r="G64" s="150"/>
      <c r="H64" s="150"/>
      <c r="I64" s="151"/>
      <c r="J64" s="152">
        <f>J88</f>
        <v>0</v>
      </c>
      <c r="K64" s="148"/>
      <c r="L64" s="153"/>
    </row>
    <row r="65" spans="2:12" s="9" customFormat="1" ht="19.899999999999999" customHeight="1">
      <c r="B65" s="154"/>
      <c r="C65" s="97"/>
      <c r="D65" s="155" t="s">
        <v>838</v>
      </c>
      <c r="E65" s="156"/>
      <c r="F65" s="156"/>
      <c r="G65" s="156"/>
      <c r="H65" s="156"/>
      <c r="I65" s="157"/>
      <c r="J65" s="158">
        <f>J89</f>
        <v>0</v>
      </c>
      <c r="K65" s="97"/>
      <c r="L65" s="159"/>
    </row>
    <row r="66" spans="2:12" s="1" customFormat="1" ht="21.85" customHeight="1">
      <c r="B66" s="35"/>
      <c r="C66" s="36"/>
      <c r="D66" s="36"/>
      <c r="E66" s="36"/>
      <c r="F66" s="36"/>
      <c r="G66" s="36"/>
      <c r="H66" s="36"/>
      <c r="I66" s="115"/>
      <c r="J66" s="36"/>
      <c r="K66" s="36"/>
      <c r="L66" s="39"/>
    </row>
    <row r="67" spans="2:12" s="1" customFormat="1" ht="6.95" customHeight="1">
      <c r="B67" s="47"/>
      <c r="C67" s="48"/>
      <c r="D67" s="48"/>
      <c r="E67" s="48"/>
      <c r="F67" s="48"/>
      <c r="G67" s="48"/>
      <c r="H67" s="48"/>
      <c r="I67" s="138"/>
      <c r="J67" s="48"/>
      <c r="K67" s="48"/>
      <c r="L67" s="39"/>
    </row>
    <row r="71" spans="2:12" s="1" customFormat="1" ht="6.95" customHeight="1">
      <c r="B71" s="49"/>
      <c r="C71" s="50"/>
      <c r="D71" s="50"/>
      <c r="E71" s="50"/>
      <c r="F71" s="50"/>
      <c r="G71" s="50"/>
      <c r="H71" s="50"/>
      <c r="I71" s="141"/>
      <c r="J71" s="50"/>
      <c r="K71" s="50"/>
      <c r="L71" s="39"/>
    </row>
    <row r="72" spans="2:12" s="1" customFormat="1" ht="24.95" customHeight="1">
      <c r="B72" s="35"/>
      <c r="C72" s="24" t="s">
        <v>116</v>
      </c>
      <c r="D72" s="36"/>
      <c r="E72" s="36"/>
      <c r="F72" s="36"/>
      <c r="G72" s="36"/>
      <c r="H72" s="36"/>
      <c r="I72" s="115"/>
      <c r="J72" s="36"/>
      <c r="K72" s="36"/>
      <c r="L72" s="39"/>
    </row>
    <row r="73" spans="2:12" s="1" customFormat="1" ht="6.95" customHeight="1">
      <c r="B73" s="35"/>
      <c r="C73" s="36"/>
      <c r="D73" s="36"/>
      <c r="E73" s="36"/>
      <c r="F73" s="36"/>
      <c r="G73" s="36"/>
      <c r="H73" s="36"/>
      <c r="I73" s="115"/>
      <c r="J73" s="36"/>
      <c r="K73" s="36"/>
      <c r="L73" s="39"/>
    </row>
    <row r="74" spans="2:12" s="1" customFormat="1" ht="12" customHeight="1">
      <c r="B74" s="35"/>
      <c r="C74" s="30" t="s">
        <v>16</v>
      </c>
      <c r="D74" s="36"/>
      <c r="E74" s="36"/>
      <c r="F74" s="36"/>
      <c r="G74" s="36"/>
      <c r="H74" s="36"/>
      <c r="I74" s="115"/>
      <c r="J74" s="36"/>
      <c r="K74" s="36"/>
      <c r="L74" s="39"/>
    </row>
    <row r="75" spans="2:12" s="1" customFormat="1" ht="16.5" customHeight="1">
      <c r="B75" s="35"/>
      <c r="C75" s="36"/>
      <c r="D75" s="36"/>
      <c r="E75" s="392" t="str">
        <f>E7</f>
        <v>Automatické parkovací zařízení pro kola v Berouně</v>
      </c>
      <c r="F75" s="393"/>
      <c r="G75" s="393"/>
      <c r="H75" s="393"/>
      <c r="I75" s="115"/>
      <c r="J75" s="36"/>
      <c r="K75" s="36"/>
      <c r="L75" s="39"/>
    </row>
    <row r="76" spans="2:12" ht="12" customHeight="1">
      <c r="B76" s="22"/>
      <c r="C76" s="30" t="s">
        <v>108</v>
      </c>
      <c r="D76" s="23"/>
      <c r="E76" s="23"/>
      <c r="F76" s="23"/>
      <c r="G76" s="23"/>
      <c r="H76" s="23"/>
      <c r="J76" s="23"/>
      <c r="K76" s="23"/>
      <c r="L76" s="21"/>
    </row>
    <row r="77" spans="2:12" s="1" customFormat="1" ht="16.5" customHeight="1">
      <c r="B77" s="35"/>
      <c r="C77" s="36"/>
      <c r="D77" s="36"/>
      <c r="E77" s="392" t="s">
        <v>162</v>
      </c>
      <c r="F77" s="394"/>
      <c r="G77" s="394"/>
      <c r="H77" s="394"/>
      <c r="I77" s="115"/>
      <c r="J77" s="36"/>
      <c r="K77" s="36"/>
      <c r="L77" s="39"/>
    </row>
    <row r="78" spans="2:12" s="1" customFormat="1" ht="12" customHeight="1">
      <c r="B78" s="35"/>
      <c r="C78" s="30" t="s">
        <v>163</v>
      </c>
      <c r="D78" s="36"/>
      <c r="E78" s="36"/>
      <c r="F78" s="36"/>
      <c r="G78" s="36"/>
      <c r="H78" s="36"/>
      <c r="I78" s="115"/>
      <c r="J78" s="36"/>
      <c r="K78" s="36"/>
      <c r="L78" s="39"/>
    </row>
    <row r="79" spans="2:12" s="1" customFormat="1" ht="16.5" customHeight="1">
      <c r="B79" s="35"/>
      <c r="C79" s="36"/>
      <c r="D79" s="36"/>
      <c r="E79" s="361" t="str">
        <f>E11</f>
        <v>SO 01.d - Slaboproud pro bezdrátové připojení internetu</v>
      </c>
      <c r="F79" s="394"/>
      <c r="G79" s="394"/>
      <c r="H79" s="394"/>
      <c r="I79" s="115"/>
      <c r="J79" s="36"/>
      <c r="K79" s="36"/>
      <c r="L79" s="39"/>
    </row>
    <row r="80" spans="2:12" s="1" customFormat="1" ht="6.95" customHeight="1">
      <c r="B80" s="35"/>
      <c r="C80" s="36"/>
      <c r="D80" s="36"/>
      <c r="E80" s="36"/>
      <c r="F80" s="36"/>
      <c r="G80" s="36"/>
      <c r="H80" s="36"/>
      <c r="I80" s="115"/>
      <c r="J80" s="36"/>
      <c r="K80" s="36"/>
      <c r="L80" s="39"/>
    </row>
    <row r="81" spans="2:65" s="1" customFormat="1" ht="12" customHeight="1">
      <c r="B81" s="35"/>
      <c r="C81" s="30" t="s">
        <v>21</v>
      </c>
      <c r="D81" s="36"/>
      <c r="E81" s="36"/>
      <c r="F81" s="28" t="str">
        <f>F14</f>
        <v>Beroun</v>
      </c>
      <c r="G81" s="36"/>
      <c r="H81" s="36"/>
      <c r="I81" s="116" t="s">
        <v>23</v>
      </c>
      <c r="J81" s="59" t="str">
        <f>IF(J14="","",J14)</f>
        <v>10. 10. 2019</v>
      </c>
      <c r="K81" s="36"/>
      <c r="L81" s="39"/>
    </row>
    <row r="82" spans="2:65" s="1" customFormat="1" ht="6.95" customHeight="1">
      <c r="B82" s="35"/>
      <c r="C82" s="36"/>
      <c r="D82" s="36"/>
      <c r="E82" s="36"/>
      <c r="F82" s="36"/>
      <c r="G82" s="36"/>
      <c r="H82" s="36"/>
      <c r="I82" s="115"/>
      <c r="J82" s="36"/>
      <c r="K82" s="36"/>
      <c r="L82" s="39"/>
    </row>
    <row r="83" spans="2:65" s="1" customFormat="1" ht="43.05" customHeight="1">
      <c r="B83" s="35"/>
      <c r="C83" s="30" t="s">
        <v>25</v>
      </c>
      <c r="D83" s="36"/>
      <c r="E83" s="36"/>
      <c r="F83" s="28" t="str">
        <f>E17</f>
        <v>Město Beroun, Husovo nám. 68, 266 01 Beroun</v>
      </c>
      <c r="G83" s="36"/>
      <c r="H83" s="36"/>
      <c r="I83" s="116" t="s">
        <v>33</v>
      </c>
      <c r="J83" s="33" t="str">
        <f>E23</f>
        <v>OPTIMA, s.r.o., Žižkova 738/IV, 566 01 Vys. Mýto</v>
      </c>
      <c r="K83" s="36"/>
      <c r="L83" s="39"/>
    </row>
    <row r="84" spans="2:65" s="1" customFormat="1" ht="15.2" customHeight="1">
      <c r="B84" s="35"/>
      <c r="C84" s="30" t="s">
        <v>31</v>
      </c>
      <c r="D84" s="36"/>
      <c r="E84" s="36"/>
      <c r="F84" s="28" t="str">
        <f>IF(E20="","",E20)</f>
        <v>Vyplň údaj</v>
      </c>
      <c r="G84" s="36"/>
      <c r="H84" s="36"/>
      <c r="I84" s="116" t="s">
        <v>38</v>
      </c>
      <c r="J84" s="33" t="str">
        <f>E26</f>
        <v xml:space="preserve"> </v>
      </c>
      <c r="K84" s="36"/>
      <c r="L84" s="39"/>
    </row>
    <row r="85" spans="2:65" s="1" customFormat="1" ht="10.35" customHeight="1">
      <c r="B85" s="35"/>
      <c r="C85" s="36"/>
      <c r="D85" s="36"/>
      <c r="E85" s="36"/>
      <c r="F85" s="36"/>
      <c r="G85" s="36"/>
      <c r="H85" s="36"/>
      <c r="I85" s="115"/>
      <c r="J85" s="36"/>
      <c r="K85" s="36"/>
      <c r="L85" s="39"/>
    </row>
    <row r="86" spans="2:65" s="10" customFormat="1" ht="29.25" customHeight="1">
      <c r="B86" s="160"/>
      <c r="C86" s="161" t="s">
        <v>117</v>
      </c>
      <c r="D86" s="162" t="s">
        <v>61</v>
      </c>
      <c r="E86" s="162" t="s">
        <v>57</v>
      </c>
      <c r="F86" s="162" t="s">
        <v>58</v>
      </c>
      <c r="G86" s="162" t="s">
        <v>118</v>
      </c>
      <c r="H86" s="162" t="s">
        <v>119</v>
      </c>
      <c r="I86" s="163" t="s">
        <v>120</v>
      </c>
      <c r="J86" s="162" t="s">
        <v>112</v>
      </c>
      <c r="K86" s="164" t="s">
        <v>121</v>
      </c>
      <c r="L86" s="165"/>
      <c r="M86" s="68" t="s">
        <v>19</v>
      </c>
      <c r="N86" s="69" t="s">
        <v>46</v>
      </c>
      <c r="O86" s="69" t="s">
        <v>122</v>
      </c>
      <c r="P86" s="69" t="s">
        <v>123</v>
      </c>
      <c r="Q86" s="69" t="s">
        <v>124</v>
      </c>
      <c r="R86" s="69" t="s">
        <v>125</v>
      </c>
      <c r="S86" s="69" t="s">
        <v>126</v>
      </c>
      <c r="T86" s="70" t="s">
        <v>127</v>
      </c>
    </row>
    <row r="87" spans="2:65" s="1" customFormat="1" ht="22.8" customHeight="1">
      <c r="B87" s="35"/>
      <c r="C87" s="75" t="s">
        <v>128</v>
      </c>
      <c r="D87" s="36"/>
      <c r="E87" s="36"/>
      <c r="F87" s="36"/>
      <c r="G87" s="36"/>
      <c r="H87" s="36"/>
      <c r="I87" s="115"/>
      <c r="J87" s="166">
        <f>BK87</f>
        <v>0</v>
      </c>
      <c r="K87" s="36"/>
      <c r="L87" s="39"/>
      <c r="M87" s="71"/>
      <c r="N87" s="72"/>
      <c r="O87" s="72"/>
      <c r="P87" s="167">
        <f>P88</f>
        <v>0</v>
      </c>
      <c r="Q87" s="72"/>
      <c r="R87" s="167">
        <f>R88</f>
        <v>0</v>
      </c>
      <c r="S87" s="72"/>
      <c r="T87" s="168">
        <f>T88</f>
        <v>0</v>
      </c>
      <c r="AT87" s="18" t="s">
        <v>75</v>
      </c>
      <c r="AU87" s="18" t="s">
        <v>113</v>
      </c>
      <c r="BK87" s="169">
        <f>BK88</f>
        <v>0</v>
      </c>
    </row>
    <row r="88" spans="2:65" s="11" customFormat="1" ht="25.9" customHeight="1">
      <c r="B88" s="170"/>
      <c r="C88" s="171"/>
      <c r="D88" s="172" t="s">
        <v>75</v>
      </c>
      <c r="E88" s="173" t="s">
        <v>658</v>
      </c>
      <c r="F88" s="173" t="s">
        <v>659</v>
      </c>
      <c r="G88" s="171"/>
      <c r="H88" s="171"/>
      <c r="I88" s="174"/>
      <c r="J88" s="175">
        <f>BK88</f>
        <v>0</v>
      </c>
      <c r="K88" s="171"/>
      <c r="L88" s="176"/>
      <c r="M88" s="177"/>
      <c r="N88" s="178"/>
      <c r="O88" s="178"/>
      <c r="P88" s="179">
        <f>P89</f>
        <v>0</v>
      </c>
      <c r="Q88" s="178"/>
      <c r="R88" s="179">
        <f>R89</f>
        <v>0</v>
      </c>
      <c r="S88" s="178"/>
      <c r="T88" s="180">
        <f>T89</f>
        <v>0</v>
      </c>
      <c r="AR88" s="181" t="s">
        <v>86</v>
      </c>
      <c r="AT88" s="182" t="s">
        <v>75</v>
      </c>
      <c r="AU88" s="182" t="s">
        <v>76</v>
      </c>
      <c r="AY88" s="181" t="s">
        <v>131</v>
      </c>
      <c r="BK88" s="183">
        <f>BK89</f>
        <v>0</v>
      </c>
    </row>
    <row r="89" spans="2:65" s="11" customFormat="1" ht="22.8" customHeight="1">
      <c r="B89" s="170"/>
      <c r="C89" s="171"/>
      <c r="D89" s="172" t="s">
        <v>75</v>
      </c>
      <c r="E89" s="184" t="s">
        <v>839</v>
      </c>
      <c r="F89" s="184" t="s">
        <v>840</v>
      </c>
      <c r="G89" s="171"/>
      <c r="H89" s="171"/>
      <c r="I89" s="174"/>
      <c r="J89" s="185">
        <f>BK89</f>
        <v>0</v>
      </c>
      <c r="K89" s="171"/>
      <c r="L89" s="176"/>
      <c r="M89" s="177"/>
      <c r="N89" s="178"/>
      <c r="O89" s="178"/>
      <c r="P89" s="179">
        <f>P90</f>
        <v>0</v>
      </c>
      <c r="Q89" s="178"/>
      <c r="R89" s="179">
        <f>R90</f>
        <v>0</v>
      </c>
      <c r="S89" s="178"/>
      <c r="T89" s="180">
        <f>T90</f>
        <v>0</v>
      </c>
      <c r="AR89" s="181" t="s">
        <v>86</v>
      </c>
      <c r="AT89" s="182" t="s">
        <v>75</v>
      </c>
      <c r="AU89" s="182" t="s">
        <v>84</v>
      </c>
      <c r="AY89" s="181" t="s">
        <v>131</v>
      </c>
      <c r="BK89" s="183">
        <f>BK90</f>
        <v>0</v>
      </c>
    </row>
    <row r="90" spans="2:65" s="1" customFormat="1" ht="16.5" customHeight="1">
      <c r="B90" s="35"/>
      <c r="C90" s="186" t="s">
        <v>84</v>
      </c>
      <c r="D90" s="186" t="s">
        <v>134</v>
      </c>
      <c r="E90" s="187" t="s">
        <v>841</v>
      </c>
      <c r="F90" s="188" t="s">
        <v>842</v>
      </c>
      <c r="G90" s="189" t="s">
        <v>695</v>
      </c>
      <c r="H90" s="190">
        <v>1</v>
      </c>
      <c r="I90" s="191"/>
      <c r="J90" s="192">
        <f>ROUND(I90*H90,2)</f>
        <v>0</v>
      </c>
      <c r="K90" s="188" t="s">
        <v>138</v>
      </c>
      <c r="L90" s="39"/>
      <c r="M90" s="209" t="s">
        <v>19</v>
      </c>
      <c r="N90" s="210" t="s">
        <v>47</v>
      </c>
      <c r="O90" s="211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AR90" s="197" t="s">
        <v>209</v>
      </c>
      <c r="AT90" s="197" t="s">
        <v>134</v>
      </c>
      <c r="AU90" s="197" t="s">
        <v>86</v>
      </c>
      <c r="AY90" s="18" t="s">
        <v>131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8" t="s">
        <v>84</v>
      </c>
      <c r="BK90" s="198">
        <f>ROUND(I90*H90,2)</f>
        <v>0</v>
      </c>
      <c r="BL90" s="18" t="s">
        <v>209</v>
      </c>
      <c r="BM90" s="197" t="s">
        <v>843</v>
      </c>
    </row>
    <row r="91" spans="2:65" s="1" customFormat="1" ht="6.95" customHeight="1">
      <c r="B91" s="47"/>
      <c r="C91" s="48"/>
      <c r="D91" s="48"/>
      <c r="E91" s="48"/>
      <c r="F91" s="48"/>
      <c r="G91" s="48"/>
      <c r="H91" s="48"/>
      <c r="I91" s="138"/>
      <c r="J91" s="48"/>
      <c r="K91" s="48"/>
      <c r="L91" s="39"/>
    </row>
  </sheetData>
  <sheetProtection algorithmName="SHA-512" hashValue="Qo2ZHOEhDYA0/JSFPwq3/SfuogpUk6/KewDdn7lmtIMktUuoDrEG13qSv1/5ORKjRfPmUg58Fb2Ol7cHPGRBPA==" saltValue="HS8iVhOWYOsVrV0E/xmlbhgwxYRcJQRiirO8uICp3Qp2GBZkF1eKpfB1M949bZZFwthPLhHf0ze9ZZc3dMD98Q==" spinCount="100000" sheet="1" objects="1" scenarios="1" formatColumns="0" formatRows="0" autoFilter="0"/>
  <autoFilter ref="C86:K90" xr:uid="{00000000-0009-0000-0000-000005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07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108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18" t="s">
        <v>106</v>
      </c>
    </row>
    <row r="3" spans="2:46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1"/>
      <c r="AT3" s="18" t="s">
        <v>86</v>
      </c>
    </row>
    <row r="4" spans="2:46" ht="24.95" customHeight="1">
      <c r="B4" s="21"/>
      <c r="D4" s="112" t="s">
        <v>107</v>
      </c>
      <c r="L4" s="21"/>
      <c r="M4" s="113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114" t="s">
        <v>16</v>
      </c>
      <c r="L6" s="21"/>
    </row>
    <row r="7" spans="2:46" ht="16.5" customHeight="1">
      <c r="B7" s="21"/>
      <c r="E7" s="385" t="str">
        <f>'Rekapitulace stavby'!K6</f>
        <v>Automatické parkovací zařízení pro kola v Berouně</v>
      </c>
      <c r="F7" s="386"/>
      <c r="G7" s="386"/>
      <c r="H7" s="386"/>
      <c r="L7" s="21"/>
    </row>
    <row r="8" spans="2:46" s="1" customFormat="1" ht="12" customHeight="1">
      <c r="B8" s="39"/>
      <c r="D8" s="114" t="s">
        <v>108</v>
      </c>
      <c r="I8" s="115"/>
      <c r="L8" s="39"/>
    </row>
    <row r="9" spans="2:46" s="1" customFormat="1" ht="36.950000000000003" customHeight="1">
      <c r="B9" s="39"/>
      <c r="E9" s="387" t="s">
        <v>844</v>
      </c>
      <c r="F9" s="388"/>
      <c r="G9" s="388"/>
      <c r="H9" s="388"/>
      <c r="I9" s="115"/>
      <c r="L9" s="39"/>
    </row>
    <row r="10" spans="2:46" s="1" customFormat="1" ht="10.15">
      <c r="B10" s="39"/>
      <c r="I10" s="115"/>
      <c r="L10" s="39"/>
    </row>
    <row r="11" spans="2:46" s="1" customFormat="1" ht="12" customHeight="1">
      <c r="B11" s="39"/>
      <c r="D11" s="114" t="s">
        <v>18</v>
      </c>
      <c r="F11" s="103" t="s">
        <v>19</v>
      </c>
      <c r="I11" s="116" t="s">
        <v>20</v>
      </c>
      <c r="J11" s="103" t="s">
        <v>19</v>
      </c>
      <c r="L11" s="39"/>
    </row>
    <row r="12" spans="2:46" s="1" customFormat="1" ht="12" customHeight="1">
      <c r="B12" s="39"/>
      <c r="D12" s="114" t="s">
        <v>21</v>
      </c>
      <c r="F12" s="103" t="s">
        <v>22</v>
      </c>
      <c r="I12" s="116" t="s">
        <v>23</v>
      </c>
      <c r="J12" s="117" t="str">
        <f>'Rekapitulace stavby'!AN8</f>
        <v>10. 10. 2019</v>
      </c>
      <c r="L12" s="39"/>
    </row>
    <row r="13" spans="2:46" s="1" customFormat="1" ht="10.8" customHeight="1">
      <c r="B13" s="39"/>
      <c r="I13" s="115"/>
      <c r="L13" s="39"/>
    </row>
    <row r="14" spans="2:46" s="1" customFormat="1" ht="12" customHeight="1">
      <c r="B14" s="39"/>
      <c r="D14" s="114" t="s">
        <v>25</v>
      </c>
      <c r="I14" s="116" t="s">
        <v>26</v>
      </c>
      <c r="J14" s="103" t="s">
        <v>27</v>
      </c>
      <c r="L14" s="39"/>
    </row>
    <row r="15" spans="2:46" s="1" customFormat="1" ht="18" customHeight="1">
      <c r="B15" s="39"/>
      <c r="E15" s="103" t="s">
        <v>28</v>
      </c>
      <c r="I15" s="116" t="s">
        <v>29</v>
      </c>
      <c r="J15" s="103" t="s">
        <v>30</v>
      </c>
      <c r="L15" s="39"/>
    </row>
    <row r="16" spans="2:46" s="1" customFormat="1" ht="6.95" customHeight="1">
      <c r="B16" s="39"/>
      <c r="I16" s="115"/>
      <c r="L16" s="39"/>
    </row>
    <row r="17" spans="2:12" s="1" customFormat="1" ht="12" customHeight="1">
      <c r="B17" s="39"/>
      <c r="D17" s="114" t="s">
        <v>31</v>
      </c>
      <c r="I17" s="116" t="s">
        <v>26</v>
      </c>
      <c r="J17" s="31" t="str">
        <f>'Rekapitulace stavby'!AN13</f>
        <v>Vyplň údaj</v>
      </c>
      <c r="L17" s="39"/>
    </row>
    <row r="18" spans="2:12" s="1" customFormat="1" ht="18" customHeight="1">
      <c r="B18" s="39"/>
      <c r="E18" s="389" t="str">
        <f>'Rekapitulace stavby'!E14</f>
        <v>Vyplň údaj</v>
      </c>
      <c r="F18" s="390"/>
      <c r="G18" s="390"/>
      <c r="H18" s="390"/>
      <c r="I18" s="116" t="s">
        <v>29</v>
      </c>
      <c r="J18" s="31" t="str">
        <f>'Rekapitulace stavby'!AN14</f>
        <v>Vyplň údaj</v>
      </c>
      <c r="L18" s="39"/>
    </row>
    <row r="19" spans="2:12" s="1" customFormat="1" ht="6.95" customHeight="1">
      <c r="B19" s="39"/>
      <c r="I19" s="115"/>
      <c r="L19" s="39"/>
    </row>
    <row r="20" spans="2:12" s="1" customFormat="1" ht="12" customHeight="1">
      <c r="B20" s="39"/>
      <c r="D20" s="114" t="s">
        <v>33</v>
      </c>
      <c r="I20" s="116" t="s">
        <v>26</v>
      </c>
      <c r="J20" s="103" t="s">
        <v>34</v>
      </c>
      <c r="L20" s="39"/>
    </row>
    <row r="21" spans="2:12" s="1" customFormat="1" ht="18" customHeight="1">
      <c r="B21" s="39"/>
      <c r="E21" s="103" t="s">
        <v>35</v>
      </c>
      <c r="I21" s="116" t="s">
        <v>29</v>
      </c>
      <c r="J21" s="103" t="s">
        <v>36</v>
      </c>
      <c r="L21" s="39"/>
    </row>
    <row r="22" spans="2:12" s="1" customFormat="1" ht="6.95" customHeight="1">
      <c r="B22" s="39"/>
      <c r="I22" s="115"/>
      <c r="L22" s="39"/>
    </row>
    <row r="23" spans="2:12" s="1" customFormat="1" ht="12" customHeight="1">
      <c r="B23" s="39"/>
      <c r="D23" s="114" t="s">
        <v>38</v>
      </c>
      <c r="I23" s="116" t="s">
        <v>26</v>
      </c>
      <c r="J23" s="103" t="str">
        <f>IF('Rekapitulace stavby'!AN19="","",'Rekapitulace stavby'!AN19)</f>
        <v/>
      </c>
      <c r="L23" s="39"/>
    </row>
    <row r="24" spans="2:12" s="1" customFormat="1" ht="18" customHeight="1">
      <c r="B24" s="39"/>
      <c r="E24" s="103" t="str">
        <f>IF('Rekapitulace stavby'!E20="","",'Rekapitulace stavby'!E20)</f>
        <v xml:space="preserve"> </v>
      </c>
      <c r="I24" s="116" t="s">
        <v>29</v>
      </c>
      <c r="J24" s="103" t="str">
        <f>IF('Rekapitulace stavby'!AN20="","",'Rekapitulace stavby'!AN20)</f>
        <v/>
      </c>
      <c r="L24" s="39"/>
    </row>
    <row r="25" spans="2:12" s="1" customFormat="1" ht="6.95" customHeight="1">
      <c r="B25" s="39"/>
      <c r="I25" s="115"/>
      <c r="L25" s="39"/>
    </row>
    <row r="26" spans="2:12" s="1" customFormat="1" ht="12" customHeight="1">
      <c r="B26" s="39"/>
      <c r="D26" s="114" t="s">
        <v>40</v>
      </c>
      <c r="I26" s="115"/>
      <c r="L26" s="39"/>
    </row>
    <row r="27" spans="2:12" s="7" customFormat="1" ht="16.5" customHeight="1">
      <c r="B27" s="118"/>
      <c r="E27" s="391" t="s">
        <v>19</v>
      </c>
      <c r="F27" s="391"/>
      <c r="G27" s="391"/>
      <c r="H27" s="391"/>
      <c r="I27" s="119"/>
      <c r="L27" s="118"/>
    </row>
    <row r="28" spans="2:12" s="1" customFormat="1" ht="6.95" customHeight="1">
      <c r="B28" s="39"/>
      <c r="I28" s="115"/>
      <c r="L28" s="39"/>
    </row>
    <row r="29" spans="2:12" s="1" customFormat="1" ht="6.95" customHeight="1">
      <c r="B29" s="39"/>
      <c r="D29" s="60"/>
      <c r="E29" s="60"/>
      <c r="F29" s="60"/>
      <c r="G29" s="60"/>
      <c r="H29" s="60"/>
      <c r="I29" s="120"/>
      <c r="J29" s="60"/>
      <c r="K29" s="60"/>
      <c r="L29" s="39"/>
    </row>
    <row r="30" spans="2:12" s="1" customFormat="1" ht="25.45" customHeight="1">
      <c r="B30" s="39"/>
      <c r="D30" s="121" t="s">
        <v>42</v>
      </c>
      <c r="I30" s="115"/>
      <c r="J30" s="122">
        <f>ROUND(J85, 2)</f>
        <v>0</v>
      </c>
      <c r="L30" s="39"/>
    </row>
    <row r="31" spans="2:12" s="1" customFormat="1" ht="6.95" customHeight="1">
      <c r="B31" s="39"/>
      <c r="D31" s="60"/>
      <c r="E31" s="60"/>
      <c r="F31" s="60"/>
      <c r="G31" s="60"/>
      <c r="H31" s="60"/>
      <c r="I31" s="120"/>
      <c r="J31" s="60"/>
      <c r="K31" s="60"/>
      <c r="L31" s="39"/>
    </row>
    <row r="32" spans="2:12" s="1" customFormat="1" ht="14.45" customHeight="1">
      <c r="B32" s="39"/>
      <c r="F32" s="123" t="s">
        <v>44</v>
      </c>
      <c r="I32" s="124" t="s">
        <v>43</v>
      </c>
      <c r="J32" s="123" t="s">
        <v>45</v>
      </c>
      <c r="L32" s="39"/>
    </row>
    <row r="33" spans="2:12" s="1" customFormat="1" ht="14.45" customHeight="1">
      <c r="B33" s="39"/>
      <c r="D33" s="125" t="s">
        <v>46</v>
      </c>
      <c r="E33" s="114" t="s">
        <v>47</v>
      </c>
      <c r="F33" s="126">
        <f>ROUND((SUM(BE85:BE106)),  2)</f>
        <v>0</v>
      </c>
      <c r="I33" s="127">
        <v>0.21</v>
      </c>
      <c r="J33" s="126">
        <f>ROUND(((SUM(BE85:BE106))*I33),  2)</f>
        <v>0</v>
      </c>
      <c r="L33" s="39"/>
    </row>
    <row r="34" spans="2:12" s="1" customFormat="1" ht="14.45" customHeight="1">
      <c r="B34" s="39"/>
      <c r="E34" s="114" t="s">
        <v>48</v>
      </c>
      <c r="F34" s="126">
        <f>ROUND((SUM(BF85:BF106)),  2)</f>
        <v>0</v>
      </c>
      <c r="I34" s="127">
        <v>0.15</v>
      </c>
      <c r="J34" s="126">
        <f>ROUND(((SUM(BF85:BF106))*I34),  2)</f>
        <v>0</v>
      </c>
      <c r="L34" s="39"/>
    </row>
    <row r="35" spans="2:12" s="1" customFormat="1" ht="14.45" hidden="1" customHeight="1">
      <c r="B35" s="39"/>
      <c r="E35" s="114" t="s">
        <v>49</v>
      </c>
      <c r="F35" s="126">
        <f>ROUND((SUM(BG85:BG106)),  2)</f>
        <v>0</v>
      </c>
      <c r="I35" s="127">
        <v>0.21</v>
      </c>
      <c r="J35" s="126">
        <f>0</f>
        <v>0</v>
      </c>
      <c r="L35" s="39"/>
    </row>
    <row r="36" spans="2:12" s="1" customFormat="1" ht="14.45" hidden="1" customHeight="1">
      <c r="B36" s="39"/>
      <c r="E36" s="114" t="s">
        <v>50</v>
      </c>
      <c r="F36" s="126">
        <f>ROUND((SUM(BH85:BH106)),  2)</f>
        <v>0</v>
      </c>
      <c r="I36" s="127">
        <v>0.15</v>
      </c>
      <c r="J36" s="126">
        <f>0</f>
        <v>0</v>
      </c>
      <c r="L36" s="39"/>
    </row>
    <row r="37" spans="2:12" s="1" customFormat="1" ht="14.45" hidden="1" customHeight="1">
      <c r="B37" s="39"/>
      <c r="E37" s="114" t="s">
        <v>51</v>
      </c>
      <c r="F37" s="126">
        <f>ROUND((SUM(BI85:BI106)),  2)</f>
        <v>0</v>
      </c>
      <c r="I37" s="127">
        <v>0</v>
      </c>
      <c r="J37" s="126">
        <f>0</f>
        <v>0</v>
      </c>
      <c r="L37" s="39"/>
    </row>
    <row r="38" spans="2:12" s="1" customFormat="1" ht="6.95" customHeight="1">
      <c r="B38" s="39"/>
      <c r="I38" s="115"/>
      <c r="L38" s="39"/>
    </row>
    <row r="39" spans="2:12" s="1" customFormat="1" ht="25.45" customHeight="1">
      <c r="B39" s="39"/>
      <c r="C39" s="128"/>
      <c r="D39" s="129" t="s">
        <v>52</v>
      </c>
      <c r="E39" s="130"/>
      <c r="F39" s="130"/>
      <c r="G39" s="131" t="s">
        <v>53</v>
      </c>
      <c r="H39" s="132" t="s">
        <v>54</v>
      </c>
      <c r="I39" s="133"/>
      <c r="J39" s="134">
        <f>SUM(J30:J37)</f>
        <v>0</v>
      </c>
      <c r="K39" s="135"/>
      <c r="L39" s="39"/>
    </row>
    <row r="40" spans="2:12" s="1" customFormat="1" ht="14.45" customHeight="1"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39"/>
    </row>
    <row r="44" spans="2:12" s="1" customFormat="1" ht="6.95" customHeight="1"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39"/>
    </row>
    <row r="45" spans="2:12" s="1" customFormat="1" ht="24.95" customHeight="1">
      <c r="B45" s="35"/>
      <c r="C45" s="24" t="s">
        <v>110</v>
      </c>
      <c r="D45" s="36"/>
      <c r="E45" s="36"/>
      <c r="F45" s="36"/>
      <c r="G45" s="36"/>
      <c r="H45" s="36"/>
      <c r="I45" s="115"/>
      <c r="J45" s="36"/>
      <c r="K45" s="36"/>
      <c r="L45" s="39"/>
    </row>
    <row r="46" spans="2:12" s="1" customFormat="1" ht="6.95" customHeight="1">
      <c r="B46" s="35"/>
      <c r="C46" s="36"/>
      <c r="D46" s="36"/>
      <c r="E46" s="36"/>
      <c r="F46" s="36"/>
      <c r="G46" s="36"/>
      <c r="H46" s="36"/>
      <c r="I46" s="115"/>
      <c r="J46" s="36"/>
      <c r="K46" s="36"/>
      <c r="L46" s="39"/>
    </row>
    <row r="47" spans="2:12" s="1" customFormat="1" ht="12" customHeight="1">
      <c r="B47" s="35"/>
      <c r="C47" s="30" t="s">
        <v>16</v>
      </c>
      <c r="D47" s="36"/>
      <c r="E47" s="36"/>
      <c r="F47" s="36"/>
      <c r="G47" s="36"/>
      <c r="H47" s="36"/>
      <c r="I47" s="115"/>
      <c r="J47" s="36"/>
      <c r="K47" s="36"/>
      <c r="L47" s="39"/>
    </row>
    <row r="48" spans="2:12" s="1" customFormat="1" ht="16.5" customHeight="1">
      <c r="B48" s="35"/>
      <c r="C48" s="36"/>
      <c r="D48" s="36"/>
      <c r="E48" s="392" t="str">
        <f>E7</f>
        <v>Automatické parkovací zařízení pro kola v Berouně</v>
      </c>
      <c r="F48" s="393"/>
      <c r="G48" s="393"/>
      <c r="H48" s="393"/>
      <c r="I48" s="115"/>
      <c r="J48" s="36"/>
      <c r="K48" s="36"/>
      <c r="L48" s="39"/>
    </row>
    <row r="49" spans="2:47" s="1" customFormat="1" ht="12" customHeight="1">
      <c r="B49" s="35"/>
      <c r="C49" s="30" t="s">
        <v>108</v>
      </c>
      <c r="D49" s="36"/>
      <c r="E49" s="36"/>
      <c r="F49" s="36"/>
      <c r="G49" s="36"/>
      <c r="H49" s="36"/>
      <c r="I49" s="115"/>
      <c r="J49" s="36"/>
      <c r="K49" s="36"/>
      <c r="L49" s="39"/>
    </row>
    <row r="50" spans="2:47" s="1" customFormat="1" ht="16.5" customHeight="1">
      <c r="B50" s="35"/>
      <c r="C50" s="36"/>
      <c r="D50" s="36"/>
      <c r="E50" s="361" t="str">
        <f>E9</f>
        <v>VON - Vedlejší a ostatní náklady</v>
      </c>
      <c r="F50" s="394"/>
      <c r="G50" s="394"/>
      <c r="H50" s="394"/>
      <c r="I50" s="115"/>
      <c r="J50" s="36"/>
      <c r="K50" s="36"/>
      <c r="L50" s="39"/>
    </row>
    <row r="51" spans="2:47" s="1" customFormat="1" ht="6.95" customHeight="1">
      <c r="B51" s="35"/>
      <c r="C51" s="36"/>
      <c r="D51" s="36"/>
      <c r="E51" s="36"/>
      <c r="F51" s="36"/>
      <c r="G51" s="36"/>
      <c r="H51" s="36"/>
      <c r="I51" s="115"/>
      <c r="J51" s="36"/>
      <c r="K51" s="36"/>
      <c r="L51" s="39"/>
    </row>
    <row r="52" spans="2:47" s="1" customFormat="1" ht="12" customHeight="1">
      <c r="B52" s="35"/>
      <c r="C52" s="30" t="s">
        <v>21</v>
      </c>
      <c r="D52" s="36"/>
      <c r="E52" s="36"/>
      <c r="F52" s="28" t="str">
        <f>F12</f>
        <v>Beroun</v>
      </c>
      <c r="G52" s="36"/>
      <c r="H52" s="36"/>
      <c r="I52" s="116" t="s">
        <v>23</v>
      </c>
      <c r="J52" s="59" t="str">
        <f>IF(J12="","",J12)</f>
        <v>10. 10. 2019</v>
      </c>
      <c r="K52" s="36"/>
      <c r="L52" s="39"/>
    </row>
    <row r="53" spans="2:47" s="1" customFormat="1" ht="6.95" customHeight="1">
      <c r="B53" s="35"/>
      <c r="C53" s="36"/>
      <c r="D53" s="36"/>
      <c r="E53" s="36"/>
      <c r="F53" s="36"/>
      <c r="G53" s="36"/>
      <c r="H53" s="36"/>
      <c r="I53" s="115"/>
      <c r="J53" s="36"/>
      <c r="K53" s="36"/>
      <c r="L53" s="39"/>
    </row>
    <row r="54" spans="2:47" s="1" customFormat="1" ht="43.05" customHeight="1">
      <c r="B54" s="35"/>
      <c r="C54" s="30" t="s">
        <v>25</v>
      </c>
      <c r="D54" s="36"/>
      <c r="E54" s="36"/>
      <c r="F54" s="28" t="str">
        <f>E15</f>
        <v>Město Beroun, Husovo nám. 68, 266 01 Beroun</v>
      </c>
      <c r="G54" s="36"/>
      <c r="H54" s="36"/>
      <c r="I54" s="116" t="s">
        <v>33</v>
      </c>
      <c r="J54" s="33" t="str">
        <f>E21</f>
        <v>OPTIMA, s.r.o., Žižkova 738/IV, 566 01 Vys. Mýto</v>
      </c>
      <c r="K54" s="36"/>
      <c r="L54" s="39"/>
    </row>
    <row r="55" spans="2:47" s="1" customFormat="1" ht="15.2" customHeight="1">
      <c r="B55" s="35"/>
      <c r="C55" s="30" t="s">
        <v>31</v>
      </c>
      <c r="D55" s="36"/>
      <c r="E55" s="36"/>
      <c r="F55" s="28" t="str">
        <f>IF(E18="","",E18)</f>
        <v>Vyplň údaj</v>
      </c>
      <c r="G55" s="36"/>
      <c r="H55" s="36"/>
      <c r="I55" s="116" t="s">
        <v>38</v>
      </c>
      <c r="J55" s="33" t="str">
        <f>E24</f>
        <v xml:space="preserve"> </v>
      </c>
      <c r="K55" s="36"/>
      <c r="L55" s="39"/>
    </row>
    <row r="56" spans="2:47" s="1" customFormat="1" ht="10.35" customHeight="1">
      <c r="B56" s="35"/>
      <c r="C56" s="36"/>
      <c r="D56" s="36"/>
      <c r="E56" s="36"/>
      <c r="F56" s="36"/>
      <c r="G56" s="36"/>
      <c r="H56" s="36"/>
      <c r="I56" s="115"/>
      <c r="J56" s="36"/>
      <c r="K56" s="36"/>
      <c r="L56" s="39"/>
    </row>
    <row r="57" spans="2:47" s="1" customFormat="1" ht="29.25" customHeight="1">
      <c r="B57" s="35"/>
      <c r="C57" s="142" t="s">
        <v>111</v>
      </c>
      <c r="D57" s="143"/>
      <c r="E57" s="143"/>
      <c r="F57" s="143"/>
      <c r="G57" s="143"/>
      <c r="H57" s="143"/>
      <c r="I57" s="144"/>
      <c r="J57" s="145" t="s">
        <v>112</v>
      </c>
      <c r="K57" s="143"/>
      <c r="L57" s="39"/>
    </row>
    <row r="58" spans="2:47" s="1" customFormat="1" ht="10.35" customHeight="1">
      <c r="B58" s="35"/>
      <c r="C58" s="36"/>
      <c r="D58" s="36"/>
      <c r="E58" s="36"/>
      <c r="F58" s="36"/>
      <c r="G58" s="36"/>
      <c r="H58" s="36"/>
      <c r="I58" s="115"/>
      <c r="J58" s="36"/>
      <c r="K58" s="36"/>
      <c r="L58" s="39"/>
    </row>
    <row r="59" spans="2:47" s="1" customFormat="1" ht="22.8" customHeight="1">
      <c r="B59" s="35"/>
      <c r="C59" s="146" t="s">
        <v>74</v>
      </c>
      <c r="D59" s="36"/>
      <c r="E59" s="36"/>
      <c r="F59" s="36"/>
      <c r="G59" s="36"/>
      <c r="H59" s="36"/>
      <c r="I59" s="115"/>
      <c r="J59" s="77">
        <f>J85</f>
        <v>0</v>
      </c>
      <c r="K59" s="36"/>
      <c r="L59" s="39"/>
      <c r="AU59" s="18" t="s">
        <v>113</v>
      </c>
    </row>
    <row r="60" spans="2:47" s="8" customFormat="1" ht="24.95" customHeight="1">
      <c r="B60" s="147"/>
      <c r="C60" s="148"/>
      <c r="D60" s="149" t="s">
        <v>844</v>
      </c>
      <c r="E60" s="150"/>
      <c r="F60" s="150"/>
      <c r="G60" s="150"/>
      <c r="H60" s="150"/>
      <c r="I60" s="151"/>
      <c r="J60" s="152">
        <f>J86</f>
        <v>0</v>
      </c>
      <c r="K60" s="148"/>
      <c r="L60" s="153"/>
    </row>
    <row r="61" spans="2:47" s="9" customFormat="1" ht="19.899999999999999" customHeight="1">
      <c r="B61" s="154"/>
      <c r="C61" s="97"/>
      <c r="D61" s="155" t="s">
        <v>845</v>
      </c>
      <c r="E61" s="156"/>
      <c r="F61" s="156"/>
      <c r="G61" s="156"/>
      <c r="H61" s="156"/>
      <c r="I61" s="157"/>
      <c r="J61" s="158">
        <f>J87</f>
        <v>0</v>
      </c>
      <c r="K61" s="97"/>
      <c r="L61" s="159"/>
    </row>
    <row r="62" spans="2:47" s="9" customFormat="1" ht="19.899999999999999" customHeight="1">
      <c r="B62" s="154"/>
      <c r="C62" s="97"/>
      <c r="D62" s="155" t="s">
        <v>846</v>
      </c>
      <c r="E62" s="156"/>
      <c r="F62" s="156"/>
      <c r="G62" s="156"/>
      <c r="H62" s="156"/>
      <c r="I62" s="157"/>
      <c r="J62" s="158">
        <f>J94</f>
        <v>0</v>
      </c>
      <c r="K62" s="97"/>
      <c r="L62" s="159"/>
    </row>
    <row r="63" spans="2:47" s="9" customFormat="1" ht="19.899999999999999" customHeight="1">
      <c r="B63" s="154"/>
      <c r="C63" s="97"/>
      <c r="D63" s="155" t="s">
        <v>847</v>
      </c>
      <c r="E63" s="156"/>
      <c r="F63" s="156"/>
      <c r="G63" s="156"/>
      <c r="H63" s="156"/>
      <c r="I63" s="157"/>
      <c r="J63" s="158">
        <f>J101</f>
        <v>0</v>
      </c>
      <c r="K63" s="97"/>
      <c r="L63" s="159"/>
    </row>
    <row r="64" spans="2:47" s="9" customFormat="1" ht="19.899999999999999" customHeight="1">
      <c r="B64" s="154"/>
      <c r="C64" s="97"/>
      <c r="D64" s="155" t="s">
        <v>848</v>
      </c>
      <c r="E64" s="156"/>
      <c r="F64" s="156"/>
      <c r="G64" s="156"/>
      <c r="H64" s="156"/>
      <c r="I64" s="157"/>
      <c r="J64" s="158">
        <f>J103</f>
        <v>0</v>
      </c>
      <c r="K64" s="97"/>
      <c r="L64" s="159"/>
    </row>
    <row r="65" spans="2:12" s="9" customFormat="1" ht="19.899999999999999" customHeight="1">
      <c r="B65" s="154"/>
      <c r="C65" s="97"/>
      <c r="D65" s="155" t="s">
        <v>849</v>
      </c>
      <c r="E65" s="156"/>
      <c r="F65" s="156"/>
      <c r="G65" s="156"/>
      <c r="H65" s="156"/>
      <c r="I65" s="157"/>
      <c r="J65" s="158">
        <f>J105</f>
        <v>0</v>
      </c>
      <c r="K65" s="97"/>
      <c r="L65" s="159"/>
    </row>
    <row r="66" spans="2:12" s="1" customFormat="1" ht="21.85" customHeight="1">
      <c r="B66" s="35"/>
      <c r="C66" s="36"/>
      <c r="D66" s="36"/>
      <c r="E66" s="36"/>
      <c r="F66" s="36"/>
      <c r="G66" s="36"/>
      <c r="H66" s="36"/>
      <c r="I66" s="115"/>
      <c r="J66" s="36"/>
      <c r="K66" s="36"/>
      <c r="L66" s="39"/>
    </row>
    <row r="67" spans="2:12" s="1" customFormat="1" ht="6.95" customHeight="1">
      <c r="B67" s="47"/>
      <c r="C67" s="48"/>
      <c r="D67" s="48"/>
      <c r="E67" s="48"/>
      <c r="F67" s="48"/>
      <c r="G67" s="48"/>
      <c r="H67" s="48"/>
      <c r="I67" s="138"/>
      <c r="J67" s="48"/>
      <c r="K67" s="48"/>
      <c r="L67" s="39"/>
    </row>
    <row r="71" spans="2:12" s="1" customFormat="1" ht="6.95" customHeight="1">
      <c r="B71" s="49"/>
      <c r="C71" s="50"/>
      <c r="D71" s="50"/>
      <c r="E71" s="50"/>
      <c r="F71" s="50"/>
      <c r="G71" s="50"/>
      <c r="H71" s="50"/>
      <c r="I71" s="141"/>
      <c r="J71" s="50"/>
      <c r="K71" s="50"/>
      <c r="L71" s="39"/>
    </row>
    <row r="72" spans="2:12" s="1" customFormat="1" ht="24.95" customHeight="1">
      <c r="B72" s="35"/>
      <c r="C72" s="24" t="s">
        <v>116</v>
      </c>
      <c r="D72" s="36"/>
      <c r="E72" s="36"/>
      <c r="F72" s="36"/>
      <c r="G72" s="36"/>
      <c r="H72" s="36"/>
      <c r="I72" s="115"/>
      <c r="J72" s="36"/>
      <c r="K72" s="36"/>
      <c r="L72" s="39"/>
    </row>
    <row r="73" spans="2:12" s="1" customFormat="1" ht="6.95" customHeight="1">
      <c r="B73" s="35"/>
      <c r="C73" s="36"/>
      <c r="D73" s="36"/>
      <c r="E73" s="36"/>
      <c r="F73" s="36"/>
      <c r="G73" s="36"/>
      <c r="H73" s="36"/>
      <c r="I73" s="115"/>
      <c r="J73" s="36"/>
      <c r="K73" s="36"/>
      <c r="L73" s="39"/>
    </row>
    <row r="74" spans="2:12" s="1" customFormat="1" ht="12" customHeight="1">
      <c r="B74" s="35"/>
      <c r="C74" s="30" t="s">
        <v>16</v>
      </c>
      <c r="D74" s="36"/>
      <c r="E74" s="36"/>
      <c r="F74" s="36"/>
      <c r="G74" s="36"/>
      <c r="H74" s="36"/>
      <c r="I74" s="115"/>
      <c r="J74" s="36"/>
      <c r="K74" s="36"/>
      <c r="L74" s="39"/>
    </row>
    <row r="75" spans="2:12" s="1" customFormat="1" ht="16.5" customHeight="1">
      <c r="B75" s="35"/>
      <c r="C75" s="36"/>
      <c r="D75" s="36"/>
      <c r="E75" s="392" t="str">
        <f>E7</f>
        <v>Automatické parkovací zařízení pro kola v Berouně</v>
      </c>
      <c r="F75" s="393"/>
      <c r="G75" s="393"/>
      <c r="H75" s="393"/>
      <c r="I75" s="115"/>
      <c r="J75" s="36"/>
      <c r="K75" s="36"/>
      <c r="L75" s="39"/>
    </row>
    <row r="76" spans="2:12" s="1" customFormat="1" ht="12" customHeight="1">
      <c r="B76" s="35"/>
      <c r="C76" s="30" t="s">
        <v>108</v>
      </c>
      <c r="D76" s="36"/>
      <c r="E76" s="36"/>
      <c r="F76" s="36"/>
      <c r="G76" s="36"/>
      <c r="H76" s="36"/>
      <c r="I76" s="115"/>
      <c r="J76" s="36"/>
      <c r="K76" s="36"/>
      <c r="L76" s="39"/>
    </row>
    <row r="77" spans="2:12" s="1" customFormat="1" ht="16.5" customHeight="1">
      <c r="B77" s="35"/>
      <c r="C77" s="36"/>
      <c r="D77" s="36"/>
      <c r="E77" s="361" t="str">
        <f>E9</f>
        <v>VON - Vedlejší a ostatní náklady</v>
      </c>
      <c r="F77" s="394"/>
      <c r="G77" s="394"/>
      <c r="H77" s="394"/>
      <c r="I77" s="115"/>
      <c r="J77" s="36"/>
      <c r="K77" s="36"/>
      <c r="L77" s="39"/>
    </row>
    <row r="78" spans="2:12" s="1" customFormat="1" ht="6.95" customHeight="1">
      <c r="B78" s="35"/>
      <c r="C78" s="36"/>
      <c r="D78" s="36"/>
      <c r="E78" s="36"/>
      <c r="F78" s="36"/>
      <c r="G78" s="36"/>
      <c r="H78" s="36"/>
      <c r="I78" s="115"/>
      <c r="J78" s="36"/>
      <c r="K78" s="36"/>
      <c r="L78" s="39"/>
    </row>
    <row r="79" spans="2:12" s="1" customFormat="1" ht="12" customHeight="1">
      <c r="B79" s="35"/>
      <c r="C79" s="30" t="s">
        <v>21</v>
      </c>
      <c r="D79" s="36"/>
      <c r="E79" s="36"/>
      <c r="F79" s="28" t="str">
        <f>F12</f>
        <v>Beroun</v>
      </c>
      <c r="G79" s="36"/>
      <c r="H79" s="36"/>
      <c r="I79" s="116" t="s">
        <v>23</v>
      </c>
      <c r="J79" s="59" t="str">
        <f>IF(J12="","",J12)</f>
        <v>10. 10. 2019</v>
      </c>
      <c r="K79" s="36"/>
      <c r="L79" s="39"/>
    </row>
    <row r="80" spans="2:12" s="1" customFormat="1" ht="6.95" customHeight="1">
      <c r="B80" s="35"/>
      <c r="C80" s="36"/>
      <c r="D80" s="36"/>
      <c r="E80" s="36"/>
      <c r="F80" s="36"/>
      <c r="G80" s="36"/>
      <c r="H80" s="36"/>
      <c r="I80" s="115"/>
      <c r="J80" s="36"/>
      <c r="K80" s="36"/>
      <c r="L80" s="39"/>
    </row>
    <row r="81" spans="2:65" s="1" customFormat="1" ht="43.05" customHeight="1">
      <c r="B81" s="35"/>
      <c r="C81" s="30" t="s">
        <v>25</v>
      </c>
      <c r="D81" s="36"/>
      <c r="E81" s="36"/>
      <c r="F81" s="28" t="str">
        <f>E15</f>
        <v>Město Beroun, Husovo nám. 68, 266 01 Beroun</v>
      </c>
      <c r="G81" s="36"/>
      <c r="H81" s="36"/>
      <c r="I81" s="116" t="s">
        <v>33</v>
      </c>
      <c r="J81" s="33" t="str">
        <f>E21</f>
        <v>OPTIMA, s.r.o., Žižkova 738/IV, 566 01 Vys. Mýto</v>
      </c>
      <c r="K81" s="36"/>
      <c r="L81" s="39"/>
    </row>
    <row r="82" spans="2:65" s="1" customFormat="1" ht="15.2" customHeight="1">
      <c r="B82" s="35"/>
      <c r="C82" s="30" t="s">
        <v>31</v>
      </c>
      <c r="D82" s="36"/>
      <c r="E82" s="36"/>
      <c r="F82" s="28" t="str">
        <f>IF(E18="","",E18)</f>
        <v>Vyplň údaj</v>
      </c>
      <c r="G82" s="36"/>
      <c r="H82" s="36"/>
      <c r="I82" s="116" t="s">
        <v>38</v>
      </c>
      <c r="J82" s="33" t="str">
        <f>E24</f>
        <v xml:space="preserve"> </v>
      </c>
      <c r="K82" s="36"/>
      <c r="L82" s="39"/>
    </row>
    <row r="83" spans="2:65" s="1" customFormat="1" ht="10.35" customHeight="1"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39"/>
    </row>
    <row r="84" spans="2:65" s="10" customFormat="1" ht="29.25" customHeight="1">
      <c r="B84" s="160"/>
      <c r="C84" s="161" t="s">
        <v>117</v>
      </c>
      <c r="D84" s="162" t="s">
        <v>61</v>
      </c>
      <c r="E84" s="162" t="s">
        <v>57</v>
      </c>
      <c r="F84" s="162" t="s">
        <v>58</v>
      </c>
      <c r="G84" s="162" t="s">
        <v>118</v>
      </c>
      <c r="H84" s="162" t="s">
        <v>119</v>
      </c>
      <c r="I84" s="163" t="s">
        <v>120</v>
      </c>
      <c r="J84" s="162" t="s">
        <v>112</v>
      </c>
      <c r="K84" s="164" t="s">
        <v>121</v>
      </c>
      <c r="L84" s="165"/>
      <c r="M84" s="68" t="s">
        <v>19</v>
      </c>
      <c r="N84" s="69" t="s">
        <v>46</v>
      </c>
      <c r="O84" s="69" t="s">
        <v>122</v>
      </c>
      <c r="P84" s="69" t="s">
        <v>123</v>
      </c>
      <c r="Q84" s="69" t="s">
        <v>124</v>
      </c>
      <c r="R84" s="69" t="s">
        <v>125</v>
      </c>
      <c r="S84" s="69" t="s">
        <v>126</v>
      </c>
      <c r="T84" s="70" t="s">
        <v>127</v>
      </c>
    </row>
    <row r="85" spans="2:65" s="1" customFormat="1" ht="22.8" customHeight="1">
      <c r="B85" s="35"/>
      <c r="C85" s="75" t="s">
        <v>128</v>
      </c>
      <c r="D85" s="36"/>
      <c r="E85" s="36"/>
      <c r="F85" s="36"/>
      <c r="G85" s="36"/>
      <c r="H85" s="36"/>
      <c r="I85" s="115"/>
      <c r="J85" s="166">
        <f>BK85</f>
        <v>0</v>
      </c>
      <c r="K85" s="36"/>
      <c r="L85" s="39"/>
      <c r="M85" s="71"/>
      <c r="N85" s="72"/>
      <c r="O85" s="72"/>
      <c r="P85" s="167">
        <f>P86</f>
        <v>0</v>
      </c>
      <c r="Q85" s="72"/>
      <c r="R85" s="167">
        <f>R86</f>
        <v>0</v>
      </c>
      <c r="S85" s="72"/>
      <c r="T85" s="168">
        <f>T86</f>
        <v>0</v>
      </c>
      <c r="AT85" s="18" t="s">
        <v>75</v>
      </c>
      <c r="AU85" s="18" t="s">
        <v>113</v>
      </c>
      <c r="BK85" s="169">
        <f>BK86</f>
        <v>0</v>
      </c>
    </row>
    <row r="86" spans="2:65" s="11" customFormat="1" ht="25.9" customHeight="1">
      <c r="B86" s="170"/>
      <c r="C86" s="171"/>
      <c r="D86" s="172" t="s">
        <v>75</v>
      </c>
      <c r="E86" s="173" t="s">
        <v>104</v>
      </c>
      <c r="F86" s="173" t="s">
        <v>105</v>
      </c>
      <c r="G86" s="171"/>
      <c r="H86" s="171"/>
      <c r="I86" s="174"/>
      <c r="J86" s="175">
        <f>BK86</f>
        <v>0</v>
      </c>
      <c r="K86" s="171"/>
      <c r="L86" s="176"/>
      <c r="M86" s="177"/>
      <c r="N86" s="178"/>
      <c r="O86" s="178"/>
      <c r="P86" s="179">
        <f>P87+P94+P101+P103+P105</f>
        <v>0</v>
      </c>
      <c r="Q86" s="178"/>
      <c r="R86" s="179">
        <f>R87+R94+R101+R103+R105</f>
        <v>0</v>
      </c>
      <c r="S86" s="178"/>
      <c r="T86" s="180">
        <f>T87+T94+T101+T103+T105</f>
        <v>0</v>
      </c>
      <c r="AR86" s="181" t="s">
        <v>139</v>
      </c>
      <c r="AT86" s="182" t="s">
        <v>75</v>
      </c>
      <c r="AU86" s="182" t="s">
        <v>76</v>
      </c>
      <c r="AY86" s="181" t="s">
        <v>131</v>
      </c>
      <c r="BK86" s="183">
        <f>BK87+BK94+BK101+BK103+BK105</f>
        <v>0</v>
      </c>
    </row>
    <row r="87" spans="2:65" s="11" customFormat="1" ht="22.8" customHeight="1">
      <c r="B87" s="170"/>
      <c r="C87" s="171"/>
      <c r="D87" s="172" t="s">
        <v>75</v>
      </c>
      <c r="E87" s="184" t="s">
        <v>850</v>
      </c>
      <c r="F87" s="184" t="s">
        <v>851</v>
      </c>
      <c r="G87" s="171"/>
      <c r="H87" s="171"/>
      <c r="I87" s="174"/>
      <c r="J87" s="185">
        <f>BK87</f>
        <v>0</v>
      </c>
      <c r="K87" s="171"/>
      <c r="L87" s="176"/>
      <c r="M87" s="177"/>
      <c r="N87" s="178"/>
      <c r="O87" s="178"/>
      <c r="P87" s="179">
        <f>SUM(P88:P93)</f>
        <v>0</v>
      </c>
      <c r="Q87" s="178"/>
      <c r="R87" s="179">
        <f>SUM(R88:R93)</f>
        <v>0</v>
      </c>
      <c r="S87" s="178"/>
      <c r="T87" s="180">
        <f>SUM(T88:T93)</f>
        <v>0</v>
      </c>
      <c r="AR87" s="181" t="s">
        <v>153</v>
      </c>
      <c r="AT87" s="182" t="s">
        <v>75</v>
      </c>
      <c r="AU87" s="182" t="s">
        <v>84</v>
      </c>
      <c r="AY87" s="181" t="s">
        <v>131</v>
      </c>
      <c r="BK87" s="183">
        <f>SUM(BK88:BK93)</f>
        <v>0</v>
      </c>
    </row>
    <row r="88" spans="2:65" s="1" customFormat="1" ht="16.5" customHeight="1">
      <c r="B88" s="35"/>
      <c r="C88" s="186" t="s">
        <v>84</v>
      </c>
      <c r="D88" s="186" t="s">
        <v>134</v>
      </c>
      <c r="E88" s="187" t="s">
        <v>852</v>
      </c>
      <c r="F88" s="188" t="s">
        <v>853</v>
      </c>
      <c r="G88" s="189" t="s">
        <v>695</v>
      </c>
      <c r="H88" s="190">
        <v>1</v>
      </c>
      <c r="I88" s="191"/>
      <c r="J88" s="192">
        <f t="shared" ref="J88:J93" si="0">ROUND(I88*H88,2)</f>
        <v>0</v>
      </c>
      <c r="K88" s="188" t="s">
        <v>138</v>
      </c>
      <c r="L88" s="39"/>
      <c r="M88" s="193" t="s">
        <v>19</v>
      </c>
      <c r="N88" s="194" t="s">
        <v>47</v>
      </c>
      <c r="O88" s="64"/>
      <c r="P88" s="195">
        <f t="shared" ref="P88:P93" si="1">O88*H88</f>
        <v>0</v>
      </c>
      <c r="Q88" s="195">
        <v>0</v>
      </c>
      <c r="R88" s="195">
        <f t="shared" ref="R88:R93" si="2">Q88*H88</f>
        <v>0</v>
      </c>
      <c r="S88" s="195">
        <v>0</v>
      </c>
      <c r="T88" s="196">
        <f t="shared" ref="T88:T93" si="3">S88*H88</f>
        <v>0</v>
      </c>
      <c r="AR88" s="197" t="s">
        <v>854</v>
      </c>
      <c r="AT88" s="197" t="s">
        <v>134</v>
      </c>
      <c r="AU88" s="197" t="s">
        <v>86</v>
      </c>
      <c r="AY88" s="18" t="s">
        <v>131</v>
      </c>
      <c r="BE88" s="198">
        <f t="shared" ref="BE88:BE93" si="4">IF(N88="základní",J88,0)</f>
        <v>0</v>
      </c>
      <c r="BF88" s="198">
        <f t="shared" ref="BF88:BF93" si="5">IF(N88="snížená",J88,0)</f>
        <v>0</v>
      </c>
      <c r="BG88" s="198">
        <f t="shared" ref="BG88:BG93" si="6">IF(N88="zákl. přenesená",J88,0)</f>
        <v>0</v>
      </c>
      <c r="BH88" s="198">
        <f t="shared" ref="BH88:BH93" si="7">IF(N88="sníž. přenesená",J88,0)</f>
        <v>0</v>
      </c>
      <c r="BI88" s="198">
        <f t="shared" ref="BI88:BI93" si="8">IF(N88="nulová",J88,0)</f>
        <v>0</v>
      </c>
      <c r="BJ88" s="18" t="s">
        <v>84</v>
      </c>
      <c r="BK88" s="198">
        <f t="shared" ref="BK88:BK93" si="9">ROUND(I88*H88,2)</f>
        <v>0</v>
      </c>
      <c r="BL88" s="18" t="s">
        <v>854</v>
      </c>
      <c r="BM88" s="197" t="s">
        <v>86</v>
      </c>
    </row>
    <row r="89" spans="2:65" s="1" customFormat="1" ht="16.5" customHeight="1">
      <c r="B89" s="35"/>
      <c r="C89" s="186" t="s">
        <v>86</v>
      </c>
      <c r="D89" s="186" t="s">
        <v>134</v>
      </c>
      <c r="E89" s="187" t="s">
        <v>855</v>
      </c>
      <c r="F89" s="188" t="s">
        <v>856</v>
      </c>
      <c r="G89" s="189" t="s">
        <v>695</v>
      </c>
      <c r="H89" s="190">
        <v>1</v>
      </c>
      <c r="I89" s="191"/>
      <c r="J89" s="192">
        <f t="shared" si="0"/>
        <v>0</v>
      </c>
      <c r="K89" s="188" t="s">
        <v>184</v>
      </c>
      <c r="L89" s="39"/>
      <c r="M89" s="193" t="s">
        <v>19</v>
      </c>
      <c r="N89" s="194" t="s">
        <v>47</v>
      </c>
      <c r="O89" s="64"/>
      <c r="P89" s="195">
        <f t="shared" si="1"/>
        <v>0</v>
      </c>
      <c r="Q89" s="195">
        <v>0</v>
      </c>
      <c r="R89" s="195">
        <f t="shared" si="2"/>
        <v>0</v>
      </c>
      <c r="S89" s="195">
        <v>0</v>
      </c>
      <c r="T89" s="196">
        <f t="shared" si="3"/>
        <v>0</v>
      </c>
      <c r="AR89" s="197" t="s">
        <v>854</v>
      </c>
      <c r="AT89" s="197" t="s">
        <v>134</v>
      </c>
      <c r="AU89" s="197" t="s">
        <v>86</v>
      </c>
      <c r="AY89" s="18" t="s">
        <v>131</v>
      </c>
      <c r="BE89" s="198">
        <f t="shared" si="4"/>
        <v>0</v>
      </c>
      <c r="BF89" s="198">
        <f t="shared" si="5"/>
        <v>0</v>
      </c>
      <c r="BG89" s="198">
        <f t="shared" si="6"/>
        <v>0</v>
      </c>
      <c r="BH89" s="198">
        <f t="shared" si="7"/>
        <v>0</v>
      </c>
      <c r="BI89" s="198">
        <f t="shared" si="8"/>
        <v>0</v>
      </c>
      <c r="BJ89" s="18" t="s">
        <v>84</v>
      </c>
      <c r="BK89" s="198">
        <f t="shared" si="9"/>
        <v>0</v>
      </c>
      <c r="BL89" s="18" t="s">
        <v>854</v>
      </c>
      <c r="BM89" s="197" t="s">
        <v>139</v>
      </c>
    </row>
    <row r="90" spans="2:65" s="1" customFormat="1" ht="16.5" customHeight="1">
      <c r="B90" s="35"/>
      <c r="C90" s="186" t="s">
        <v>146</v>
      </c>
      <c r="D90" s="186" t="s">
        <v>134</v>
      </c>
      <c r="E90" s="187" t="s">
        <v>857</v>
      </c>
      <c r="F90" s="188" t="s">
        <v>858</v>
      </c>
      <c r="G90" s="189" t="s">
        <v>695</v>
      </c>
      <c r="H90" s="190">
        <v>1</v>
      </c>
      <c r="I90" s="191"/>
      <c r="J90" s="192">
        <f t="shared" si="0"/>
        <v>0</v>
      </c>
      <c r="K90" s="188" t="s">
        <v>184</v>
      </c>
      <c r="L90" s="39"/>
      <c r="M90" s="193" t="s">
        <v>19</v>
      </c>
      <c r="N90" s="194" t="s">
        <v>47</v>
      </c>
      <c r="O90" s="64"/>
      <c r="P90" s="195">
        <f t="shared" si="1"/>
        <v>0</v>
      </c>
      <c r="Q90" s="195">
        <v>0</v>
      </c>
      <c r="R90" s="195">
        <f t="shared" si="2"/>
        <v>0</v>
      </c>
      <c r="S90" s="195">
        <v>0</v>
      </c>
      <c r="T90" s="196">
        <f t="shared" si="3"/>
        <v>0</v>
      </c>
      <c r="AR90" s="197" t="s">
        <v>859</v>
      </c>
      <c r="AT90" s="197" t="s">
        <v>134</v>
      </c>
      <c r="AU90" s="197" t="s">
        <v>86</v>
      </c>
      <c r="AY90" s="18" t="s">
        <v>131</v>
      </c>
      <c r="BE90" s="198">
        <f t="shared" si="4"/>
        <v>0</v>
      </c>
      <c r="BF90" s="198">
        <f t="shared" si="5"/>
        <v>0</v>
      </c>
      <c r="BG90" s="198">
        <f t="shared" si="6"/>
        <v>0</v>
      </c>
      <c r="BH90" s="198">
        <f t="shared" si="7"/>
        <v>0</v>
      </c>
      <c r="BI90" s="198">
        <f t="shared" si="8"/>
        <v>0</v>
      </c>
      <c r="BJ90" s="18" t="s">
        <v>84</v>
      </c>
      <c r="BK90" s="198">
        <f t="shared" si="9"/>
        <v>0</v>
      </c>
      <c r="BL90" s="18" t="s">
        <v>859</v>
      </c>
      <c r="BM90" s="197" t="s">
        <v>860</v>
      </c>
    </row>
    <row r="91" spans="2:65" s="1" customFormat="1" ht="16.5" customHeight="1">
      <c r="B91" s="35"/>
      <c r="C91" s="186" t="s">
        <v>139</v>
      </c>
      <c r="D91" s="186" t="s">
        <v>134</v>
      </c>
      <c r="E91" s="187" t="s">
        <v>861</v>
      </c>
      <c r="F91" s="188" t="s">
        <v>862</v>
      </c>
      <c r="G91" s="189" t="s">
        <v>695</v>
      </c>
      <c r="H91" s="190">
        <v>1</v>
      </c>
      <c r="I91" s="191"/>
      <c r="J91" s="192">
        <f t="shared" si="0"/>
        <v>0</v>
      </c>
      <c r="K91" s="188" t="s">
        <v>184</v>
      </c>
      <c r="L91" s="39"/>
      <c r="M91" s="193" t="s">
        <v>19</v>
      </c>
      <c r="N91" s="194" t="s">
        <v>47</v>
      </c>
      <c r="O91" s="64"/>
      <c r="P91" s="195">
        <f t="shared" si="1"/>
        <v>0</v>
      </c>
      <c r="Q91" s="195">
        <v>0</v>
      </c>
      <c r="R91" s="195">
        <f t="shared" si="2"/>
        <v>0</v>
      </c>
      <c r="S91" s="195">
        <v>0</v>
      </c>
      <c r="T91" s="196">
        <f t="shared" si="3"/>
        <v>0</v>
      </c>
      <c r="AR91" s="197" t="s">
        <v>854</v>
      </c>
      <c r="AT91" s="197" t="s">
        <v>134</v>
      </c>
      <c r="AU91" s="197" t="s">
        <v>86</v>
      </c>
      <c r="AY91" s="18" t="s">
        <v>131</v>
      </c>
      <c r="BE91" s="198">
        <f t="shared" si="4"/>
        <v>0</v>
      </c>
      <c r="BF91" s="198">
        <f t="shared" si="5"/>
        <v>0</v>
      </c>
      <c r="BG91" s="198">
        <f t="shared" si="6"/>
        <v>0</v>
      </c>
      <c r="BH91" s="198">
        <f t="shared" si="7"/>
        <v>0</v>
      </c>
      <c r="BI91" s="198">
        <f t="shared" si="8"/>
        <v>0</v>
      </c>
      <c r="BJ91" s="18" t="s">
        <v>84</v>
      </c>
      <c r="BK91" s="198">
        <f t="shared" si="9"/>
        <v>0</v>
      </c>
      <c r="BL91" s="18" t="s">
        <v>854</v>
      </c>
      <c r="BM91" s="197" t="s">
        <v>157</v>
      </c>
    </row>
    <row r="92" spans="2:65" s="1" customFormat="1" ht="16.5" customHeight="1">
      <c r="B92" s="35"/>
      <c r="C92" s="186" t="s">
        <v>153</v>
      </c>
      <c r="D92" s="186" t="s">
        <v>134</v>
      </c>
      <c r="E92" s="187" t="s">
        <v>863</v>
      </c>
      <c r="F92" s="188" t="s">
        <v>864</v>
      </c>
      <c r="G92" s="189" t="s">
        <v>695</v>
      </c>
      <c r="H92" s="190">
        <v>1</v>
      </c>
      <c r="I92" s="191"/>
      <c r="J92" s="192">
        <f t="shared" si="0"/>
        <v>0</v>
      </c>
      <c r="K92" s="188" t="s">
        <v>184</v>
      </c>
      <c r="L92" s="39"/>
      <c r="M92" s="193" t="s">
        <v>19</v>
      </c>
      <c r="N92" s="194" t="s">
        <v>47</v>
      </c>
      <c r="O92" s="64"/>
      <c r="P92" s="195">
        <f t="shared" si="1"/>
        <v>0</v>
      </c>
      <c r="Q92" s="195">
        <v>0</v>
      </c>
      <c r="R92" s="195">
        <f t="shared" si="2"/>
        <v>0</v>
      </c>
      <c r="S92" s="195">
        <v>0</v>
      </c>
      <c r="T92" s="196">
        <f t="shared" si="3"/>
        <v>0</v>
      </c>
      <c r="AR92" s="197" t="s">
        <v>854</v>
      </c>
      <c r="AT92" s="197" t="s">
        <v>134</v>
      </c>
      <c r="AU92" s="197" t="s">
        <v>86</v>
      </c>
      <c r="AY92" s="18" t="s">
        <v>131</v>
      </c>
      <c r="BE92" s="198">
        <f t="shared" si="4"/>
        <v>0</v>
      </c>
      <c r="BF92" s="198">
        <f t="shared" si="5"/>
        <v>0</v>
      </c>
      <c r="BG92" s="198">
        <f t="shared" si="6"/>
        <v>0</v>
      </c>
      <c r="BH92" s="198">
        <f t="shared" si="7"/>
        <v>0</v>
      </c>
      <c r="BI92" s="198">
        <f t="shared" si="8"/>
        <v>0</v>
      </c>
      <c r="BJ92" s="18" t="s">
        <v>84</v>
      </c>
      <c r="BK92" s="198">
        <f t="shared" si="9"/>
        <v>0</v>
      </c>
      <c r="BL92" s="18" t="s">
        <v>854</v>
      </c>
      <c r="BM92" s="197" t="s">
        <v>144</v>
      </c>
    </row>
    <row r="93" spans="2:65" s="1" customFormat="1" ht="16.5" customHeight="1">
      <c r="B93" s="35"/>
      <c r="C93" s="186" t="s">
        <v>157</v>
      </c>
      <c r="D93" s="186" t="s">
        <v>134</v>
      </c>
      <c r="E93" s="187" t="s">
        <v>865</v>
      </c>
      <c r="F93" s="188" t="s">
        <v>866</v>
      </c>
      <c r="G93" s="189" t="s">
        <v>695</v>
      </c>
      <c r="H93" s="190">
        <v>1</v>
      </c>
      <c r="I93" s="191"/>
      <c r="J93" s="192">
        <f t="shared" si="0"/>
        <v>0</v>
      </c>
      <c r="K93" s="188" t="s">
        <v>184</v>
      </c>
      <c r="L93" s="39"/>
      <c r="M93" s="193" t="s">
        <v>19</v>
      </c>
      <c r="N93" s="194" t="s">
        <v>47</v>
      </c>
      <c r="O93" s="64"/>
      <c r="P93" s="195">
        <f t="shared" si="1"/>
        <v>0</v>
      </c>
      <c r="Q93" s="195">
        <v>0</v>
      </c>
      <c r="R93" s="195">
        <f t="shared" si="2"/>
        <v>0</v>
      </c>
      <c r="S93" s="195">
        <v>0</v>
      </c>
      <c r="T93" s="196">
        <f t="shared" si="3"/>
        <v>0</v>
      </c>
      <c r="AR93" s="197" t="s">
        <v>854</v>
      </c>
      <c r="AT93" s="197" t="s">
        <v>134</v>
      </c>
      <c r="AU93" s="197" t="s">
        <v>86</v>
      </c>
      <c r="AY93" s="18" t="s">
        <v>131</v>
      </c>
      <c r="BE93" s="198">
        <f t="shared" si="4"/>
        <v>0</v>
      </c>
      <c r="BF93" s="198">
        <f t="shared" si="5"/>
        <v>0</v>
      </c>
      <c r="BG93" s="198">
        <f t="shared" si="6"/>
        <v>0</v>
      </c>
      <c r="BH93" s="198">
        <f t="shared" si="7"/>
        <v>0</v>
      </c>
      <c r="BI93" s="198">
        <f t="shared" si="8"/>
        <v>0</v>
      </c>
      <c r="BJ93" s="18" t="s">
        <v>84</v>
      </c>
      <c r="BK93" s="198">
        <f t="shared" si="9"/>
        <v>0</v>
      </c>
      <c r="BL93" s="18" t="s">
        <v>854</v>
      </c>
      <c r="BM93" s="197" t="s">
        <v>185</v>
      </c>
    </row>
    <row r="94" spans="2:65" s="11" customFormat="1" ht="22.8" customHeight="1">
      <c r="B94" s="170"/>
      <c r="C94" s="171"/>
      <c r="D94" s="172" t="s">
        <v>75</v>
      </c>
      <c r="E94" s="184" t="s">
        <v>867</v>
      </c>
      <c r="F94" s="184" t="s">
        <v>868</v>
      </c>
      <c r="G94" s="171"/>
      <c r="H94" s="171"/>
      <c r="I94" s="174"/>
      <c r="J94" s="185">
        <f>BK94</f>
        <v>0</v>
      </c>
      <c r="K94" s="171"/>
      <c r="L94" s="176"/>
      <c r="M94" s="177"/>
      <c r="N94" s="178"/>
      <c r="O94" s="178"/>
      <c r="P94" s="179">
        <f>SUM(P95:P100)</f>
        <v>0</v>
      </c>
      <c r="Q94" s="178"/>
      <c r="R94" s="179">
        <f>SUM(R95:R100)</f>
        <v>0</v>
      </c>
      <c r="S94" s="178"/>
      <c r="T94" s="180">
        <f>SUM(T95:T100)</f>
        <v>0</v>
      </c>
      <c r="AR94" s="181" t="s">
        <v>153</v>
      </c>
      <c r="AT94" s="182" t="s">
        <v>75</v>
      </c>
      <c r="AU94" s="182" t="s">
        <v>84</v>
      </c>
      <c r="AY94" s="181" t="s">
        <v>131</v>
      </c>
      <c r="BK94" s="183">
        <f>SUM(BK95:BK100)</f>
        <v>0</v>
      </c>
    </row>
    <row r="95" spans="2:65" s="1" customFormat="1" ht="16.5" customHeight="1">
      <c r="B95" s="35"/>
      <c r="C95" s="186" t="s">
        <v>221</v>
      </c>
      <c r="D95" s="186" t="s">
        <v>134</v>
      </c>
      <c r="E95" s="187" t="s">
        <v>869</v>
      </c>
      <c r="F95" s="188" t="s">
        <v>868</v>
      </c>
      <c r="G95" s="189" t="s">
        <v>695</v>
      </c>
      <c r="H95" s="190">
        <v>1</v>
      </c>
      <c r="I95" s="191"/>
      <c r="J95" s="192">
        <f t="shared" ref="J95:J100" si="10">ROUND(I95*H95,2)</f>
        <v>0</v>
      </c>
      <c r="K95" s="188" t="s">
        <v>184</v>
      </c>
      <c r="L95" s="39"/>
      <c r="M95" s="193" t="s">
        <v>19</v>
      </c>
      <c r="N95" s="194" t="s">
        <v>47</v>
      </c>
      <c r="O95" s="64"/>
      <c r="P95" s="195">
        <f t="shared" ref="P95:P100" si="11">O95*H95</f>
        <v>0</v>
      </c>
      <c r="Q95" s="195">
        <v>0</v>
      </c>
      <c r="R95" s="195">
        <f t="shared" ref="R95:R100" si="12">Q95*H95</f>
        <v>0</v>
      </c>
      <c r="S95" s="195">
        <v>0</v>
      </c>
      <c r="T95" s="196">
        <f t="shared" ref="T95:T100" si="13">S95*H95</f>
        <v>0</v>
      </c>
      <c r="AR95" s="197" t="s">
        <v>854</v>
      </c>
      <c r="AT95" s="197" t="s">
        <v>134</v>
      </c>
      <c r="AU95" s="197" t="s">
        <v>86</v>
      </c>
      <c r="AY95" s="18" t="s">
        <v>131</v>
      </c>
      <c r="BE95" s="198">
        <f t="shared" ref="BE95:BE100" si="14">IF(N95="základní",J95,0)</f>
        <v>0</v>
      </c>
      <c r="BF95" s="198">
        <f t="shared" ref="BF95:BF100" si="15">IF(N95="snížená",J95,0)</f>
        <v>0</v>
      </c>
      <c r="BG95" s="198">
        <f t="shared" ref="BG95:BG100" si="16">IF(N95="zákl. přenesená",J95,0)</f>
        <v>0</v>
      </c>
      <c r="BH95" s="198">
        <f t="shared" ref="BH95:BH100" si="17">IF(N95="sníž. přenesená",J95,0)</f>
        <v>0</v>
      </c>
      <c r="BI95" s="198">
        <f t="shared" ref="BI95:BI100" si="18">IF(N95="nulová",J95,0)</f>
        <v>0</v>
      </c>
      <c r="BJ95" s="18" t="s">
        <v>84</v>
      </c>
      <c r="BK95" s="198">
        <f t="shared" ref="BK95:BK100" si="19">ROUND(I95*H95,2)</f>
        <v>0</v>
      </c>
      <c r="BL95" s="18" t="s">
        <v>854</v>
      </c>
      <c r="BM95" s="197" t="s">
        <v>267</v>
      </c>
    </row>
    <row r="96" spans="2:65" s="1" customFormat="1" ht="16.5" customHeight="1">
      <c r="B96" s="35"/>
      <c r="C96" s="186" t="s">
        <v>144</v>
      </c>
      <c r="D96" s="186" t="s">
        <v>134</v>
      </c>
      <c r="E96" s="187" t="s">
        <v>870</v>
      </c>
      <c r="F96" s="188" t="s">
        <v>871</v>
      </c>
      <c r="G96" s="189" t="s">
        <v>695</v>
      </c>
      <c r="H96" s="190">
        <v>1</v>
      </c>
      <c r="I96" s="191"/>
      <c r="J96" s="192">
        <f t="shared" si="10"/>
        <v>0</v>
      </c>
      <c r="K96" s="188" t="s">
        <v>184</v>
      </c>
      <c r="L96" s="39"/>
      <c r="M96" s="193" t="s">
        <v>19</v>
      </c>
      <c r="N96" s="194" t="s">
        <v>47</v>
      </c>
      <c r="O96" s="64"/>
      <c r="P96" s="195">
        <f t="shared" si="11"/>
        <v>0</v>
      </c>
      <c r="Q96" s="195">
        <v>0</v>
      </c>
      <c r="R96" s="195">
        <f t="shared" si="12"/>
        <v>0</v>
      </c>
      <c r="S96" s="195">
        <v>0</v>
      </c>
      <c r="T96" s="196">
        <f t="shared" si="13"/>
        <v>0</v>
      </c>
      <c r="AR96" s="197" t="s">
        <v>859</v>
      </c>
      <c r="AT96" s="197" t="s">
        <v>134</v>
      </c>
      <c r="AU96" s="197" t="s">
        <v>86</v>
      </c>
      <c r="AY96" s="18" t="s">
        <v>131</v>
      </c>
      <c r="BE96" s="198">
        <f t="shared" si="14"/>
        <v>0</v>
      </c>
      <c r="BF96" s="198">
        <f t="shared" si="15"/>
        <v>0</v>
      </c>
      <c r="BG96" s="198">
        <f t="shared" si="16"/>
        <v>0</v>
      </c>
      <c r="BH96" s="198">
        <f t="shared" si="17"/>
        <v>0</v>
      </c>
      <c r="BI96" s="198">
        <f t="shared" si="18"/>
        <v>0</v>
      </c>
      <c r="BJ96" s="18" t="s">
        <v>84</v>
      </c>
      <c r="BK96" s="198">
        <f t="shared" si="19"/>
        <v>0</v>
      </c>
      <c r="BL96" s="18" t="s">
        <v>859</v>
      </c>
      <c r="BM96" s="197" t="s">
        <v>872</v>
      </c>
    </row>
    <row r="97" spans="2:65" s="1" customFormat="1" ht="16.5" customHeight="1">
      <c r="B97" s="35"/>
      <c r="C97" s="186" t="s">
        <v>236</v>
      </c>
      <c r="D97" s="186" t="s">
        <v>134</v>
      </c>
      <c r="E97" s="187" t="s">
        <v>873</v>
      </c>
      <c r="F97" s="188" t="s">
        <v>874</v>
      </c>
      <c r="G97" s="189" t="s">
        <v>695</v>
      </c>
      <c r="H97" s="190">
        <v>1</v>
      </c>
      <c r="I97" s="191"/>
      <c r="J97" s="192">
        <f t="shared" si="10"/>
        <v>0</v>
      </c>
      <c r="K97" s="188" t="s">
        <v>184</v>
      </c>
      <c r="L97" s="39"/>
      <c r="M97" s="193" t="s">
        <v>19</v>
      </c>
      <c r="N97" s="194" t="s">
        <v>47</v>
      </c>
      <c r="O97" s="64"/>
      <c r="P97" s="195">
        <f t="shared" si="11"/>
        <v>0</v>
      </c>
      <c r="Q97" s="195">
        <v>0</v>
      </c>
      <c r="R97" s="195">
        <f t="shared" si="12"/>
        <v>0</v>
      </c>
      <c r="S97" s="195">
        <v>0</v>
      </c>
      <c r="T97" s="196">
        <f t="shared" si="13"/>
        <v>0</v>
      </c>
      <c r="AR97" s="197" t="s">
        <v>854</v>
      </c>
      <c r="AT97" s="197" t="s">
        <v>134</v>
      </c>
      <c r="AU97" s="197" t="s">
        <v>86</v>
      </c>
      <c r="AY97" s="18" t="s">
        <v>131</v>
      </c>
      <c r="BE97" s="198">
        <f t="shared" si="14"/>
        <v>0</v>
      </c>
      <c r="BF97" s="198">
        <f t="shared" si="15"/>
        <v>0</v>
      </c>
      <c r="BG97" s="198">
        <f t="shared" si="16"/>
        <v>0</v>
      </c>
      <c r="BH97" s="198">
        <f t="shared" si="17"/>
        <v>0</v>
      </c>
      <c r="BI97" s="198">
        <f t="shared" si="18"/>
        <v>0</v>
      </c>
      <c r="BJ97" s="18" t="s">
        <v>84</v>
      </c>
      <c r="BK97" s="198">
        <f t="shared" si="19"/>
        <v>0</v>
      </c>
      <c r="BL97" s="18" t="s">
        <v>854</v>
      </c>
      <c r="BM97" s="197" t="s">
        <v>200</v>
      </c>
    </row>
    <row r="98" spans="2:65" s="1" customFormat="1" ht="16.5" customHeight="1">
      <c r="B98" s="35"/>
      <c r="C98" s="186" t="s">
        <v>185</v>
      </c>
      <c r="D98" s="186" t="s">
        <v>134</v>
      </c>
      <c r="E98" s="187" t="s">
        <v>875</v>
      </c>
      <c r="F98" s="188" t="s">
        <v>876</v>
      </c>
      <c r="G98" s="189" t="s">
        <v>695</v>
      </c>
      <c r="H98" s="190">
        <v>1</v>
      </c>
      <c r="I98" s="191"/>
      <c r="J98" s="192">
        <f t="shared" si="10"/>
        <v>0</v>
      </c>
      <c r="K98" s="188" t="s">
        <v>184</v>
      </c>
      <c r="L98" s="39"/>
      <c r="M98" s="193" t="s">
        <v>19</v>
      </c>
      <c r="N98" s="194" t="s">
        <v>47</v>
      </c>
      <c r="O98" s="64"/>
      <c r="P98" s="195">
        <f t="shared" si="11"/>
        <v>0</v>
      </c>
      <c r="Q98" s="195">
        <v>0</v>
      </c>
      <c r="R98" s="195">
        <f t="shared" si="12"/>
        <v>0</v>
      </c>
      <c r="S98" s="195">
        <v>0</v>
      </c>
      <c r="T98" s="196">
        <f t="shared" si="13"/>
        <v>0</v>
      </c>
      <c r="AR98" s="197" t="s">
        <v>854</v>
      </c>
      <c r="AT98" s="197" t="s">
        <v>134</v>
      </c>
      <c r="AU98" s="197" t="s">
        <v>86</v>
      </c>
      <c r="AY98" s="18" t="s">
        <v>131</v>
      </c>
      <c r="BE98" s="198">
        <f t="shared" si="14"/>
        <v>0</v>
      </c>
      <c r="BF98" s="198">
        <f t="shared" si="15"/>
        <v>0</v>
      </c>
      <c r="BG98" s="198">
        <f t="shared" si="16"/>
        <v>0</v>
      </c>
      <c r="BH98" s="198">
        <f t="shared" si="17"/>
        <v>0</v>
      </c>
      <c r="BI98" s="198">
        <f t="shared" si="18"/>
        <v>0</v>
      </c>
      <c r="BJ98" s="18" t="s">
        <v>84</v>
      </c>
      <c r="BK98" s="198">
        <f t="shared" si="19"/>
        <v>0</v>
      </c>
      <c r="BL98" s="18" t="s">
        <v>854</v>
      </c>
      <c r="BM98" s="197" t="s">
        <v>209</v>
      </c>
    </row>
    <row r="99" spans="2:65" s="1" customFormat="1" ht="16.5" customHeight="1">
      <c r="B99" s="35"/>
      <c r="C99" s="186" t="s">
        <v>261</v>
      </c>
      <c r="D99" s="186" t="s">
        <v>134</v>
      </c>
      <c r="E99" s="187" t="s">
        <v>877</v>
      </c>
      <c r="F99" s="188" t="s">
        <v>878</v>
      </c>
      <c r="G99" s="189" t="s">
        <v>695</v>
      </c>
      <c r="H99" s="190">
        <v>1</v>
      </c>
      <c r="I99" s="191"/>
      <c r="J99" s="192">
        <f t="shared" si="10"/>
        <v>0</v>
      </c>
      <c r="K99" s="188" t="s">
        <v>184</v>
      </c>
      <c r="L99" s="39"/>
      <c r="M99" s="193" t="s">
        <v>19</v>
      </c>
      <c r="N99" s="194" t="s">
        <v>47</v>
      </c>
      <c r="O99" s="64"/>
      <c r="P99" s="195">
        <f t="shared" si="11"/>
        <v>0</v>
      </c>
      <c r="Q99" s="195">
        <v>0</v>
      </c>
      <c r="R99" s="195">
        <f t="shared" si="12"/>
        <v>0</v>
      </c>
      <c r="S99" s="195">
        <v>0</v>
      </c>
      <c r="T99" s="196">
        <f t="shared" si="13"/>
        <v>0</v>
      </c>
      <c r="AR99" s="197" t="s">
        <v>859</v>
      </c>
      <c r="AT99" s="197" t="s">
        <v>134</v>
      </c>
      <c r="AU99" s="197" t="s">
        <v>86</v>
      </c>
      <c r="AY99" s="18" t="s">
        <v>131</v>
      </c>
      <c r="BE99" s="198">
        <f t="shared" si="14"/>
        <v>0</v>
      </c>
      <c r="BF99" s="198">
        <f t="shared" si="15"/>
        <v>0</v>
      </c>
      <c r="BG99" s="198">
        <f t="shared" si="16"/>
        <v>0</v>
      </c>
      <c r="BH99" s="198">
        <f t="shared" si="17"/>
        <v>0</v>
      </c>
      <c r="BI99" s="198">
        <f t="shared" si="18"/>
        <v>0</v>
      </c>
      <c r="BJ99" s="18" t="s">
        <v>84</v>
      </c>
      <c r="BK99" s="198">
        <f t="shared" si="19"/>
        <v>0</v>
      </c>
      <c r="BL99" s="18" t="s">
        <v>859</v>
      </c>
      <c r="BM99" s="197" t="s">
        <v>879</v>
      </c>
    </row>
    <row r="100" spans="2:65" s="1" customFormat="1" ht="16.5" customHeight="1">
      <c r="B100" s="35"/>
      <c r="C100" s="186" t="s">
        <v>267</v>
      </c>
      <c r="D100" s="186" t="s">
        <v>134</v>
      </c>
      <c r="E100" s="187" t="s">
        <v>880</v>
      </c>
      <c r="F100" s="188" t="s">
        <v>881</v>
      </c>
      <c r="G100" s="189" t="s">
        <v>137</v>
      </c>
      <c r="H100" s="190">
        <v>1</v>
      </c>
      <c r="I100" s="191"/>
      <c r="J100" s="192">
        <f t="shared" si="10"/>
        <v>0</v>
      </c>
      <c r="K100" s="188" t="s">
        <v>184</v>
      </c>
      <c r="L100" s="39"/>
      <c r="M100" s="193" t="s">
        <v>19</v>
      </c>
      <c r="N100" s="194" t="s">
        <v>47</v>
      </c>
      <c r="O100" s="64"/>
      <c r="P100" s="195">
        <f t="shared" si="11"/>
        <v>0</v>
      </c>
      <c r="Q100" s="195">
        <v>0</v>
      </c>
      <c r="R100" s="195">
        <f t="shared" si="12"/>
        <v>0</v>
      </c>
      <c r="S100" s="195">
        <v>0</v>
      </c>
      <c r="T100" s="196">
        <f t="shared" si="13"/>
        <v>0</v>
      </c>
      <c r="AR100" s="197" t="s">
        <v>859</v>
      </c>
      <c r="AT100" s="197" t="s">
        <v>134</v>
      </c>
      <c r="AU100" s="197" t="s">
        <v>86</v>
      </c>
      <c r="AY100" s="18" t="s">
        <v>131</v>
      </c>
      <c r="BE100" s="198">
        <f t="shared" si="14"/>
        <v>0</v>
      </c>
      <c r="BF100" s="198">
        <f t="shared" si="15"/>
        <v>0</v>
      </c>
      <c r="BG100" s="198">
        <f t="shared" si="16"/>
        <v>0</v>
      </c>
      <c r="BH100" s="198">
        <f t="shared" si="17"/>
        <v>0</v>
      </c>
      <c r="BI100" s="198">
        <f t="shared" si="18"/>
        <v>0</v>
      </c>
      <c r="BJ100" s="18" t="s">
        <v>84</v>
      </c>
      <c r="BK100" s="198">
        <f t="shared" si="19"/>
        <v>0</v>
      </c>
      <c r="BL100" s="18" t="s">
        <v>859</v>
      </c>
      <c r="BM100" s="197" t="s">
        <v>882</v>
      </c>
    </row>
    <row r="101" spans="2:65" s="11" customFormat="1" ht="22.8" customHeight="1">
      <c r="B101" s="170"/>
      <c r="C101" s="171"/>
      <c r="D101" s="172" t="s">
        <v>75</v>
      </c>
      <c r="E101" s="184" t="s">
        <v>883</v>
      </c>
      <c r="F101" s="184" t="s">
        <v>884</v>
      </c>
      <c r="G101" s="171"/>
      <c r="H101" s="171"/>
      <c r="I101" s="174"/>
      <c r="J101" s="185">
        <f>BK101</f>
        <v>0</v>
      </c>
      <c r="K101" s="171"/>
      <c r="L101" s="176"/>
      <c r="M101" s="177"/>
      <c r="N101" s="178"/>
      <c r="O101" s="178"/>
      <c r="P101" s="179">
        <f>P102</f>
        <v>0</v>
      </c>
      <c r="Q101" s="178"/>
      <c r="R101" s="179">
        <f>R102</f>
        <v>0</v>
      </c>
      <c r="S101" s="178"/>
      <c r="T101" s="180">
        <f>T102</f>
        <v>0</v>
      </c>
      <c r="AR101" s="181" t="s">
        <v>153</v>
      </c>
      <c r="AT101" s="182" t="s">
        <v>75</v>
      </c>
      <c r="AU101" s="182" t="s">
        <v>84</v>
      </c>
      <c r="AY101" s="181" t="s">
        <v>131</v>
      </c>
      <c r="BK101" s="183">
        <f>BK102</f>
        <v>0</v>
      </c>
    </row>
    <row r="102" spans="2:65" s="1" customFormat="1" ht="16.5" customHeight="1">
      <c r="B102" s="35"/>
      <c r="C102" s="186" t="s">
        <v>276</v>
      </c>
      <c r="D102" s="186" t="s">
        <v>134</v>
      </c>
      <c r="E102" s="187" t="s">
        <v>885</v>
      </c>
      <c r="F102" s="188" t="s">
        <v>886</v>
      </c>
      <c r="G102" s="189" t="s">
        <v>695</v>
      </c>
      <c r="H102" s="190">
        <v>1</v>
      </c>
      <c r="I102" s="191"/>
      <c r="J102" s="192">
        <f>ROUND(I102*H102,2)</f>
        <v>0</v>
      </c>
      <c r="K102" s="188" t="s">
        <v>184</v>
      </c>
      <c r="L102" s="39"/>
      <c r="M102" s="193" t="s">
        <v>19</v>
      </c>
      <c r="N102" s="194" t="s">
        <v>47</v>
      </c>
      <c r="O102" s="64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AR102" s="197" t="s">
        <v>854</v>
      </c>
      <c r="AT102" s="197" t="s">
        <v>134</v>
      </c>
      <c r="AU102" s="197" t="s">
        <v>86</v>
      </c>
      <c r="AY102" s="18" t="s">
        <v>131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8" t="s">
        <v>84</v>
      </c>
      <c r="BK102" s="198">
        <f>ROUND(I102*H102,2)</f>
        <v>0</v>
      </c>
      <c r="BL102" s="18" t="s">
        <v>854</v>
      </c>
      <c r="BM102" s="197" t="s">
        <v>304</v>
      </c>
    </row>
    <row r="103" spans="2:65" s="11" customFormat="1" ht="22.8" customHeight="1">
      <c r="B103" s="170"/>
      <c r="C103" s="171"/>
      <c r="D103" s="172" t="s">
        <v>75</v>
      </c>
      <c r="E103" s="184" t="s">
        <v>887</v>
      </c>
      <c r="F103" s="184" t="s">
        <v>888</v>
      </c>
      <c r="G103" s="171"/>
      <c r="H103" s="171"/>
      <c r="I103" s="174"/>
      <c r="J103" s="185">
        <f>BK103</f>
        <v>0</v>
      </c>
      <c r="K103" s="171"/>
      <c r="L103" s="176"/>
      <c r="M103" s="177"/>
      <c r="N103" s="178"/>
      <c r="O103" s="178"/>
      <c r="P103" s="179">
        <f>P104</f>
        <v>0</v>
      </c>
      <c r="Q103" s="178"/>
      <c r="R103" s="179">
        <f>R104</f>
        <v>0</v>
      </c>
      <c r="S103" s="178"/>
      <c r="T103" s="180">
        <f>T104</f>
        <v>0</v>
      </c>
      <c r="AR103" s="181" t="s">
        <v>153</v>
      </c>
      <c r="AT103" s="182" t="s">
        <v>75</v>
      </c>
      <c r="AU103" s="182" t="s">
        <v>84</v>
      </c>
      <c r="AY103" s="181" t="s">
        <v>131</v>
      </c>
      <c r="BK103" s="183">
        <f>BK104</f>
        <v>0</v>
      </c>
    </row>
    <row r="104" spans="2:65" s="1" customFormat="1" ht="16.5" customHeight="1">
      <c r="B104" s="35"/>
      <c r="C104" s="186" t="s">
        <v>200</v>
      </c>
      <c r="D104" s="186" t="s">
        <v>134</v>
      </c>
      <c r="E104" s="187" t="s">
        <v>889</v>
      </c>
      <c r="F104" s="188" t="s">
        <v>890</v>
      </c>
      <c r="G104" s="189" t="s">
        <v>695</v>
      </c>
      <c r="H104" s="190">
        <v>1</v>
      </c>
      <c r="I104" s="191"/>
      <c r="J104" s="192">
        <f>ROUND(I104*H104,2)</f>
        <v>0</v>
      </c>
      <c r="K104" s="188" t="s">
        <v>184</v>
      </c>
      <c r="L104" s="39"/>
      <c r="M104" s="193" t="s">
        <v>19</v>
      </c>
      <c r="N104" s="194" t="s">
        <v>47</v>
      </c>
      <c r="O104" s="64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AR104" s="197" t="s">
        <v>859</v>
      </c>
      <c r="AT104" s="197" t="s">
        <v>134</v>
      </c>
      <c r="AU104" s="197" t="s">
        <v>86</v>
      </c>
      <c r="AY104" s="18" t="s">
        <v>131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18" t="s">
        <v>84</v>
      </c>
      <c r="BK104" s="198">
        <f>ROUND(I104*H104,2)</f>
        <v>0</v>
      </c>
      <c r="BL104" s="18" t="s">
        <v>859</v>
      </c>
      <c r="BM104" s="197" t="s">
        <v>891</v>
      </c>
    </row>
    <row r="105" spans="2:65" s="11" customFormat="1" ht="22.8" customHeight="1">
      <c r="B105" s="170"/>
      <c r="C105" s="171"/>
      <c r="D105" s="172" t="s">
        <v>75</v>
      </c>
      <c r="E105" s="184" t="s">
        <v>892</v>
      </c>
      <c r="F105" s="184" t="s">
        <v>893</v>
      </c>
      <c r="G105" s="171"/>
      <c r="H105" s="171"/>
      <c r="I105" s="174"/>
      <c r="J105" s="185">
        <f>BK105</f>
        <v>0</v>
      </c>
      <c r="K105" s="171"/>
      <c r="L105" s="176"/>
      <c r="M105" s="177"/>
      <c r="N105" s="178"/>
      <c r="O105" s="178"/>
      <c r="P105" s="179">
        <f>P106</f>
        <v>0</v>
      </c>
      <c r="Q105" s="178"/>
      <c r="R105" s="179">
        <f>R106</f>
        <v>0</v>
      </c>
      <c r="S105" s="178"/>
      <c r="T105" s="180">
        <f>T106</f>
        <v>0</v>
      </c>
      <c r="AR105" s="181" t="s">
        <v>153</v>
      </c>
      <c r="AT105" s="182" t="s">
        <v>75</v>
      </c>
      <c r="AU105" s="182" t="s">
        <v>84</v>
      </c>
      <c r="AY105" s="181" t="s">
        <v>131</v>
      </c>
      <c r="BK105" s="183">
        <f>BK106</f>
        <v>0</v>
      </c>
    </row>
    <row r="106" spans="2:65" s="1" customFormat="1" ht="16.5" customHeight="1">
      <c r="B106" s="35"/>
      <c r="C106" s="186" t="s">
        <v>8</v>
      </c>
      <c r="D106" s="186" t="s">
        <v>134</v>
      </c>
      <c r="E106" s="187" t="s">
        <v>894</v>
      </c>
      <c r="F106" s="188" t="s">
        <v>895</v>
      </c>
      <c r="G106" s="189" t="s">
        <v>695</v>
      </c>
      <c r="H106" s="190">
        <v>1</v>
      </c>
      <c r="I106" s="191"/>
      <c r="J106" s="192">
        <f>ROUND(I106*H106,2)</f>
        <v>0</v>
      </c>
      <c r="K106" s="188" t="s">
        <v>184</v>
      </c>
      <c r="L106" s="39"/>
      <c r="M106" s="209" t="s">
        <v>19</v>
      </c>
      <c r="N106" s="210" t="s">
        <v>47</v>
      </c>
      <c r="O106" s="211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AR106" s="197" t="s">
        <v>859</v>
      </c>
      <c r="AT106" s="197" t="s">
        <v>134</v>
      </c>
      <c r="AU106" s="197" t="s">
        <v>86</v>
      </c>
      <c r="AY106" s="18" t="s">
        <v>131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8" t="s">
        <v>84</v>
      </c>
      <c r="BK106" s="198">
        <f>ROUND(I106*H106,2)</f>
        <v>0</v>
      </c>
      <c r="BL106" s="18" t="s">
        <v>859</v>
      </c>
      <c r="BM106" s="197" t="s">
        <v>896</v>
      </c>
    </row>
    <row r="107" spans="2:65" s="1" customFormat="1" ht="6.95" customHeight="1">
      <c r="B107" s="47"/>
      <c r="C107" s="48"/>
      <c r="D107" s="48"/>
      <c r="E107" s="48"/>
      <c r="F107" s="48"/>
      <c r="G107" s="48"/>
      <c r="H107" s="48"/>
      <c r="I107" s="138"/>
      <c r="J107" s="48"/>
      <c r="K107" s="48"/>
      <c r="L107" s="39"/>
    </row>
  </sheetData>
  <sheetProtection algorithmName="SHA-512" hashValue="ZdyV7f/XOrYGBrE2/L8UNzuzcZn8tbJA1sLIWAa5dweySbLgHL9bsI5kg13OCIY0hfxYQHzGzQLIoo21V4mQww==" saltValue="FHl3ZhbCEUQvVV1BwZW2J47f9bqSAT3OuFxTcL1ZSBNn5g/G8HaZ7Y0R1xvSrEMMJFjh9FiRcfP5ogwONKSc5Q==" spinCount="100000" sheet="1" objects="1" scenarios="1" formatColumns="0" formatRows="0" autoFilter="0"/>
  <autoFilter ref="C84:K106" xr:uid="{00000000-0009-0000-0000-000006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8"/>
  <sheetViews>
    <sheetView showGridLines="0" zoomScale="110" zoomScaleNormal="110" workbookViewId="0"/>
  </sheetViews>
  <sheetFormatPr defaultRowHeight="10.15"/>
  <cols>
    <col min="1" max="1" width="8.33203125" style="263" customWidth="1"/>
    <col min="2" max="2" width="1.6640625" style="263" customWidth="1"/>
    <col min="3" max="4" width="5" style="263" customWidth="1"/>
    <col min="5" max="5" width="11.6640625" style="263" customWidth="1"/>
    <col min="6" max="6" width="9.1640625" style="263" customWidth="1"/>
    <col min="7" max="7" width="5" style="263" customWidth="1"/>
    <col min="8" max="8" width="77.83203125" style="263" customWidth="1"/>
    <col min="9" max="10" width="20" style="263" customWidth="1"/>
    <col min="11" max="11" width="1.6640625" style="263" customWidth="1"/>
  </cols>
  <sheetData>
    <row r="1" spans="2:11" ht="37.5" customHeight="1"/>
    <row r="2" spans="2:11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pans="2:11" s="16" customFormat="1" ht="45" customHeight="1">
      <c r="B3" s="267"/>
      <c r="C3" s="398" t="s">
        <v>897</v>
      </c>
      <c r="D3" s="398"/>
      <c r="E3" s="398"/>
      <c r="F3" s="398"/>
      <c r="G3" s="398"/>
      <c r="H3" s="398"/>
      <c r="I3" s="398"/>
      <c r="J3" s="398"/>
      <c r="K3" s="268"/>
    </row>
    <row r="4" spans="2:11" ht="25.5" customHeight="1">
      <c r="B4" s="269"/>
      <c r="C4" s="402" t="s">
        <v>898</v>
      </c>
      <c r="D4" s="402"/>
      <c r="E4" s="402"/>
      <c r="F4" s="402"/>
      <c r="G4" s="402"/>
      <c r="H4" s="402"/>
      <c r="I4" s="402"/>
      <c r="J4" s="402"/>
      <c r="K4" s="270"/>
    </row>
    <row r="5" spans="2:11" ht="5.25" customHeight="1">
      <c r="B5" s="269"/>
      <c r="C5" s="271"/>
      <c r="D5" s="271"/>
      <c r="E5" s="271"/>
      <c r="F5" s="271"/>
      <c r="G5" s="271"/>
      <c r="H5" s="271"/>
      <c r="I5" s="271"/>
      <c r="J5" s="271"/>
      <c r="K5" s="270"/>
    </row>
    <row r="6" spans="2:11" ht="15" customHeight="1">
      <c r="B6" s="269"/>
      <c r="C6" s="400" t="s">
        <v>899</v>
      </c>
      <c r="D6" s="400"/>
      <c r="E6" s="400"/>
      <c r="F6" s="400"/>
      <c r="G6" s="400"/>
      <c r="H6" s="400"/>
      <c r="I6" s="400"/>
      <c r="J6" s="400"/>
      <c r="K6" s="270"/>
    </row>
    <row r="7" spans="2:11" ht="15" customHeight="1">
      <c r="B7" s="273"/>
      <c r="C7" s="400" t="s">
        <v>900</v>
      </c>
      <c r="D7" s="400"/>
      <c r="E7" s="400"/>
      <c r="F7" s="400"/>
      <c r="G7" s="400"/>
      <c r="H7" s="400"/>
      <c r="I7" s="400"/>
      <c r="J7" s="400"/>
      <c r="K7" s="270"/>
    </row>
    <row r="8" spans="2:11" ht="12.75" customHeight="1">
      <c r="B8" s="273"/>
      <c r="C8" s="272"/>
      <c r="D8" s="272"/>
      <c r="E8" s="272"/>
      <c r="F8" s="272"/>
      <c r="G8" s="272"/>
      <c r="H8" s="272"/>
      <c r="I8" s="272"/>
      <c r="J8" s="272"/>
      <c r="K8" s="270"/>
    </row>
    <row r="9" spans="2:11" ht="15" customHeight="1">
      <c r="B9" s="273"/>
      <c r="C9" s="400" t="s">
        <v>901</v>
      </c>
      <c r="D9" s="400"/>
      <c r="E9" s="400"/>
      <c r="F9" s="400"/>
      <c r="G9" s="400"/>
      <c r="H9" s="400"/>
      <c r="I9" s="400"/>
      <c r="J9" s="400"/>
      <c r="K9" s="270"/>
    </row>
    <row r="10" spans="2:11" ht="15" customHeight="1">
      <c r="B10" s="273"/>
      <c r="C10" s="272"/>
      <c r="D10" s="400" t="s">
        <v>902</v>
      </c>
      <c r="E10" s="400"/>
      <c r="F10" s="400"/>
      <c r="G10" s="400"/>
      <c r="H10" s="400"/>
      <c r="I10" s="400"/>
      <c r="J10" s="400"/>
      <c r="K10" s="270"/>
    </row>
    <row r="11" spans="2:11" ht="15" customHeight="1">
      <c r="B11" s="273"/>
      <c r="C11" s="274"/>
      <c r="D11" s="400" t="s">
        <v>903</v>
      </c>
      <c r="E11" s="400"/>
      <c r="F11" s="400"/>
      <c r="G11" s="400"/>
      <c r="H11" s="400"/>
      <c r="I11" s="400"/>
      <c r="J11" s="400"/>
      <c r="K11" s="270"/>
    </row>
    <row r="12" spans="2:11" ht="15" customHeight="1">
      <c r="B12" s="273"/>
      <c r="C12" s="274"/>
      <c r="D12" s="272"/>
      <c r="E12" s="272"/>
      <c r="F12" s="272"/>
      <c r="G12" s="272"/>
      <c r="H12" s="272"/>
      <c r="I12" s="272"/>
      <c r="J12" s="272"/>
      <c r="K12" s="270"/>
    </row>
    <row r="13" spans="2:11" ht="15" customHeight="1">
      <c r="B13" s="273"/>
      <c r="C13" s="274"/>
      <c r="D13" s="275" t="s">
        <v>904</v>
      </c>
      <c r="E13" s="272"/>
      <c r="F13" s="272"/>
      <c r="G13" s="272"/>
      <c r="H13" s="272"/>
      <c r="I13" s="272"/>
      <c r="J13" s="272"/>
      <c r="K13" s="270"/>
    </row>
    <row r="14" spans="2:11" ht="12.75" customHeight="1">
      <c r="B14" s="273"/>
      <c r="C14" s="274"/>
      <c r="D14" s="274"/>
      <c r="E14" s="274"/>
      <c r="F14" s="274"/>
      <c r="G14" s="274"/>
      <c r="H14" s="274"/>
      <c r="I14" s="274"/>
      <c r="J14" s="274"/>
      <c r="K14" s="270"/>
    </row>
    <row r="15" spans="2:11" ht="15" customHeight="1">
      <c r="B15" s="273"/>
      <c r="C15" s="274"/>
      <c r="D15" s="400" t="s">
        <v>905</v>
      </c>
      <c r="E15" s="400"/>
      <c r="F15" s="400"/>
      <c r="G15" s="400"/>
      <c r="H15" s="400"/>
      <c r="I15" s="400"/>
      <c r="J15" s="400"/>
      <c r="K15" s="270"/>
    </row>
    <row r="16" spans="2:11" ht="15" customHeight="1">
      <c r="B16" s="273"/>
      <c r="C16" s="274"/>
      <c r="D16" s="400" t="s">
        <v>906</v>
      </c>
      <c r="E16" s="400"/>
      <c r="F16" s="400"/>
      <c r="G16" s="400"/>
      <c r="H16" s="400"/>
      <c r="I16" s="400"/>
      <c r="J16" s="400"/>
      <c r="K16" s="270"/>
    </row>
    <row r="17" spans="2:11" ht="15" customHeight="1">
      <c r="B17" s="273"/>
      <c r="C17" s="274"/>
      <c r="D17" s="400" t="s">
        <v>907</v>
      </c>
      <c r="E17" s="400"/>
      <c r="F17" s="400"/>
      <c r="G17" s="400"/>
      <c r="H17" s="400"/>
      <c r="I17" s="400"/>
      <c r="J17" s="400"/>
      <c r="K17" s="270"/>
    </row>
    <row r="18" spans="2:11" ht="15" customHeight="1">
      <c r="B18" s="273"/>
      <c r="C18" s="274"/>
      <c r="D18" s="274"/>
      <c r="E18" s="276" t="s">
        <v>89</v>
      </c>
      <c r="F18" s="400" t="s">
        <v>908</v>
      </c>
      <c r="G18" s="400"/>
      <c r="H18" s="400"/>
      <c r="I18" s="400"/>
      <c r="J18" s="400"/>
      <c r="K18" s="270"/>
    </row>
    <row r="19" spans="2:11" ht="15" customHeight="1">
      <c r="B19" s="273"/>
      <c r="C19" s="274"/>
      <c r="D19" s="274"/>
      <c r="E19" s="276" t="s">
        <v>909</v>
      </c>
      <c r="F19" s="400" t="s">
        <v>910</v>
      </c>
      <c r="G19" s="400"/>
      <c r="H19" s="400"/>
      <c r="I19" s="400"/>
      <c r="J19" s="400"/>
      <c r="K19" s="270"/>
    </row>
    <row r="20" spans="2:11" ht="15" customHeight="1">
      <c r="B20" s="273"/>
      <c r="C20" s="274"/>
      <c r="D20" s="274"/>
      <c r="E20" s="276" t="s">
        <v>83</v>
      </c>
      <c r="F20" s="400" t="s">
        <v>130</v>
      </c>
      <c r="G20" s="400"/>
      <c r="H20" s="400"/>
      <c r="I20" s="400"/>
      <c r="J20" s="400"/>
      <c r="K20" s="270"/>
    </row>
    <row r="21" spans="2:11" ht="15" customHeight="1">
      <c r="B21" s="273"/>
      <c r="C21" s="274"/>
      <c r="D21" s="274"/>
      <c r="E21" s="276" t="s">
        <v>104</v>
      </c>
      <c r="F21" s="400" t="s">
        <v>105</v>
      </c>
      <c r="G21" s="400"/>
      <c r="H21" s="400"/>
      <c r="I21" s="400"/>
      <c r="J21" s="400"/>
      <c r="K21" s="270"/>
    </row>
    <row r="22" spans="2:11" ht="15" customHeight="1">
      <c r="B22" s="273"/>
      <c r="C22" s="274"/>
      <c r="D22" s="274"/>
      <c r="E22" s="276" t="s">
        <v>911</v>
      </c>
      <c r="F22" s="400" t="s">
        <v>912</v>
      </c>
      <c r="G22" s="400"/>
      <c r="H22" s="400"/>
      <c r="I22" s="400"/>
      <c r="J22" s="400"/>
      <c r="K22" s="270"/>
    </row>
    <row r="23" spans="2:11" ht="15" customHeight="1">
      <c r="B23" s="273"/>
      <c r="C23" s="274"/>
      <c r="D23" s="274"/>
      <c r="E23" s="276" t="s">
        <v>93</v>
      </c>
      <c r="F23" s="400" t="s">
        <v>913</v>
      </c>
      <c r="G23" s="400"/>
      <c r="H23" s="400"/>
      <c r="I23" s="400"/>
      <c r="J23" s="400"/>
      <c r="K23" s="270"/>
    </row>
    <row r="24" spans="2:11" ht="12.75" customHeight="1">
      <c r="B24" s="273"/>
      <c r="C24" s="274"/>
      <c r="D24" s="274"/>
      <c r="E24" s="274"/>
      <c r="F24" s="274"/>
      <c r="G24" s="274"/>
      <c r="H24" s="274"/>
      <c r="I24" s="274"/>
      <c r="J24" s="274"/>
      <c r="K24" s="270"/>
    </row>
    <row r="25" spans="2:11" ht="15" customHeight="1">
      <c r="B25" s="273"/>
      <c r="C25" s="400" t="s">
        <v>914</v>
      </c>
      <c r="D25" s="400"/>
      <c r="E25" s="400"/>
      <c r="F25" s="400"/>
      <c r="G25" s="400"/>
      <c r="H25" s="400"/>
      <c r="I25" s="400"/>
      <c r="J25" s="400"/>
      <c r="K25" s="270"/>
    </row>
    <row r="26" spans="2:11" ht="15" customHeight="1">
      <c r="B26" s="273"/>
      <c r="C26" s="400" t="s">
        <v>915</v>
      </c>
      <c r="D26" s="400"/>
      <c r="E26" s="400"/>
      <c r="F26" s="400"/>
      <c r="G26" s="400"/>
      <c r="H26" s="400"/>
      <c r="I26" s="400"/>
      <c r="J26" s="400"/>
      <c r="K26" s="270"/>
    </row>
    <row r="27" spans="2:11" ht="15" customHeight="1">
      <c r="B27" s="273"/>
      <c r="C27" s="272"/>
      <c r="D27" s="400" t="s">
        <v>916</v>
      </c>
      <c r="E27" s="400"/>
      <c r="F27" s="400"/>
      <c r="G27" s="400"/>
      <c r="H27" s="400"/>
      <c r="I27" s="400"/>
      <c r="J27" s="400"/>
      <c r="K27" s="270"/>
    </row>
    <row r="28" spans="2:11" ht="15" customHeight="1">
      <c r="B28" s="273"/>
      <c r="C28" s="274"/>
      <c r="D28" s="400" t="s">
        <v>917</v>
      </c>
      <c r="E28" s="400"/>
      <c r="F28" s="400"/>
      <c r="G28" s="400"/>
      <c r="H28" s="400"/>
      <c r="I28" s="400"/>
      <c r="J28" s="400"/>
      <c r="K28" s="270"/>
    </row>
    <row r="29" spans="2:11" ht="12.75" customHeight="1">
      <c r="B29" s="273"/>
      <c r="C29" s="274"/>
      <c r="D29" s="274"/>
      <c r="E29" s="274"/>
      <c r="F29" s="274"/>
      <c r="G29" s="274"/>
      <c r="H29" s="274"/>
      <c r="I29" s="274"/>
      <c r="J29" s="274"/>
      <c r="K29" s="270"/>
    </row>
    <row r="30" spans="2:11" ht="15" customHeight="1">
      <c r="B30" s="273"/>
      <c r="C30" s="274"/>
      <c r="D30" s="400" t="s">
        <v>918</v>
      </c>
      <c r="E30" s="400"/>
      <c r="F30" s="400"/>
      <c r="G30" s="400"/>
      <c r="H30" s="400"/>
      <c r="I30" s="400"/>
      <c r="J30" s="400"/>
      <c r="K30" s="270"/>
    </row>
    <row r="31" spans="2:11" ht="15" customHeight="1">
      <c r="B31" s="273"/>
      <c r="C31" s="274"/>
      <c r="D31" s="400" t="s">
        <v>919</v>
      </c>
      <c r="E31" s="400"/>
      <c r="F31" s="400"/>
      <c r="G31" s="400"/>
      <c r="H31" s="400"/>
      <c r="I31" s="400"/>
      <c r="J31" s="400"/>
      <c r="K31" s="270"/>
    </row>
    <row r="32" spans="2:11" ht="12.75" customHeight="1">
      <c r="B32" s="273"/>
      <c r="C32" s="274"/>
      <c r="D32" s="274"/>
      <c r="E32" s="274"/>
      <c r="F32" s="274"/>
      <c r="G32" s="274"/>
      <c r="H32" s="274"/>
      <c r="I32" s="274"/>
      <c r="J32" s="274"/>
      <c r="K32" s="270"/>
    </row>
    <row r="33" spans="2:11" ht="15" customHeight="1">
      <c r="B33" s="273"/>
      <c r="C33" s="274"/>
      <c r="D33" s="400" t="s">
        <v>920</v>
      </c>
      <c r="E33" s="400"/>
      <c r="F33" s="400"/>
      <c r="G33" s="400"/>
      <c r="H33" s="400"/>
      <c r="I33" s="400"/>
      <c r="J33" s="400"/>
      <c r="K33" s="270"/>
    </row>
    <row r="34" spans="2:11" ht="15" customHeight="1">
      <c r="B34" s="273"/>
      <c r="C34" s="274"/>
      <c r="D34" s="400" t="s">
        <v>921</v>
      </c>
      <c r="E34" s="400"/>
      <c r="F34" s="400"/>
      <c r="G34" s="400"/>
      <c r="H34" s="400"/>
      <c r="I34" s="400"/>
      <c r="J34" s="400"/>
      <c r="K34" s="270"/>
    </row>
    <row r="35" spans="2:11" ht="15" customHeight="1">
      <c r="B35" s="273"/>
      <c r="C35" s="274"/>
      <c r="D35" s="400" t="s">
        <v>922</v>
      </c>
      <c r="E35" s="400"/>
      <c r="F35" s="400"/>
      <c r="G35" s="400"/>
      <c r="H35" s="400"/>
      <c r="I35" s="400"/>
      <c r="J35" s="400"/>
      <c r="K35" s="270"/>
    </row>
    <row r="36" spans="2:11" ht="15" customHeight="1">
      <c r="B36" s="273"/>
      <c r="C36" s="274"/>
      <c r="D36" s="272"/>
      <c r="E36" s="275" t="s">
        <v>117</v>
      </c>
      <c r="F36" s="272"/>
      <c r="G36" s="400" t="s">
        <v>923</v>
      </c>
      <c r="H36" s="400"/>
      <c r="I36" s="400"/>
      <c r="J36" s="400"/>
      <c r="K36" s="270"/>
    </row>
    <row r="37" spans="2:11" ht="30.75" customHeight="1">
      <c r="B37" s="273"/>
      <c r="C37" s="274"/>
      <c r="D37" s="272"/>
      <c r="E37" s="275" t="s">
        <v>924</v>
      </c>
      <c r="F37" s="272"/>
      <c r="G37" s="400" t="s">
        <v>925</v>
      </c>
      <c r="H37" s="400"/>
      <c r="I37" s="400"/>
      <c r="J37" s="400"/>
      <c r="K37" s="270"/>
    </row>
    <row r="38" spans="2:11" ht="15" customHeight="1">
      <c r="B38" s="273"/>
      <c r="C38" s="274"/>
      <c r="D38" s="272"/>
      <c r="E38" s="275" t="s">
        <v>57</v>
      </c>
      <c r="F38" s="272"/>
      <c r="G38" s="400" t="s">
        <v>926</v>
      </c>
      <c r="H38" s="400"/>
      <c r="I38" s="400"/>
      <c r="J38" s="400"/>
      <c r="K38" s="270"/>
    </row>
    <row r="39" spans="2:11" ht="15" customHeight="1">
      <c r="B39" s="273"/>
      <c r="C39" s="274"/>
      <c r="D39" s="272"/>
      <c r="E39" s="275" t="s">
        <v>58</v>
      </c>
      <c r="F39" s="272"/>
      <c r="G39" s="400" t="s">
        <v>927</v>
      </c>
      <c r="H39" s="400"/>
      <c r="I39" s="400"/>
      <c r="J39" s="400"/>
      <c r="K39" s="270"/>
    </row>
    <row r="40" spans="2:11" ht="15" customHeight="1">
      <c r="B40" s="273"/>
      <c r="C40" s="274"/>
      <c r="D40" s="272"/>
      <c r="E40" s="275" t="s">
        <v>118</v>
      </c>
      <c r="F40" s="272"/>
      <c r="G40" s="400" t="s">
        <v>928</v>
      </c>
      <c r="H40" s="400"/>
      <c r="I40" s="400"/>
      <c r="J40" s="400"/>
      <c r="K40" s="270"/>
    </row>
    <row r="41" spans="2:11" ht="15" customHeight="1">
      <c r="B41" s="273"/>
      <c r="C41" s="274"/>
      <c r="D41" s="272"/>
      <c r="E41" s="275" t="s">
        <v>119</v>
      </c>
      <c r="F41" s="272"/>
      <c r="G41" s="400" t="s">
        <v>929</v>
      </c>
      <c r="H41" s="400"/>
      <c r="I41" s="400"/>
      <c r="J41" s="400"/>
      <c r="K41" s="270"/>
    </row>
    <row r="42" spans="2:11" ht="15" customHeight="1">
      <c r="B42" s="273"/>
      <c r="C42" s="274"/>
      <c r="D42" s="272"/>
      <c r="E42" s="275" t="s">
        <v>930</v>
      </c>
      <c r="F42" s="272"/>
      <c r="G42" s="400" t="s">
        <v>931</v>
      </c>
      <c r="H42" s="400"/>
      <c r="I42" s="400"/>
      <c r="J42" s="400"/>
      <c r="K42" s="270"/>
    </row>
    <row r="43" spans="2:11" ht="15" customHeight="1">
      <c r="B43" s="273"/>
      <c r="C43" s="274"/>
      <c r="D43" s="272"/>
      <c r="E43" s="275"/>
      <c r="F43" s="272"/>
      <c r="G43" s="400" t="s">
        <v>932</v>
      </c>
      <c r="H43" s="400"/>
      <c r="I43" s="400"/>
      <c r="J43" s="400"/>
      <c r="K43" s="270"/>
    </row>
    <row r="44" spans="2:11" ht="15" customHeight="1">
      <c r="B44" s="273"/>
      <c r="C44" s="274"/>
      <c r="D44" s="272"/>
      <c r="E44" s="275" t="s">
        <v>933</v>
      </c>
      <c r="F44" s="272"/>
      <c r="G44" s="400" t="s">
        <v>934</v>
      </c>
      <c r="H44" s="400"/>
      <c r="I44" s="400"/>
      <c r="J44" s="400"/>
      <c r="K44" s="270"/>
    </row>
    <row r="45" spans="2:11" ht="15" customHeight="1">
      <c r="B45" s="273"/>
      <c r="C45" s="274"/>
      <c r="D45" s="272"/>
      <c r="E45" s="275" t="s">
        <v>121</v>
      </c>
      <c r="F45" s="272"/>
      <c r="G45" s="400" t="s">
        <v>935</v>
      </c>
      <c r="H45" s="400"/>
      <c r="I45" s="400"/>
      <c r="J45" s="400"/>
      <c r="K45" s="270"/>
    </row>
    <row r="46" spans="2:11" ht="12.75" customHeight="1">
      <c r="B46" s="273"/>
      <c r="C46" s="274"/>
      <c r="D46" s="272"/>
      <c r="E46" s="272"/>
      <c r="F46" s="272"/>
      <c r="G46" s="272"/>
      <c r="H46" s="272"/>
      <c r="I46" s="272"/>
      <c r="J46" s="272"/>
      <c r="K46" s="270"/>
    </row>
    <row r="47" spans="2:11" ht="15" customHeight="1">
      <c r="B47" s="273"/>
      <c r="C47" s="274"/>
      <c r="D47" s="400" t="s">
        <v>936</v>
      </c>
      <c r="E47" s="400"/>
      <c r="F47" s="400"/>
      <c r="G47" s="400"/>
      <c r="H47" s="400"/>
      <c r="I47" s="400"/>
      <c r="J47" s="400"/>
      <c r="K47" s="270"/>
    </row>
    <row r="48" spans="2:11" ht="15" customHeight="1">
      <c r="B48" s="273"/>
      <c r="C48" s="274"/>
      <c r="D48" s="274"/>
      <c r="E48" s="400" t="s">
        <v>937</v>
      </c>
      <c r="F48" s="400"/>
      <c r="G48" s="400"/>
      <c r="H48" s="400"/>
      <c r="I48" s="400"/>
      <c r="J48" s="400"/>
      <c r="K48" s="270"/>
    </row>
    <row r="49" spans="2:11" ht="15" customHeight="1">
      <c r="B49" s="273"/>
      <c r="C49" s="274"/>
      <c r="D49" s="274"/>
      <c r="E49" s="400" t="s">
        <v>938</v>
      </c>
      <c r="F49" s="400"/>
      <c r="G49" s="400"/>
      <c r="H49" s="400"/>
      <c r="I49" s="400"/>
      <c r="J49" s="400"/>
      <c r="K49" s="270"/>
    </row>
    <row r="50" spans="2:11" ht="15" customHeight="1">
      <c r="B50" s="273"/>
      <c r="C50" s="274"/>
      <c r="D50" s="274"/>
      <c r="E50" s="400" t="s">
        <v>939</v>
      </c>
      <c r="F50" s="400"/>
      <c r="G50" s="400"/>
      <c r="H50" s="400"/>
      <c r="I50" s="400"/>
      <c r="J50" s="400"/>
      <c r="K50" s="270"/>
    </row>
    <row r="51" spans="2:11" ht="15" customHeight="1">
      <c r="B51" s="273"/>
      <c r="C51" s="274"/>
      <c r="D51" s="400" t="s">
        <v>940</v>
      </c>
      <c r="E51" s="400"/>
      <c r="F51" s="400"/>
      <c r="G51" s="400"/>
      <c r="H51" s="400"/>
      <c r="I51" s="400"/>
      <c r="J51" s="400"/>
      <c r="K51" s="270"/>
    </row>
    <row r="52" spans="2:11" ht="25.5" customHeight="1">
      <c r="B52" s="269"/>
      <c r="C52" s="402" t="s">
        <v>941</v>
      </c>
      <c r="D52" s="402"/>
      <c r="E52" s="402"/>
      <c r="F52" s="402"/>
      <c r="G52" s="402"/>
      <c r="H52" s="402"/>
      <c r="I52" s="402"/>
      <c r="J52" s="402"/>
      <c r="K52" s="270"/>
    </row>
    <row r="53" spans="2:11" ht="5.25" customHeight="1">
      <c r="B53" s="269"/>
      <c r="C53" s="271"/>
      <c r="D53" s="271"/>
      <c r="E53" s="271"/>
      <c r="F53" s="271"/>
      <c r="G53" s="271"/>
      <c r="H53" s="271"/>
      <c r="I53" s="271"/>
      <c r="J53" s="271"/>
      <c r="K53" s="270"/>
    </row>
    <row r="54" spans="2:11" ht="15" customHeight="1">
      <c r="B54" s="269"/>
      <c r="C54" s="400" t="s">
        <v>942</v>
      </c>
      <c r="D54" s="400"/>
      <c r="E54" s="400"/>
      <c r="F54" s="400"/>
      <c r="G54" s="400"/>
      <c r="H54" s="400"/>
      <c r="I54" s="400"/>
      <c r="J54" s="400"/>
      <c r="K54" s="270"/>
    </row>
    <row r="55" spans="2:11" ht="15" customHeight="1">
      <c r="B55" s="269"/>
      <c r="C55" s="400" t="s">
        <v>943</v>
      </c>
      <c r="D55" s="400"/>
      <c r="E55" s="400"/>
      <c r="F55" s="400"/>
      <c r="G55" s="400"/>
      <c r="H55" s="400"/>
      <c r="I55" s="400"/>
      <c r="J55" s="400"/>
      <c r="K55" s="270"/>
    </row>
    <row r="56" spans="2:11" ht="12.75" customHeight="1">
      <c r="B56" s="269"/>
      <c r="C56" s="272"/>
      <c r="D56" s="272"/>
      <c r="E56" s="272"/>
      <c r="F56" s="272"/>
      <c r="G56" s="272"/>
      <c r="H56" s="272"/>
      <c r="I56" s="272"/>
      <c r="J56" s="272"/>
      <c r="K56" s="270"/>
    </row>
    <row r="57" spans="2:11" ht="15" customHeight="1">
      <c r="B57" s="269"/>
      <c r="C57" s="400" t="s">
        <v>944</v>
      </c>
      <c r="D57" s="400"/>
      <c r="E57" s="400"/>
      <c r="F57" s="400"/>
      <c r="G57" s="400"/>
      <c r="H57" s="400"/>
      <c r="I57" s="400"/>
      <c r="J57" s="400"/>
      <c r="K57" s="270"/>
    </row>
    <row r="58" spans="2:11" ht="15" customHeight="1">
      <c r="B58" s="269"/>
      <c r="C58" s="274"/>
      <c r="D58" s="400" t="s">
        <v>945</v>
      </c>
      <c r="E58" s="400"/>
      <c r="F58" s="400"/>
      <c r="G58" s="400"/>
      <c r="H58" s="400"/>
      <c r="I58" s="400"/>
      <c r="J58" s="400"/>
      <c r="K58" s="270"/>
    </row>
    <row r="59" spans="2:11" ht="15" customHeight="1">
      <c r="B59" s="269"/>
      <c r="C59" s="274"/>
      <c r="D59" s="400" t="s">
        <v>946</v>
      </c>
      <c r="E59" s="400"/>
      <c r="F59" s="400"/>
      <c r="G59" s="400"/>
      <c r="H59" s="400"/>
      <c r="I59" s="400"/>
      <c r="J59" s="400"/>
      <c r="K59" s="270"/>
    </row>
    <row r="60" spans="2:11" ht="15" customHeight="1">
      <c r="B60" s="269"/>
      <c r="C60" s="274"/>
      <c r="D60" s="400" t="s">
        <v>947</v>
      </c>
      <c r="E60" s="400"/>
      <c r="F60" s="400"/>
      <c r="G60" s="400"/>
      <c r="H60" s="400"/>
      <c r="I60" s="400"/>
      <c r="J60" s="400"/>
      <c r="K60" s="270"/>
    </row>
    <row r="61" spans="2:11" ht="15" customHeight="1">
      <c r="B61" s="269"/>
      <c r="C61" s="274"/>
      <c r="D61" s="400" t="s">
        <v>948</v>
      </c>
      <c r="E61" s="400"/>
      <c r="F61" s="400"/>
      <c r="G61" s="400"/>
      <c r="H61" s="400"/>
      <c r="I61" s="400"/>
      <c r="J61" s="400"/>
      <c r="K61" s="270"/>
    </row>
    <row r="62" spans="2:11" ht="15" customHeight="1">
      <c r="B62" s="269"/>
      <c r="C62" s="274"/>
      <c r="D62" s="401" t="s">
        <v>949</v>
      </c>
      <c r="E62" s="401"/>
      <c r="F62" s="401"/>
      <c r="G62" s="401"/>
      <c r="H62" s="401"/>
      <c r="I62" s="401"/>
      <c r="J62" s="401"/>
      <c r="K62" s="270"/>
    </row>
    <row r="63" spans="2:11" ht="15" customHeight="1">
      <c r="B63" s="269"/>
      <c r="C63" s="274"/>
      <c r="D63" s="400" t="s">
        <v>950</v>
      </c>
      <c r="E63" s="400"/>
      <c r="F63" s="400"/>
      <c r="G63" s="400"/>
      <c r="H63" s="400"/>
      <c r="I63" s="400"/>
      <c r="J63" s="400"/>
      <c r="K63" s="270"/>
    </row>
    <row r="64" spans="2:11" ht="12.75" customHeight="1">
      <c r="B64" s="269"/>
      <c r="C64" s="274"/>
      <c r="D64" s="274"/>
      <c r="E64" s="277"/>
      <c r="F64" s="274"/>
      <c r="G64" s="274"/>
      <c r="H64" s="274"/>
      <c r="I64" s="274"/>
      <c r="J64" s="274"/>
      <c r="K64" s="270"/>
    </row>
    <row r="65" spans="2:11" ht="15" customHeight="1">
      <c r="B65" s="269"/>
      <c r="C65" s="274"/>
      <c r="D65" s="400" t="s">
        <v>951</v>
      </c>
      <c r="E65" s="400"/>
      <c r="F65" s="400"/>
      <c r="G65" s="400"/>
      <c r="H65" s="400"/>
      <c r="I65" s="400"/>
      <c r="J65" s="400"/>
      <c r="K65" s="270"/>
    </row>
    <row r="66" spans="2:11" ht="15" customHeight="1">
      <c r="B66" s="269"/>
      <c r="C66" s="274"/>
      <c r="D66" s="401" t="s">
        <v>952</v>
      </c>
      <c r="E66" s="401"/>
      <c r="F66" s="401"/>
      <c r="G66" s="401"/>
      <c r="H66" s="401"/>
      <c r="I66" s="401"/>
      <c r="J66" s="401"/>
      <c r="K66" s="270"/>
    </row>
    <row r="67" spans="2:11" ht="15" customHeight="1">
      <c r="B67" s="269"/>
      <c r="C67" s="274"/>
      <c r="D67" s="400" t="s">
        <v>953</v>
      </c>
      <c r="E67" s="400"/>
      <c r="F67" s="400"/>
      <c r="G67" s="400"/>
      <c r="H67" s="400"/>
      <c r="I67" s="400"/>
      <c r="J67" s="400"/>
      <c r="K67" s="270"/>
    </row>
    <row r="68" spans="2:11" ht="15" customHeight="1">
      <c r="B68" s="269"/>
      <c r="C68" s="274"/>
      <c r="D68" s="400" t="s">
        <v>954</v>
      </c>
      <c r="E68" s="400"/>
      <c r="F68" s="400"/>
      <c r="G68" s="400"/>
      <c r="H68" s="400"/>
      <c r="I68" s="400"/>
      <c r="J68" s="400"/>
      <c r="K68" s="270"/>
    </row>
    <row r="69" spans="2:11" ht="15" customHeight="1">
      <c r="B69" s="269"/>
      <c r="C69" s="274"/>
      <c r="D69" s="400" t="s">
        <v>955</v>
      </c>
      <c r="E69" s="400"/>
      <c r="F69" s="400"/>
      <c r="G69" s="400"/>
      <c r="H69" s="400"/>
      <c r="I69" s="400"/>
      <c r="J69" s="400"/>
      <c r="K69" s="270"/>
    </row>
    <row r="70" spans="2:11" ht="15" customHeight="1">
      <c r="B70" s="269"/>
      <c r="C70" s="274"/>
      <c r="D70" s="400" t="s">
        <v>956</v>
      </c>
      <c r="E70" s="400"/>
      <c r="F70" s="400"/>
      <c r="G70" s="400"/>
      <c r="H70" s="400"/>
      <c r="I70" s="400"/>
      <c r="J70" s="400"/>
      <c r="K70" s="270"/>
    </row>
    <row r="71" spans="2:11" ht="12.75" customHeight="1">
      <c r="B71" s="278"/>
      <c r="C71" s="279"/>
      <c r="D71" s="279"/>
      <c r="E71" s="279"/>
      <c r="F71" s="279"/>
      <c r="G71" s="279"/>
      <c r="H71" s="279"/>
      <c r="I71" s="279"/>
      <c r="J71" s="279"/>
      <c r="K71" s="280"/>
    </row>
    <row r="72" spans="2:11" ht="18.75" customHeight="1">
      <c r="B72" s="281"/>
      <c r="C72" s="281"/>
      <c r="D72" s="281"/>
      <c r="E72" s="281"/>
      <c r="F72" s="281"/>
      <c r="G72" s="281"/>
      <c r="H72" s="281"/>
      <c r="I72" s="281"/>
      <c r="J72" s="281"/>
      <c r="K72" s="282"/>
    </row>
    <row r="73" spans="2:11" ht="18.75" customHeight="1">
      <c r="B73" s="282"/>
      <c r="C73" s="282"/>
      <c r="D73" s="282"/>
      <c r="E73" s="282"/>
      <c r="F73" s="282"/>
      <c r="G73" s="282"/>
      <c r="H73" s="282"/>
      <c r="I73" s="282"/>
      <c r="J73" s="282"/>
      <c r="K73" s="282"/>
    </row>
    <row r="74" spans="2:11" ht="7.5" customHeight="1">
      <c r="B74" s="283"/>
      <c r="C74" s="284"/>
      <c r="D74" s="284"/>
      <c r="E74" s="284"/>
      <c r="F74" s="284"/>
      <c r="G74" s="284"/>
      <c r="H74" s="284"/>
      <c r="I74" s="284"/>
      <c r="J74" s="284"/>
      <c r="K74" s="285"/>
    </row>
    <row r="75" spans="2:11" ht="45" customHeight="1">
      <c r="B75" s="286"/>
      <c r="C75" s="399" t="s">
        <v>957</v>
      </c>
      <c r="D75" s="399"/>
      <c r="E75" s="399"/>
      <c r="F75" s="399"/>
      <c r="G75" s="399"/>
      <c r="H75" s="399"/>
      <c r="I75" s="399"/>
      <c r="J75" s="399"/>
      <c r="K75" s="287"/>
    </row>
    <row r="76" spans="2:11" ht="17.25" customHeight="1">
      <c r="B76" s="286"/>
      <c r="C76" s="288" t="s">
        <v>958</v>
      </c>
      <c r="D76" s="288"/>
      <c r="E76" s="288"/>
      <c r="F76" s="288" t="s">
        <v>959</v>
      </c>
      <c r="G76" s="289"/>
      <c r="H76" s="288" t="s">
        <v>58</v>
      </c>
      <c r="I76" s="288" t="s">
        <v>61</v>
      </c>
      <c r="J76" s="288" t="s">
        <v>960</v>
      </c>
      <c r="K76" s="287"/>
    </row>
    <row r="77" spans="2:11" ht="17.25" customHeight="1">
      <c r="B77" s="286"/>
      <c r="C77" s="290" t="s">
        <v>961</v>
      </c>
      <c r="D77" s="290"/>
      <c r="E77" s="290"/>
      <c r="F77" s="291" t="s">
        <v>962</v>
      </c>
      <c r="G77" s="292"/>
      <c r="H77" s="290"/>
      <c r="I77" s="290"/>
      <c r="J77" s="290" t="s">
        <v>963</v>
      </c>
      <c r="K77" s="287"/>
    </row>
    <row r="78" spans="2:11" ht="5.25" customHeight="1">
      <c r="B78" s="286"/>
      <c r="C78" s="293"/>
      <c r="D78" s="293"/>
      <c r="E78" s="293"/>
      <c r="F78" s="293"/>
      <c r="G78" s="294"/>
      <c r="H78" s="293"/>
      <c r="I78" s="293"/>
      <c r="J78" s="293"/>
      <c r="K78" s="287"/>
    </row>
    <row r="79" spans="2:11" ht="15" customHeight="1">
      <c r="B79" s="286"/>
      <c r="C79" s="275" t="s">
        <v>57</v>
      </c>
      <c r="D79" s="293"/>
      <c r="E79" s="293"/>
      <c r="F79" s="295" t="s">
        <v>964</v>
      </c>
      <c r="G79" s="294"/>
      <c r="H79" s="275" t="s">
        <v>965</v>
      </c>
      <c r="I79" s="275" t="s">
        <v>966</v>
      </c>
      <c r="J79" s="275">
        <v>20</v>
      </c>
      <c r="K79" s="287"/>
    </row>
    <row r="80" spans="2:11" ht="15" customHeight="1">
      <c r="B80" s="286"/>
      <c r="C80" s="275" t="s">
        <v>967</v>
      </c>
      <c r="D80" s="275"/>
      <c r="E80" s="275"/>
      <c r="F80" s="295" t="s">
        <v>964</v>
      </c>
      <c r="G80" s="294"/>
      <c r="H80" s="275" t="s">
        <v>968</v>
      </c>
      <c r="I80" s="275" t="s">
        <v>966</v>
      </c>
      <c r="J80" s="275">
        <v>120</v>
      </c>
      <c r="K80" s="287"/>
    </row>
    <row r="81" spans="2:11" ht="15" customHeight="1">
      <c r="B81" s="296"/>
      <c r="C81" s="275" t="s">
        <v>969</v>
      </c>
      <c r="D81" s="275"/>
      <c r="E81" s="275"/>
      <c r="F81" s="295" t="s">
        <v>970</v>
      </c>
      <c r="G81" s="294"/>
      <c r="H81" s="275" t="s">
        <v>971</v>
      </c>
      <c r="I81" s="275" t="s">
        <v>966</v>
      </c>
      <c r="J81" s="275">
        <v>50</v>
      </c>
      <c r="K81" s="287"/>
    </row>
    <row r="82" spans="2:11" ht="15" customHeight="1">
      <c r="B82" s="296"/>
      <c r="C82" s="275" t="s">
        <v>972</v>
      </c>
      <c r="D82" s="275"/>
      <c r="E82" s="275"/>
      <c r="F82" s="295" t="s">
        <v>964</v>
      </c>
      <c r="G82" s="294"/>
      <c r="H82" s="275" t="s">
        <v>973</v>
      </c>
      <c r="I82" s="275" t="s">
        <v>974</v>
      </c>
      <c r="J82" s="275"/>
      <c r="K82" s="287"/>
    </row>
    <row r="83" spans="2:11" ht="15" customHeight="1">
      <c r="B83" s="296"/>
      <c r="C83" s="297" t="s">
        <v>975</v>
      </c>
      <c r="D83" s="297"/>
      <c r="E83" s="297"/>
      <c r="F83" s="298" t="s">
        <v>970</v>
      </c>
      <c r="G83" s="297"/>
      <c r="H83" s="297" t="s">
        <v>976</v>
      </c>
      <c r="I83" s="297" t="s">
        <v>966</v>
      </c>
      <c r="J83" s="297">
        <v>15</v>
      </c>
      <c r="K83" s="287"/>
    </row>
    <row r="84" spans="2:11" ht="15" customHeight="1">
      <c r="B84" s="296"/>
      <c r="C84" s="297" t="s">
        <v>977</v>
      </c>
      <c r="D84" s="297"/>
      <c r="E84" s="297"/>
      <c r="F84" s="298" t="s">
        <v>970</v>
      </c>
      <c r="G84" s="297"/>
      <c r="H84" s="297" t="s">
        <v>978</v>
      </c>
      <c r="I84" s="297" t="s">
        <v>966</v>
      </c>
      <c r="J84" s="297">
        <v>15</v>
      </c>
      <c r="K84" s="287"/>
    </row>
    <row r="85" spans="2:11" ht="15" customHeight="1">
      <c r="B85" s="296"/>
      <c r="C85" s="297" t="s">
        <v>979</v>
      </c>
      <c r="D85" s="297"/>
      <c r="E85" s="297"/>
      <c r="F85" s="298" t="s">
        <v>970</v>
      </c>
      <c r="G85" s="297"/>
      <c r="H85" s="297" t="s">
        <v>980</v>
      </c>
      <c r="I85" s="297" t="s">
        <v>966</v>
      </c>
      <c r="J85" s="297">
        <v>20</v>
      </c>
      <c r="K85" s="287"/>
    </row>
    <row r="86" spans="2:11" ht="15" customHeight="1">
      <c r="B86" s="296"/>
      <c r="C86" s="297" t="s">
        <v>981</v>
      </c>
      <c r="D86" s="297"/>
      <c r="E86" s="297"/>
      <c r="F86" s="298" t="s">
        <v>970</v>
      </c>
      <c r="G86" s="297"/>
      <c r="H86" s="297" t="s">
        <v>982</v>
      </c>
      <c r="I86" s="297" t="s">
        <v>966</v>
      </c>
      <c r="J86" s="297">
        <v>20</v>
      </c>
      <c r="K86" s="287"/>
    </row>
    <row r="87" spans="2:11" ht="15" customHeight="1">
      <c r="B87" s="296"/>
      <c r="C87" s="275" t="s">
        <v>983</v>
      </c>
      <c r="D87" s="275"/>
      <c r="E87" s="275"/>
      <c r="F87" s="295" t="s">
        <v>970</v>
      </c>
      <c r="G87" s="294"/>
      <c r="H87" s="275" t="s">
        <v>984</v>
      </c>
      <c r="I87" s="275" t="s">
        <v>966</v>
      </c>
      <c r="J87" s="275">
        <v>50</v>
      </c>
      <c r="K87" s="287"/>
    </row>
    <row r="88" spans="2:11" ht="15" customHeight="1">
      <c r="B88" s="296"/>
      <c r="C88" s="275" t="s">
        <v>985</v>
      </c>
      <c r="D88" s="275"/>
      <c r="E88" s="275"/>
      <c r="F88" s="295" t="s">
        <v>970</v>
      </c>
      <c r="G88" s="294"/>
      <c r="H88" s="275" t="s">
        <v>986</v>
      </c>
      <c r="I88" s="275" t="s">
        <v>966</v>
      </c>
      <c r="J88" s="275">
        <v>20</v>
      </c>
      <c r="K88" s="287"/>
    </row>
    <row r="89" spans="2:11" ht="15" customHeight="1">
      <c r="B89" s="296"/>
      <c r="C89" s="275" t="s">
        <v>987</v>
      </c>
      <c r="D89" s="275"/>
      <c r="E89" s="275"/>
      <c r="F89" s="295" t="s">
        <v>970</v>
      </c>
      <c r="G89" s="294"/>
      <c r="H89" s="275" t="s">
        <v>988</v>
      </c>
      <c r="I89" s="275" t="s">
        <v>966</v>
      </c>
      <c r="J89" s="275">
        <v>20</v>
      </c>
      <c r="K89" s="287"/>
    </row>
    <row r="90" spans="2:11" ht="15" customHeight="1">
      <c r="B90" s="296"/>
      <c r="C90" s="275" t="s">
        <v>989</v>
      </c>
      <c r="D90" s="275"/>
      <c r="E90" s="275"/>
      <c r="F90" s="295" t="s">
        <v>970</v>
      </c>
      <c r="G90" s="294"/>
      <c r="H90" s="275" t="s">
        <v>990</v>
      </c>
      <c r="I90" s="275" t="s">
        <v>966</v>
      </c>
      <c r="J90" s="275">
        <v>50</v>
      </c>
      <c r="K90" s="287"/>
    </row>
    <row r="91" spans="2:11" ht="15" customHeight="1">
      <c r="B91" s="296"/>
      <c r="C91" s="275" t="s">
        <v>991</v>
      </c>
      <c r="D91" s="275"/>
      <c r="E91" s="275"/>
      <c r="F91" s="295" t="s">
        <v>970</v>
      </c>
      <c r="G91" s="294"/>
      <c r="H91" s="275" t="s">
        <v>991</v>
      </c>
      <c r="I91" s="275" t="s">
        <v>966</v>
      </c>
      <c r="J91" s="275">
        <v>50</v>
      </c>
      <c r="K91" s="287"/>
    </row>
    <row r="92" spans="2:11" ht="15" customHeight="1">
      <c r="B92" s="296"/>
      <c r="C92" s="275" t="s">
        <v>992</v>
      </c>
      <c r="D92" s="275"/>
      <c r="E92" s="275"/>
      <c r="F92" s="295" t="s">
        <v>970</v>
      </c>
      <c r="G92" s="294"/>
      <c r="H92" s="275" t="s">
        <v>993</v>
      </c>
      <c r="I92" s="275" t="s">
        <v>966</v>
      </c>
      <c r="J92" s="275">
        <v>255</v>
      </c>
      <c r="K92" s="287"/>
    </row>
    <row r="93" spans="2:11" ht="15" customHeight="1">
      <c r="B93" s="296"/>
      <c r="C93" s="275" t="s">
        <v>994</v>
      </c>
      <c r="D93" s="275"/>
      <c r="E93" s="275"/>
      <c r="F93" s="295" t="s">
        <v>964</v>
      </c>
      <c r="G93" s="294"/>
      <c r="H93" s="275" t="s">
        <v>995</v>
      </c>
      <c r="I93" s="275" t="s">
        <v>996</v>
      </c>
      <c r="J93" s="275"/>
      <c r="K93" s="287"/>
    </row>
    <row r="94" spans="2:11" ht="15" customHeight="1">
      <c r="B94" s="296"/>
      <c r="C94" s="275" t="s">
        <v>997</v>
      </c>
      <c r="D94" s="275"/>
      <c r="E94" s="275"/>
      <c r="F94" s="295" t="s">
        <v>964</v>
      </c>
      <c r="G94" s="294"/>
      <c r="H94" s="275" t="s">
        <v>998</v>
      </c>
      <c r="I94" s="275" t="s">
        <v>999</v>
      </c>
      <c r="J94" s="275"/>
      <c r="K94" s="287"/>
    </row>
    <row r="95" spans="2:11" ht="15" customHeight="1">
      <c r="B95" s="296"/>
      <c r="C95" s="275" t="s">
        <v>1000</v>
      </c>
      <c r="D95" s="275"/>
      <c r="E95" s="275"/>
      <c r="F95" s="295" t="s">
        <v>964</v>
      </c>
      <c r="G95" s="294"/>
      <c r="H95" s="275" t="s">
        <v>1000</v>
      </c>
      <c r="I95" s="275" t="s">
        <v>999</v>
      </c>
      <c r="J95" s="275"/>
      <c r="K95" s="287"/>
    </row>
    <row r="96" spans="2:11" ht="15" customHeight="1">
      <c r="B96" s="296"/>
      <c r="C96" s="275" t="s">
        <v>42</v>
      </c>
      <c r="D96" s="275"/>
      <c r="E96" s="275"/>
      <c r="F96" s="295" t="s">
        <v>964</v>
      </c>
      <c r="G96" s="294"/>
      <c r="H96" s="275" t="s">
        <v>1001</v>
      </c>
      <c r="I96" s="275" t="s">
        <v>999</v>
      </c>
      <c r="J96" s="275"/>
      <c r="K96" s="287"/>
    </row>
    <row r="97" spans="2:11" ht="15" customHeight="1">
      <c r="B97" s="296"/>
      <c r="C97" s="275" t="s">
        <v>52</v>
      </c>
      <c r="D97" s="275"/>
      <c r="E97" s="275"/>
      <c r="F97" s="295" t="s">
        <v>964</v>
      </c>
      <c r="G97" s="294"/>
      <c r="H97" s="275" t="s">
        <v>1002</v>
      </c>
      <c r="I97" s="275" t="s">
        <v>999</v>
      </c>
      <c r="J97" s="275"/>
      <c r="K97" s="287"/>
    </row>
    <row r="98" spans="2:11" ht="15" customHeight="1">
      <c r="B98" s="299"/>
      <c r="C98" s="300"/>
      <c r="D98" s="300"/>
      <c r="E98" s="300"/>
      <c r="F98" s="300"/>
      <c r="G98" s="300"/>
      <c r="H98" s="300"/>
      <c r="I98" s="300"/>
      <c r="J98" s="300"/>
      <c r="K98" s="301"/>
    </row>
    <row r="99" spans="2:11" ht="18.75" customHeight="1">
      <c r="B99" s="302"/>
      <c r="C99" s="303"/>
      <c r="D99" s="303"/>
      <c r="E99" s="303"/>
      <c r="F99" s="303"/>
      <c r="G99" s="303"/>
      <c r="H99" s="303"/>
      <c r="I99" s="303"/>
      <c r="J99" s="303"/>
      <c r="K99" s="302"/>
    </row>
    <row r="100" spans="2:11" ht="18.75" customHeight="1">
      <c r="B100" s="282"/>
      <c r="C100" s="282"/>
      <c r="D100" s="282"/>
      <c r="E100" s="282"/>
      <c r="F100" s="282"/>
      <c r="G100" s="282"/>
      <c r="H100" s="282"/>
      <c r="I100" s="282"/>
      <c r="J100" s="282"/>
      <c r="K100" s="282"/>
    </row>
    <row r="101" spans="2:11" ht="7.5" customHeight="1">
      <c r="B101" s="283"/>
      <c r="C101" s="284"/>
      <c r="D101" s="284"/>
      <c r="E101" s="284"/>
      <c r="F101" s="284"/>
      <c r="G101" s="284"/>
      <c r="H101" s="284"/>
      <c r="I101" s="284"/>
      <c r="J101" s="284"/>
      <c r="K101" s="285"/>
    </row>
    <row r="102" spans="2:11" ht="45" customHeight="1">
      <c r="B102" s="286"/>
      <c r="C102" s="399" t="s">
        <v>1003</v>
      </c>
      <c r="D102" s="399"/>
      <c r="E102" s="399"/>
      <c r="F102" s="399"/>
      <c r="G102" s="399"/>
      <c r="H102" s="399"/>
      <c r="I102" s="399"/>
      <c r="J102" s="399"/>
      <c r="K102" s="287"/>
    </row>
    <row r="103" spans="2:11" ht="17.25" customHeight="1">
      <c r="B103" s="286"/>
      <c r="C103" s="288" t="s">
        <v>958</v>
      </c>
      <c r="D103" s="288"/>
      <c r="E103" s="288"/>
      <c r="F103" s="288" t="s">
        <v>959</v>
      </c>
      <c r="G103" s="289"/>
      <c r="H103" s="288" t="s">
        <v>58</v>
      </c>
      <c r="I103" s="288" t="s">
        <v>61</v>
      </c>
      <c r="J103" s="288" t="s">
        <v>960</v>
      </c>
      <c r="K103" s="287"/>
    </row>
    <row r="104" spans="2:11" ht="17.25" customHeight="1">
      <c r="B104" s="286"/>
      <c r="C104" s="290" t="s">
        <v>961</v>
      </c>
      <c r="D104" s="290"/>
      <c r="E104" s="290"/>
      <c r="F104" s="291" t="s">
        <v>962</v>
      </c>
      <c r="G104" s="292"/>
      <c r="H104" s="290"/>
      <c r="I104" s="290"/>
      <c r="J104" s="290" t="s">
        <v>963</v>
      </c>
      <c r="K104" s="287"/>
    </row>
    <row r="105" spans="2:11" ht="5.25" customHeight="1">
      <c r="B105" s="286"/>
      <c r="C105" s="288"/>
      <c r="D105" s="288"/>
      <c r="E105" s="288"/>
      <c r="F105" s="288"/>
      <c r="G105" s="304"/>
      <c r="H105" s="288"/>
      <c r="I105" s="288"/>
      <c r="J105" s="288"/>
      <c r="K105" s="287"/>
    </row>
    <row r="106" spans="2:11" ht="15" customHeight="1">
      <c r="B106" s="286"/>
      <c r="C106" s="275" t="s">
        <v>57</v>
      </c>
      <c r="D106" s="293"/>
      <c r="E106" s="293"/>
      <c r="F106" s="295" t="s">
        <v>964</v>
      </c>
      <c r="G106" s="304"/>
      <c r="H106" s="275" t="s">
        <v>1004</v>
      </c>
      <c r="I106" s="275" t="s">
        <v>966</v>
      </c>
      <c r="J106" s="275">
        <v>20</v>
      </c>
      <c r="K106" s="287"/>
    </row>
    <row r="107" spans="2:11" ht="15" customHeight="1">
      <c r="B107" s="286"/>
      <c r="C107" s="275" t="s">
        <v>967</v>
      </c>
      <c r="D107" s="275"/>
      <c r="E107" s="275"/>
      <c r="F107" s="295" t="s">
        <v>964</v>
      </c>
      <c r="G107" s="275"/>
      <c r="H107" s="275" t="s">
        <v>1004</v>
      </c>
      <c r="I107" s="275" t="s">
        <v>966</v>
      </c>
      <c r="J107" s="275">
        <v>120</v>
      </c>
      <c r="K107" s="287"/>
    </row>
    <row r="108" spans="2:11" ht="15" customHeight="1">
      <c r="B108" s="296"/>
      <c r="C108" s="275" t="s">
        <v>969</v>
      </c>
      <c r="D108" s="275"/>
      <c r="E108" s="275"/>
      <c r="F108" s="295" t="s">
        <v>970</v>
      </c>
      <c r="G108" s="275"/>
      <c r="H108" s="275" t="s">
        <v>1004</v>
      </c>
      <c r="I108" s="275" t="s">
        <v>966</v>
      </c>
      <c r="J108" s="275">
        <v>50</v>
      </c>
      <c r="K108" s="287"/>
    </row>
    <row r="109" spans="2:11" ht="15" customHeight="1">
      <c r="B109" s="296"/>
      <c r="C109" s="275" t="s">
        <v>972</v>
      </c>
      <c r="D109" s="275"/>
      <c r="E109" s="275"/>
      <c r="F109" s="295" t="s">
        <v>964</v>
      </c>
      <c r="G109" s="275"/>
      <c r="H109" s="275" t="s">
        <v>1004</v>
      </c>
      <c r="I109" s="275" t="s">
        <v>974</v>
      </c>
      <c r="J109" s="275"/>
      <c r="K109" s="287"/>
    </row>
    <row r="110" spans="2:11" ht="15" customHeight="1">
      <c r="B110" s="296"/>
      <c r="C110" s="275" t="s">
        <v>983</v>
      </c>
      <c r="D110" s="275"/>
      <c r="E110" s="275"/>
      <c r="F110" s="295" t="s">
        <v>970</v>
      </c>
      <c r="G110" s="275"/>
      <c r="H110" s="275" t="s">
        <v>1004</v>
      </c>
      <c r="I110" s="275" t="s">
        <v>966</v>
      </c>
      <c r="J110" s="275">
        <v>50</v>
      </c>
      <c r="K110" s="287"/>
    </row>
    <row r="111" spans="2:11" ht="15" customHeight="1">
      <c r="B111" s="296"/>
      <c r="C111" s="275" t="s">
        <v>991</v>
      </c>
      <c r="D111" s="275"/>
      <c r="E111" s="275"/>
      <c r="F111" s="295" t="s">
        <v>970</v>
      </c>
      <c r="G111" s="275"/>
      <c r="H111" s="275" t="s">
        <v>1004</v>
      </c>
      <c r="I111" s="275" t="s">
        <v>966</v>
      </c>
      <c r="J111" s="275">
        <v>50</v>
      </c>
      <c r="K111" s="287"/>
    </row>
    <row r="112" spans="2:11" ht="15" customHeight="1">
      <c r="B112" s="296"/>
      <c r="C112" s="275" t="s">
        <v>989</v>
      </c>
      <c r="D112" s="275"/>
      <c r="E112" s="275"/>
      <c r="F112" s="295" t="s">
        <v>970</v>
      </c>
      <c r="G112" s="275"/>
      <c r="H112" s="275" t="s">
        <v>1004</v>
      </c>
      <c r="I112" s="275" t="s">
        <v>966</v>
      </c>
      <c r="J112" s="275">
        <v>50</v>
      </c>
      <c r="K112" s="287"/>
    </row>
    <row r="113" spans="2:11" ht="15" customHeight="1">
      <c r="B113" s="296"/>
      <c r="C113" s="275" t="s">
        <v>57</v>
      </c>
      <c r="D113" s="275"/>
      <c r="E113" s="275"/>
      <c r="F113" s="295" t="s">
        <v>964</v>
      </c>
      <c r="G113" s="275"/>
      <c r="H113" s="275" t="s">
        <v>1005</v>
      </c>
      <c r="I113" s="275" t="s">
        <v>966</v>
      </c>
      <c r="J113" s="275">
        <v>20</v>
      </c>
      <c r="K113" s="287"/>
    </row>
    <row r="114" spans="2:11" ht="15" customHeight="1">
      <c r="B114" s="296"/>
      <c r="C114" s="275" t="s">
        <v>1006</v>
      </c>
      <c r="D114" s="275"/>
      <c r="E114" s="275"/>
      <c r="F114" s="295" t="s">
        <v>964</v>
      </c>
      <c r="G114" s="275"/>
      <c r="H114" s="275" t="s">
        <v>1007</v>
      </c>
      <c r="I114" s="275" t="s">
        <v>966</v>
      </c>
      <c r="J114" s="275">
        <v>120</v>
      </c>
      <c r="K114" s="287"/>
    </row>
    <row r="115" spans="2:11" ht="15" customHeight="1">
      <c r="B115" s="296"/>
      <c r="C115" s="275" t="s">
        <v>42</v>
      </c>
      <c r="D115" s="275"/>
      <c r="E115" s="275"/>
      <c r="F115" s="295" t="s">
        <v>964</v>
      </c>
      <c r="G115" s="275"/>
      <c r="H115" s="275" t="s">
        <v>1008</v>
      </c>
      <c r="I115" s="275" t="s">
        <v>999</v>
      </c>
      <c r="J115" s="275"/>
      <c r="K115" s="287"/>
    </row>
    <row r="116" spans="2:11" ht="15" customHeight="1">
      <c r="B116" s="296"/>
      <c r="C116" s="275" t="s">
        <v>52</v>
      </c>
      <c r="D116" s="275"/>
      <c r="E116" s="275"/>
      <c r="F116" s="295" t="s">
        <v>964</v>
      </c>
      <c r="G116" s="275"/>
      <c r="H116" s="275" t="s">
        <v>1009</v>
      </c>
      <c r="I116" s="275" t="s">
        <v>999</v>
      </c>
      <c r="J116" s="275"/>
      <c r="K116" s="287"/>
    </row>
    <row r="117" spans="2:11" ht="15" customHeight="1">
      <c r="B117" s="296"/>
      <c r="C117" s="275" t="s">
        <v>61</v>
      </c>
      <c r="D117" s="275"/>
      <c r="E117" s="275"/>
      <c r="F117" s="295" t="s">
        <v>964</v>
      </c>
      <c r="G117" s="275"/>
      <c r="H117" s="275" t="s">
        <v>1010</v>
      </c>
      <c r="I117" s="275" t="s">
        <v>1011</v>
      </c>
      <c r="J117" s="275"/>
      <c r="K117" s="287"/>
    </row>
    <row r="118" spans="2:11" ht="15" customHeight="1">
      <c r="B118" s="299"/>
      <c r="C118" s="305"/>
      <c r="D118" s="305"/>
      <c r="E118" s="305"/>
      <c r="F118" s="305"/>
      <c r="G118" s="305"/>
      <c r="H118" s="305"/>
      <c r="I118" s="305"/>
      <c r="J118" s="305"/>
      <c r="K118" s="301"/>
    </row>
    <row r="119" spans="2:11" ht="18.75" customHeight="1">
      <c r="B119" s="306"/>
      <c r="C119" s="272"/>
      <c r="D119" s="272"/>
      <c r="E119" s="272"/>
      <c r="F119" s="307"/>
      <c r="G119" s="272"/>
      <c r="H119" s="272"/>
      <c r="I119" s="272"/>
      <c r="J119" s="272"/>
      <c r="K119" s="306"/>
    </row>
    <row r="120" spans="2:11" ht="18.75" customHeight="1">
      <c r="B120" s="282"/>
      <c r="C120" s="282"/>
      <c r="D120" s="282"/>
      <c r="E120" s="282"/>
      <c r="F120" s="282"/>
      <c r="G120" s="282"/>
      <c r="H120" s="282"/>
      <c r="I120" s="282"/>
      <c r="J120" s="282"/>
      <c r="K120" s="282"/>
    </row>
    <row r="121" spans="2:11" ht="7.5" customHeight="1">
      <c r="B121" s="308"/>
      <c r="C121" s="309"/>
      <c r="D121" s="309"/>
      <c r="E121" s="309"/>
      <c r="F121" s="309"/>
      <c r="G121" s="309"/>
      <c r="H121" s="309"/>
      <c r="I121" s="309"/>
      <c r="J121" s="309"/>
      <c r="K121" s="310"/>
    </row>
    <row r="122" spans="2:11" ht="45" customHeight="1">
      <c r="B122" s="311"/>
      <c r="C122" s="398" t="s">
        <v>1012</v>
      </c>
      <c r="D122" s="398"/>
      <c r="E122" s="398"/>
      <c r="F122" s="398"/>
      <c r="G122" s="398"/>
      <c r="H122" s="398"/>
      <c r="I122" s="398"/>
      <c r="J122" s="398"/>
      <c r="K122" s="312"/>
    </row>
    <row r="123" spans="2:11" ht="17.25" customHeight="1">
      <c r="B123" s="313"/>
      <c r="C123" s="288" t="s">
        <v>958</v>
      </c>
      <c r="D123" s="288"/>
      <c r="E123" s="288"/>
      <c r="F123" s="288" t="s">
        <v>959</v>
      </c>
      <c r="G123" s="289"/>
      <c r="H123" s="288" t="s">
        <v>58</v>
      </c>
      <c r="I123" s="288" t="s">
        <v>61</v>
      </c>
      <c r="J123" s="288" t="s">
        <v>960</v>
      </c>
      <c r="K123" s="314"/>
    </row>
    <row r="124" spans="2:11" ht="17.25" customHeight="1">
      <c r="B124" s="313"/>
      <c r="C124" s="290" t="s">
        <v>961</v>
      </c>
      <c r="D124" s="290"/>
      <c r="E124" s="290"/>
      <c r="F124" s="291" t="s">
        <v>962</v>
      </c>
      <c r="G124" s="292"/>
      <c r="H124" s="290"/>
      <c r="I124" s="290"/>
      <c r="J124" s="290" t="s">
        <v>963</v>
      </c>
      <c r="K124" s="314"/>
    </row>
    <row r="125" spans="2:11" ht="5.25" customHeight="1">
      <c r="B125" s="315"/>
      <c r="C125" s="293"/>
      <c r="D125" s="293"/>
      <c r="E125" s="293"/>
      <c r="F125" s="293"/>
      <c r="G125" s="275"/>
      <c r="H125" s="293"/>
      <c r="I125" s="293"/>
      <c r="J125" s="293"/>
      <c r="K125" s="316"/>
    </row>
    <row r="126" spans="2:11" ht="15" customHeight="1">
      <c r="B126" s="315"/>
      <c r="C126" s="275" t="s">
        <v>967</v>
      </c>
      <c r="D126" s="293"/>
      <c r="E126" s="293"/>
      <c r="F126" s="295" t="s">
        <v>964</v>
      </c>
      <c r="G126" s="275"/>
      <c r="H126" s="275" t="s">
        <v>1004</v>
      </c>
      <c r="I126" s="275" t="s">
        <v>966</v>
      </c>
      <c r="J126" s="275">
        <v>120</v>
      </c>
      <c r="K126" s="317"/>
    </row>
    <row r="127" spans="2:11" ht="15" customHeight="1">
      <c r="B127" s="315"/>
      <c r="C127" s="275" t="s">
        <v>1013</v>
      </c>
      <c r="D127" s="275"/>
      <c r="E127" s="275"/>
      <c r="F127" s="295" t="s">
        <v>964</v>
      </c>
      <c r="G127" s="275"/>
      <c r="H127" s="275" t="s">
        <v>1014</v>
      </c>
      <c r="I127" s="275" t="s">
        <v>966</v>
      </c>
      <c r="J127" s="275" t="s">
        <v>1015</v>
      </c>
      <c r="K127" s="317"/>
    </row>
    <row r="128" spans="2:11" ht="15" customHeight="1">
      <c r="B128" s="315"/>
      <c r="C128" s="275" t="s">
        <v>93</v>
      </c>
      <c r="D128" s="275"/>
      <c r="E128" s="275"/>
      <c r="F128" s="295" t="s">
        <v>964</v>
      </c>
      <c r="G128" s="275"/>
      <c r="H128" s="275" t="s">
        <v>1016</v>
      </c>
      <c r="I128" s="275" t="s">
        <v>966</v>
      </c>
      <c r="J128" s="275" t="s">
        <v>1015</v>
      </c>
      <c r="K128" s="317"/>
    </row>
    <row r="129" spans="2:11" ht="15" customHeight="1">
      <c r="B129" s="315"/>
      <c r="C129" s="275" t="s">
        <v>975</v>
      </c>
      <c r="D129" s="275"/>
      <c r="E129" s="275"/>
      <c r="F129" s="295" t="s">
        <v>970</v>
      </c>
      <c r="G129" s="275"/>
      <c r="H129" s="275" t="s">
        <v>976</v>
      </c>
      <c r="I129" s="275" t="s">
        <v>966</v>
      </c>
      <c r="J129" s="275">
        <v>15</v>
      </c>
      <c r="K129" s="317"/>
    </row>
    <row r="130" spans="2:11" ht="15" customHeight="1">
      <c r="B130" s="315"/>
      <c r="C130" s="297" t="s">
        <v>977</v>
      </c>
      <c r="D130" s="297"/>
      <c r="E130" s="297"/>
      <c r="F130" s="298" t="s">
        <v>970</v>
      </c>
      <c r="G130" s="297"/>
      <c r="H130" s="297" t="s">
        <v>978</v>
      </c>
      <c r="I130" s="297" t="s">
        <v>966</v>
      </c>
      <c r="J130" s="297">
        <v>15</v>
      </c>
      <c r="K130" s="317"/>
    </row>
    <row r="131" spans="2:11" ht="15" customHeight="1">
      <c r="B131" s="315"/>
      <c r="C131" s="297" t="s">
        <v>979</v>
      </c>
      <c r="D131" s="297"/>
      <c r="E131" s="297"/>
      <c r="F131" s="298" t="s">
        <v>970</v>
      </c>
      <c r="G131" s="297"/>
      <c r="H131" s="297" t="s">
        <v>980</v>
      </c>
      <c r="I131" s="297" t="s">
        <v>966</v>
      </c>
      <c r="J131" s="297">
        <v>20</v>
      </c>
      <c r="K131" s="317"/>
    </row>
    <row r="132" spans="2:11" ht="15" customHeight="1">
      <c r="B132" s="315"/>
      <c r="C132" s="297" t="s">
        <v>981</v>
      </c>
      <c r="D132" s="297"/>
      <c r="E132" s="297"/>
      <c r="F132" s="298" t="s">
        <v>970</v>
      </c>
      <c r="G132" s="297"/>
      <c r="H132" s="297" t="s">
        <v>982</v>
      </c>
      <c r="I132" s="297" t="s">
        <v>966</v>
      </c>
      <c r="J132" s="297">
        <v>20</v>
      </c>
      <c r="K132" s="317"/>
    </row>
    <row r="133" spans="2:11" ht="15" customHeight="1">
      <c r="B133" s="315"/>
      <c r="C133" s="275" t="s">
        <v>969</v>
      </c>
      <c r="D133" s="275"/>
      <c r="E133" s="275"/>
      <c r="F133" s="295" t="s">
        <v>970</v>
      </c>
      <c r="G133" s="275"/>
      <c r="H133" s="275" t="s">
        <v>1004</v>
      </c>
      <c r="I133" s="275" t="s">
        <v>966</v>
      </c>
      <c r="J133" s="275">
        <v>50</v>
      </c>
      <c r="K133" s="317"/>
    </row>
    <row r="134" spans="2:11" ht="15" customHeight="1">
      <c r="B134" s="315"/>
      <c r="C134" s="275" t="s">
        <v>983</v>
      </c>
      <c r="D134" s="275"/>
      <c r="E134" s="275"/>
      <c r="F134" s="295" t="s">
        <v>970</v>
      </c>
      <c r="G134" s="275"/>
      <c r="H134" s="275" t="s">
        <v>1004</v>
      </c>
      <c r="I134" s="275" t="s">
        <v>966</v>
      </c>
      <c r="J134" s="275">
        <v>50</v>
      </c>
      <c r="K134" s="317"/>
    </row>
    <row r="135" spans="2:11" ht="15" customHeight="1">
      <c r="B135" s="315"/>
      <c r="C135" s="275" t="s">
        <v>989</v>
      </c>
      <c r="D135" s="275"/>
      <c r="E135" s="275"/>
      <c r="F135" s="295" t="s">
        <v>970</v>
      </c>
      <c r="G135" s="275"/>
      <c r="H135" s="275" t="s">
        <v>1004</v>
      </c>
      <c r="I135" s="275" t="s">
        <v>966</v>
      </c>
      <c r="J135" s="275">
        <v>50</v>
      </c>
      <c r="K135" s="317"/>
    </row>
    <row r="136" spans="2:11" ht="15" customHeight="1">
      <c r="B136" s="315"/>
      <c r="C136" s="275" t="s">
        <v>991</v>
      </c>
      <c r="D136" s="275"/>
      <c r="E136" s="275"/>
      <c r="F136" s="295" t="s">
        <v>970</v>
      </c>
      <c r="G136" s="275"/>
      <c r="H136" s="275" t="s">
        <v>1004</v>
      </c>
      <c r="I136" s="275" t="s">
        <v>966</v>
      </c>
      <c r="J136" s="275">
        <v>50</v>
      </c>
      <c r="K136" s="317"/>
    </row>
    <row r="137" spans="2:11" ht="15" customHeight="1">
      <c r="B137" s="315"/>
      <c r="C137" s="275" t="s">
        <v>992</v>
      </c>
      <c r="D137" s="275"/>
      <c r="E137" s="275"/>
      <c r="F137" s="295" t="s">
        <v>970</v>
      </c>
      <c r="G137" s="275"/>
      <c r="H137" s="275" t="s">
        <v>1017</v>
      </c>
      <c r="I137" s="275" t="s">
        <v>966</v>
      </c>
      <c r="J137" s="275">
        <v>255</v>
      </c>
      <c r="K137" s="317"/>
    </row>
    <row r="138" spans="2:11" ht="15" customHeight="1">
      <c r="B138" s="315"/>
      <c r="C138" s="275" t="s">
        <v>994</v>
      </c>
      <c r="D138" s="275"/>
      <c r="E138" s="275"/>
      <c r="F138" s="295" t="s">
        <v>964</v>
      </c>
      <c r="G138" s="275"/>
      <c r="H138" s="275" t="s">
        <v>1018</v>
      </c>
      <c r="I138" s="275" t="s">
        <v>996</v>
      </c>
      <c r="J138" s="275"/>
      <c r="K138" s="317"/>
    </row>
    <row r="139" spans="2:11" ht="15" customHeight="1">
      <c r="B139" s="315"/>
      <c r="C139" s="275" t="s">
        <v>997</v>
      </c>
      <c r="D139" s="275"/>
      <c r="E139" s="275"/>
      <c r="F139" s="295" t="s">
        <v>964</v>
      </c>
      <c r="G139" s="275"/>
      <c r="H139" s="275" t="s">
        <v>1019</v>
      </c>
      <c r="I139" s="275" t="s">
        <v>999</v>
      </c>
      <c r="J139" s="275"/>
      <c r="K139" s="317"/>
    </row>
    <row r="140" spans="2:11" ht="15" customHeight="1">
      <c r="B140" s="315"/>
      <c r="C140" s="275" t="s">
        <v>1000</v>
      </c>
      <c r="D140" s="275"/>
      <c r="E140" s="275"/>
      <c r="F140" s="295" t="s">
        <v>964</v>
      </c>
      <c r="G140" s="275"/>
      <c r="H140" s="275" t="s">
        <v>1000</v>
      </c>
      <c r="I140" s="275" t="s">
        <v>999</v>
      </c>
      <c r="J140" s="275"/>
      <c r="K140" s="317"/>
    </row>
    <row r="141" spans="2:11" ht="15" customHeight="1">
      <c r="B141" s="315"/>
      <c r="C141" s="275" t="s">
        <v>42</v>
      </c>
      <c r="D141" s="275"/>
      <c r="E141" s="275"/>
      <c r="F141" s="295" t="s">
        <v>964</v>
      </c>
      <c r="G141" s="275"/>
      <c r="H141" s="275" t="s">
        <v>1020</v>
      </c>
      <c r="I141" s="275" t="s">
        <v>999</v>
      </c>
      <c r="J141" s="275"/>
      <c r="K141" s="317"/>
    </row>
    <row r="142" spans="2:11" ht="15" customHeight="1">
      <c r="B142" s="315"/>
      <c r="C142" s="275" t="s">
        <v>1021</v>
      </c>
      <c r="D142" s="275"/>
      <c r="E142" s="275"/>
      <c r="F142" s="295" t="s">
        <v>964</v>
      </c>
      <c r="G142" s="275"/>
      <c r="H142" s="275" t="s">
        <v>1022</v>
      </c>
      <c r="I142" s="275" t="s">
        <v>999</v>
      </c>
      <c r="J142" s="275"/>
      <c r="K142" s="317"/>
    </row>
    <row r="143" spans="2:11" ht="15" customHeight="1">
      <c r="B143" s="318"/>
      <c r="C143" s="319"/>
      <c r="D143" s="319"/>
      <c r="E143" s="319"/>
      <c r="F143" s="319"/>
      <c r="G143" s="319"/>
      <c r="H143" s="319"/>
      <c r="I143" s="319"/>
      <c r="J143" s="319"/>
      <c r="K143" s="320"/>
    </row>
    <row r="144" spans="2:11" ht="18.75" customHeight="1">
      <c r="B144" s="272"/>
      <c r="C144" s="272"/>
      <c r="D144" s="272"/>
      <c r="E144" s="272"/>
      <c r="F144" s="307"/>
      <c r="G144" s="272"/>
      <c r="H144" s="272"/>
      <c r="I144" s="272"/>
      <c r="J144" s="272"/>
      <c r="K144" s="272"/>
    </row>
    <row r="145" spans="2:11" ht="18.75" customHeight="1">
      <c r="B145" s="282"/>
      <c r="C145" s="282"/>
      <c r="D145" s="282"/>
      <c r="E145" s="282"/>
      <c r="F145" s="282"/>
      <c r="G145" s="282"/>
      <c r="H145" s="282"/>
      <c r="I145" s="282"/>
      <c r="J145" s="282"/>
      <c r="K145" s="282"/>
    </row>
    <row r="146" spans="2:11" ht="7.5" customHeight="1">
      <c r="B146" s="283"/>
      <c r="C146" s="284"/>
      <c r="D146" s="284"/>
      <c r="E146" s="284"/>
      <c r="F146" s="284"/>
      <c r="G146" s="284"/>
      <c r="H146" s="284"/>
      <c r="I146" s="284"/>
      <c r="J146" s="284"/>
      <c r="K146" s="285"/>
    </row>
    <row r="147" spans="2:11" ht="45" customHeight="1">
      <c r="B147" s="286"/>
      <c r="C147" s="399" t="s">
        <v>1023</v>
      </c>
      <c r="D147" s="399"/>
      <c r="E147" s="399"/>
      <c r="F147" s="399"/>
      <c r="G147" s="399"/>
      <c r="H147" s="399"/>
      <c r="I147" s="399"/>
      <c r="J147" s="399"/>
      <c r="K147" s="287"/>
    </row>
    <row r="148" spans="2:11" ht="17.25" customHeight="1">
      <c r="B148" s="286"/>
      <c r="C148" s="288" t="s">
        <v>958</v>
      </c>
      <c r="D148" s="288"/>
      <c r="E148" s="288"/>
      <c r="F148" s="288" t="s">
        <v>959</v>
      </c>
      <c r="G148" s="289"/>
      <c r="H148" s="288" t="s">
        <v>58</v>
      </c>
      <c r="I148" s="288" t="s">
        <v>61</v>
      </c>
      <c r="J148" s="288" t="s">
        <v>960</v>
      </c>
      <c r="K148" s="287"/>
    </row>
    <row r="149" spans="2:11" ht="17.25" customHeight="1">
      <c r="B149" s="286"/>
      <c r="C149" s="290" t="s">
        <v>961</v>
      </c>
      <c r="D149" s="290"/>
      <c r="E149" s="290"/>
      <c r="F149" s="291" t="s">
        <v>962</v>
      </c>
      <c r="G149" s="292"/>
      <c r="H149" s="290"/>
      <c r="I149" s="290"/>
      <c r="J149" s="290" t="s">
        <v>963</v>
      </c>
      <c r="K149" s="287"/>
    </row>
    <row r="150" spans="2:11" ht="5.25" customHeight="1">
      <c r="B150" s="296"/>
      <c r="C150" s="293"/>
      <c r="D150" s="293"/>
      <c r="E150" s="293"/>
      <c r="F150" s="293"/>
      <c r="G150" s="294"/>
      <c r="H150" s="293"/>
      <c r="I150" s="293"/>
      <c r="J150" s="293"/>
      <c r="K150" s="317"/>
    </row>
    <row r="151" spans="2:11" ht="15" customHeight="1">
      <c r="B151" s="296"/>
      <c r="C151" s="321" t="s">
        <v>967</v>
      </c>
      <c r="D151" s="275"/>
      <c r="E151" s="275"/>
      <c r="F151" s="322" t="s">
        <v>964</v>
      </c>
      <c r="G151" s="275"/>
      <c r="H151" s="321" t="s">
        <v>1004</v>
      </c>
      <c r="I151" s="321" t="s">
        <v>966</v>
      </c>
      <c r="J151" s="321">
        <v>120</v>
      </c>
      <c r="K151" s="317"/>
    </row>
    <row r="152" spans="2:11" ht="15" customHeight="1">
      <c r="B152" s="296"/>
      <c r="C152" s="321" t="s">
        <v>1013</v>
      </c>
      <c r="D152" s="275"/>
      <c r="E152" s="275"/>
      <c r="F152" s="322" t="s">
        <v>964</v>
      </c>
      <c r="G152" s="275"/>
      <c r="H152" s="321" t="s">
        <v>1024</v>
      </c>
      <c r="I152" s="321" t="s">
        <v>966</v>
      </c>
      <c r="J152" s="321" t="s">
        <v>1015</v>
      </c>
      <c r="K152" s="317"/>
    </row>
    <row r="153" spans="2:11" ht="15" customHeight="1">
      <c r="B153" s="296"/>
      <c r="C153" s="321" t="s">
        <v>93</v>
      </c>
      <c r="D153" s="275"/>
      <c r="E153" s="275"/>
      <c r="F153" s="322" t="s">
        <v>964</v>
      </c>
      <c r="G153" s="275"/>
      <c r="H153" s="321" t="s">
        <v>1025</v>
      </c>
      <c r="I153" s="321" t="s">
        <v>966</v>
      </c>
      <c r="J153" s="321" t="s">
        <v>1015</v>
      </c>
      <c r="K153" s="317"/>
    </row>
    <row r="154" spans="2:11" ht="15" customHeight="1">
      <c r="B154" s="296"/>
      <c r="C154" s="321" t="s">
        <v>969</v>
      </c>
      <c r="D154" s="275"/>
      <c r="E154" s="275"/>
      <c r="F154" s="322" t="s">
        <v>970</v>
      </c>
      <c r="G154" s="275"/>
      <c r="H154" s="321" t="s">
        <v>1004</v>
      </c>
      <c r="I154" s="321" t="s">
        <v>966</v>
      </c>
      <c r="J154" s="321">
        <v>50</v>
      </c>
      <c r="K154" s="317"/>
    </row>
    <row r="155" spans="2:11" ht="15" customHeight="1">
      <c r="B155" s="296"/>
      <c r="C155" s="321" t="s">
        <v>972</v>
      </c>
      <c r="D155" s="275"/>
      <c r="E155" s="275"/>
      <c r="F155" s="322" t="s">
        <v>964</v>
      </c>
      <c r="G155" s="275"/>
      <c r="H155" s="321" t="s">
        <v>1004</v>
      </c>
      <c r="I155" s="321" t="s">
        <v>974</v>
      </c>
      <c r="J155" s="321"/>
      <c r="K155" s="317"/>
    </row>
    <row r="156" spans="2:11" ht="15" customHeight="1">
      <c r="B156" s="296"/>
      <c r="C156" s="321" t="s">
        <v>983</v>
      </c>
      <c r="D156" s="275"/>
      <c r="E156" s="275"/>
      <c r="F156" s="322" t="s">
        <v>970</v>
      </c>
      <c r="G156" s="275"/>
      <c r="H156" s="321" t="s">
        <v>1004</v>
      </c>
      <c r="I156" s="321" t="s">
        <v>966</v>
      </c>
      <c r="J156" s="321">
        <v>50</v>
      </c>
      <c r="K156" s="317"/>
    </row>
    <row r="157" spans="2:11" ht="15" customHeight="1">
      <c r="B157" s="296"/>
      <c r="C157" s="321" t="s">
        <v>991</v>
      </c>
      <c r="D157" s="275"/>
      <c r="E157" s="275"/>
      <c r="F157" s="322" t="s">
        <v>970</v>
      </c>
      <c r="G157" s="275"/>
      <c r="H157" s="321" t="s">
        <v>1004</v>
      </c>
      <c r="I157" s="321" t="s">
        <v>966</v>
      </c>
      <c r="J157" s="321">
        <v>50</v>
      </c>
      <c r="K157" s="317"/>
    </row>
    <row r="158" spans="2:11" ht="15" customHeight="1">
      <c r="B158" s="296"/>
      <c r="C158" s="321" t="s">
        <v>989</v>
      </c>
      <c r="D158" s="275"/>
      <c r="E158" s="275"/>
      <c r="F158" s="322" t="s">
        <v>970</v>
      </c>
      <c r="G158" s="275"/>
      <c r="H158" s="321" t="s">
        <v>1004</v>
      </c>
      <c r="I158" s="321" t="s">
        <v>966</v>
      </c>
      <c r="J158" s="321">
        <v>50</v>
      </c>
      <c r="K158" s="317"/>
    </row>
    <row r="159" spans="2:11" ht="15" customHeight="1">
      <c r="B159" s="296"/>
      <c r="C159" s="321" t="s">
        <v>111</v>
      </c>
      <c r="D159" s="275"/>
      <c r="E159" s="275"/>
      <c r="F159" s="322" t="s">
        <v>964</v>
      </c>
      <c r="G159" s="275"/>
      <c r="H159" s="321" t="s">
        <v>1026</v>
      </c>
      <c r="I159" s="321" t="s">
        <v>966</v>
      </c>
      <c r="J159" s="321" t="s">
        <v>1027</v>
      </c>
      <c r="K159" s="317"/>
    </row>
    <row r="160" spans="2:11" ht="15" customHeight="1">
      <c r="B160" s="296"/>
      <c r="C160" s="321" t="s">
        <v>1028</v>
      </c>
      <c r="D160" s="275"/>
      <c r="E160" s="275"/>
      <c r="F160" s="322" t="s">
        <v>964</v>
      </c>
      <c r="G160" s="275"/>
      <c r="H160" s="321" t="s">
        <v>1029</v>
      </c>
      <c r="I160" s="321" t="s">
        <v>999</v>
      </c>
      <c r="J160" s="321"/>
      <c r="K160" s="317"/>
    </row>
    <row r="161" spans="2:11" ht="15" customHeight="1">
      <c r="B161" s="323"/>
      <c r="C161" s="305"/>
      <c r="D161" s="305"/>
      <c r="E161" s="305"/>
      <c r="F161" s="305"/>
      <c r="G161" s="305"/>
      <c r="H161" s="305"/>
      <c r="I161" s="305"/>
      <c r="J161" s="305"/>
      <c r="K161" s="324"/>
    </row>
    <row r="162" spans="2:11" ht="18.75" customHeight="1">
      <c r="B162" s="272"/>
      <c r="C162" s="275"/>
      <c r="D162" s="275"/>
      <c r="E162" s="275"/>
      <c r="F162" s="295"/>
      <c r="G162" s="275"/>
      <c r="H162" s="275"/>
      <c r="I162" s="275"/>
      <c r="J162" s="275"/>
      <c r="K162" s="272"/>
    </row>
    <row r="163" spans="2:11" ht="18.75" customHeight="1">
      <c r="B163" s="282"/>
      <c r="C163" s="282"/>
      <c r="D163" s="282"/>
      <c r="E163" s="282"/>
      <c r="F163" s="282"/>
      <c r="G163" s="282"/>
      <c r="H163" s="282"/>
      <c r="I163" s="282"/>
      <c r="J163" s="282"/>
      <c r="K163" s="282"/>
    </row>
    <row r="164" spans="2:11" ht="7.5" customHeight="1">
      <c r="B164" s="264"/>
      <c r="C164" s="265"/>
      <c r="D164" s="265"/>
      <c r="E164" s="265"/>
      <c r="F164" s="265"/>
      <c r="G164" s="265"/>
      <c r="H164" s="265"/>
      <c r="I164" s="265"/>
      <c r="J164" s="265"/>
      <c r="K164" s="266"/>
    </row>
    <row r="165" spans="2:11" ht="45" customHeight="1">
      <c r="B165" s="267"/>
      <c r="C165" s="398" t="s">
        <v>1030</v>
      </c>
      <c r="D165" s="398"/>
      <c r="E165" s="398"/>
      <c r="F165" s="398"/>
      <c r="G165" s="398"/>
      <c r="H165" s="398"/>
      <c r="I165" s="398"/>
      <c r="J165" s="398"/>
      <c r="K165" s="268"/>
    </row>
    <row r="166" spans="2:11" ht="17.25" customHeight="1">
      <c r="B166" s="267"/>
      <c r="C166" s="288" t="s">
        <v>958</v>
      </c>
      <c r="D166" s="288"/>
      <c r="E166" s="288"/>
      <c r="F166" s="288" t="s">
        <v>959</v>
      </c>
      <c r="G166" s="325"/>
      <c r="H166" s="326" t="s">
        <v>58</v>
      </c>
      <c r="I166" s="326" t="s">
        <v>61</v>
      </c>
      <c r="J166" s="288" t="s">
        <v>960</v>
      </c>
      <c r="K166" s="268"/>
    </row>
    <row r="167" spans="2:11" ht="17.25" customHeight="1">
      <c r="B167" s="269"/>
      <c r="C167" s="290" t="s">
        <v>961</v>
      </c>
      <c r="D167" s="290"/>
      <c r="E167" s="290"/>
      <c r="F167" s="291" t="s">
        <v>962</v>
      </c>
      <c r="G167" s="327"/>
      <c r="H167" s="328"/>
      <c r="I167" s="328"/>
      <c r="J167" s="290" t="s">
        <v>963</v>
      </c>
      <c r="K167" s="270"/>
    </row>
    <row r="168" spans="2:11" ht="5.25" customHeight="1">
      <c r="B168" s="296"/>
      <c r="C168" s="293"/>
      <c r="D168" s="293"/>
      <c r="E168" s="293"/>
      <c r="F168" s="293"/>
      <c r="G168" s="294"/>
      <c r="H168" s="293"/>
      <c r="I168" s="293"/>
      <c r="J168" s="293"/>
      <c r="K168" s="317"/>
    </row>
    <row r="169" spans="2:11" ht="15" customHeight="1">
      <c r="B169" s="296"/>
      <c r="C169" s="275" t="s">
        <v>967</v>
      </c>
      <c r="D169" s="275"/>
      <c r="E169" s="275"/>
      <c r="F169" s="295" t="s">
        <v>964</v>
      </c>
      <c r="G169" s="275"/>
      <c r="H169" s="275" t="s">
        <v>1004</v>
      </c>
      <c r="I169" s="275" t="s">
        <v>966</v>
      </c>
      <c r="J169" s="275">
        <v>120</v>
      </c>
      <c r="K169" s="317"/>
    </row>
    <row r="170" spans="2:11" ht="15" customHeight="1">
      <c r="B170" s="296"/>
      <c r="C170" s="275" t="s">
        <v>1013</v>
      </c>
      <c r="D170" s="275"/>
      <c r="E170" s="275"/>
      <c r="F170" s="295" t="s">
        <v>964</v>
      </c>
      <c r="G170" s="275"/>
      <c r="H170" s="275" t="s">
        <v>1014</v>
      </c>
      <c r="I170" s="275" t="s">
        <v>966</v>
      </c>
      <c r="J170" s="275" t="s">
        <v>1015</v>
      </c>
      <c r="K170" s="317"/>
    </row>
    <row r="171" spans="2:11" ht="15" customHeight="1">
      <c r="B171" s="296"/>
      <c r="C171" s="275" t="s">
        <v>93</v>
      </c>
      <c r="D171" s="275"/>
      <c r="E171" s="275"/>
      <c r="F171" s="295" t="s">
        <v>964</v>
      </c>
      <c r="G171" s="275"/>
      <c r="H171" s="275" t="s">
        <v>1031</v>
      </c>
      <c r="I171" s="275" t="s">
        <v>966</v>
      </c>
      <c r="J171" s="275" t="s">
        <v>1015</v>
      </c>
      <c r="K171" s="317"/>
    </row>
    <row r="172" spans="2:11" ht="15" customHeight="1">
      <c r="B172" s="296"/>
      <c r="C172" s="275" t="s">
        <v>969</v>
      </c>
      <c r="D172" s="275"/>
      <c r="E172" s="275"/>
      <c r="F172" s="295" t="s">
        <v>970</v>
      </c>
      <c r="G172" s="275"/>
      <c r="H172" s="275" t="s">
        <v>1031</v>
      </c>
      <c r="I172" s="275" t="s">
        <v>966</v>
      </c>
      <c r="J172" s="275">
        <v>50</v>
      </c>
      <c r="K172" s="317"/>
    </row>
    <row r="173" spans="2:11" ht="15" customHeight="1">
      <c r="B173" s="296"/>
      <c r="C173" s="275" t="s">
        <v>972</v>
      </c>
      <c r="D173" s="275"/>
      <c r="E173" s="275"/>
      <c r="F173" s="295" t="s">
        <v>964</v>
      </c>
      <c r="G173" s="275"/>
      <c r="H173" s="275" t="s">
        <v>1031</v>
      </c>
      <c r="I173" s="275" t="s">
        <v>974</v>
      </c>
      <c r="J173" s="275"/>
      <c r="K173" s="317"/>
    </row>
    <row r="174" spans="2:11" ht="15" customHeight="1">
      <c r="B174" s="296"/>
      <c r="C174" s="275" t="s">
        <v>983</v>
      </c>
      <c r="D174" s="275"/>
      <c r="E174" s="275"/>
      <c r="F174" s="295" t="s">
        <v>970</v>
      </c>
      <c r="G174" s="275"/>
      <c r="H174" s="275" t="s">
        <v>1031</v>
      </c>
      <c r="I174" s="275" t="s">
        <v>966</v>
      </c>
      <c r="J174" s="275">
        <v>50</v>
      </c>
      <c r="K174" s="317"/>
    </row>
    <row r="175" spans="2:11" ht="15" customHeight="1">
      <c r="B175" s="296"/>
      <c r="C175" s="275" t="s">
        <v>991</v>
      </c>
      <c r="D175" s="275"/>
      <c r="E175" s="275"/>
      <c r="F175" s="295" t="s">
        <v>970</v>
      </c>
      <c r="G175" s="275"/>
      <c r="H175" s="275" t="s">
        <v>1031</v>
      </c>
      <c r="I175" s="275" t="s">
        <v>966</v>
      </c>
      <c r="J175" s="275">
        <v>50</v>
      </c>
      <c r="K175" s="317"/>
    </row>
    <row r="176" spans="2:11" ht="15" customHeight="1">
      <c r="B176" s="296"/>
      <c r="C176" s="275" t="s">
        <v>989</v>
      </c>
      <c r="D176" s="275"/>
      <c r="E176" s="275"/>
      <c r="F176" s="295" t="s">
        <v>970</v>
      </c>
      <c r="G176" s="275"/>
      <c r="H176" s="275" t="s">
        <v>1031</v>
      </c>
      <c r="I176" s="275" t="s">
        <v>966</v>
      </c>
      <c r="J176" s="275">
        <v>50</v>
      </c>
      <c r="K176" s="317"/>
    </row>
    <row r="177" spans="2:11" ht="15" customHeight="1">
      <c r="B177" s="296"/>
      <c r="C177" s="275" t="s">
        <v>117</v>
      </c>
      <c r="D177" s="275"/>
      <c r="E177" s="275"/>
      <c r="F177" s="295" t="s">
        <v>964</v>
      </c>
      <c r="G177" s="275"/>
      <c r="H177" s="275" t="s">
        <v>1032</v>
      </c>
      <c r="I177" s="275" t="s">
        <v>1033</v>
      </c>
      <c r="J177" s="275"/>
      <c r="K177" s="317"/>
    </row>
    <row r="178" spans="2:11" ht="15" customHeight="1">
      <c r="B178" s="296"/>
      <c r="C178" s="275" t="s">
        <v>61</v>
      </c>
      <c r="D178" s="275"/>
      <c r="E178" s="275"/>
      <c r="F178" s="295" t="s">
        <v>964</v>
      </c>
      <c r="G178" s="275"/>
      <c r="H178" s="275" t="s">
        <v>1034</v>
      </c>
      <c r="I178" s="275" t="s">
        <v>1035</v>
      </c>
      <c r="J178" s="275">
        <v>1</v>
      </c>
      <c r="K178" s="317"/>
    </row>
    <row r="179" spans="2:11" ht="15" customHeight="1">
      <c r="B179" s="296"/>
      <c r="C179" s="275" t="s">
        <v>57</v>
      </c>
      <c r="D179" s="275"/>
      <c r="E179" s="275"/>
      <c r="F179" s="295" t="s">
        <v>964</v>
      </c>
      <c r="G179" s="275"/>
      <c r="H179" s="275" t="s">
        <v>1036</v>
      </c>
      <c r="I179" s="275" t="s">
        <v>966</v>
      </c>
      <c r="J179" s="275">
        <v>20</v>
      </c>
      <c r="K179" s="317"/>
    </row>
    <row r="180" spans="2:11" ht="15" customHeight="1">
      <c r="B180" s="296"/>
      <c r="C180" s="275" t="s">
        <v>58</v>
      </c>
      <c r="D180" s="275"/>
      <c r="E180" s="275"/>
      <c r="F180" s="295" t="s">
        <v>964</v>
      </c>
      <c r="G180" s="275"/>
      <c r="H180" s="275" t="s">
        <v>1037</v>
      </c>
      <c r="I180" s="275" t="s">
        <v>966</v>
      </c>
      <c r="J180" s="275">
        <v>255</v>
      </c>
      <c r="K180" s="317"/>
    </row>
    <row r="181" spans="2:11" ht="15" customHeight="1">
      <c r="B181" s="296"/>
      <c r="C181" s="275" t="s">
        <v>118</v>
      </c>
      <c r="D181" s="275"/>
      <c r="E181" s="275"/>
      <c r="F181" s="295" t="s">
        <v>964</v>
      </c>
      <c r="G181" s="275"/>
      <c r="H181" s="275" t="s">
        <v>928</v>
      </c>
      <c r="I181" s="275" t="s">
        <v>966</v>
      </c>
      <c r="J181" s="275">
        <v>10</v>
      </c>
      <c r="K181" s="317"/>
    </row>
    <row r="182" spans="2:11" ht="15" customHeight="1">
      <c r="B182" s="296"/>
      <c r="C182" s="275" t="s">
        <v>119</v>
      </c>
      <c r="D182" s="275"/>
      <c r="E182" s="275"/>
      <c r="F182" s="295" t="s">
        <v>964</v>
      </c>
      <c r="G182" s="275"/>
      <c r="H182" s="275" t="s">
        <v>1038</v>
      </c>
      <c r="I182" s="275" t="s">
        <v>999</v>
      </c>
      <c r="J182" s="275"/>
      <c r="K182" s="317"/>
    </row>
    <row r="183" spans="2:11" ht="15" customHeight="1">
      <c r="B183" s="296"/>
      <c r="C183" s="275" t="s">
        <v>1039</v>
      </c>
      <c r="D183" s="275"/>
      <c r="E183" s="275"/>
      <c r="F183" s="295" t="s">
        <v>964</v>
      </c>
      <c r="G183" s="275"/>
      <c r="H183" s="275" t="s">
        <v>1040</v>
      </c>
      <c r="I183" s="275" t="s">
        <v>999</v>
      </c>
      <c r="J183" s="275"/>
      <c r="K183" s="317"/>
    </row>
    <row r="184" spans="2:11" ht="15" customHeight="1">
      <c r="B184" s="296"/>
      <c r="C184" s="275" t="s">
        <v>1028</v>
      </c>
      <c r="D184" s="275"/>
      <c r="E184" s="275"/>
      <c r="F184" s="295" t="s">
        <v>964</v>
      </c>
      <c r="G184" s="275"/>
      <c r="H184" s="275" t="s">
        <v>1041</v>
      </c>
      <c r="I184" s="275" t="s">
        <v>999</v>
      </c>
      <c r="J184" s="275"/>
      <c r="K184" s="317"/>
    </row>
    <row r="185" spans="2:11" ht="15" customHeight="1">
      <c r="B185" s="296"/>
      <c r="C185" s="275" t="s">
        <v>121</v>
      </c>
      <c r="D185" s="275"/>
      <c r="E185" s="275"/>
      <c r="F185" s="295" t="s">
        <v>970</v>
      </c>
      <c r="G185" s="275"/>
      <c r="H185" s="275" t="s">
        <v>1042</v>
      </c>
      <c r="I185" s="275" t="s">
        <v>966</v>
      </c>
      <c r="J185" s="275">
        <v>50</v>
      </c>
      <c r="K185" s="317"/>
    </row>
    <row r="186" spans="2:11" ht="15" customHeight="1">
      <c r="B186" s="296"/>
      <c r="C186" s="275" t="s">
        <v>1043</v>
      </c>
      <c r="D186" s="275"/>
      <c r="E186" s="275"/>
      <c r="F186" s="295" t="s">
        <v>970</v>
      </c>
      <c r="G186" s="275"/>
      <c r="H186" s="275" t="s">
        <v>1044</v>
      </c>
      <c r="I186" s="275" t="s">
        <v>1045</v>
      </c>
      <c r="J186" s="275"/>
      <c r="K186" s="317"/>
    </row>
    <row r="187" spans="2:11" ht="15" customHeight="1">
      <c r="B187" s="296"/>
      <c r="C187" s="275" t="s">
        <v>1046</v>
      </c>
      <c r="D187" s="275"/>
      <c r="E187" s="275"/>
      <c r="F187" s="295" t="s">
        <v>970</v>
      </c>
      <c r="G187" s="275"/>
      <c r="H187" s="275" t="s">
        <v>1047</v>
      </c>
      <c r="I187" s="275" t="s">
        <v>1045</v>
      </c>
      <c r="J187" s="275"/>
      <c r="K187" s="317"/>
    </row>
    <row r="188" spans="2:11" ht="15" customHeight="1">
      <c r="B188" s="296"/>
      <c r="C188" s="275" t="s">
        <v>1048</v>
      </c>
      <c r="D188" s="275"/>
      <c r="E188" s="275"/>
      <c r="F188" s="295" t="s">
        <v>970</v>
      </c>
      <c r="G188" s="275"/>
      <c r="H188" s="275" t="s">
        <v>1049</v>
      </c>
      <c r="I188" s="275" t="s">
        <v>1045</v>
      </c>
      <c r="J188" s="275"/>
      <c r="K188" s="317"/>
    </row>
    <row r="189" spans="2:11" ht="15" customHeight="1">
      <c r="B189" s="296"/>
      <c r="C189" s="329" t="s">
        <v>1050</v>
      </c>
      <c r="D189" s="275"/>
      <c r="E189" s="275"/>
      <c r="F189" s="295" t="s">
        <v>970</v>
      </c>
      <c r="G189" s="275"/>
      <c r="H189" s="275" t="s">
        <v>1051</v>
      </c>
      <c r="I189" s="275" t="s">
        <v>1052</v>
      </c>
      <c r="J189" s="330" t="s">
        <v>1053</v>
      </c>
      <c r="K189" s="317"/>
    </row>
    <row r="190" spans="2:11" ht="15" customHeight="1">
      <c r="B190" s="296"/>
      <c r="C190" s="281" t="s">
        <v>46</v>
      </c>
      <c r="D190" s="275"/>
      <c r="E190" s="275"/>
      <c r="F190" s="295" t="s">
        <v>964</v>
      </c>
      <c r="G190" s="275"/>
      <c r="H190" s="272" t="s">
        <v>1054</v>
      </c>
      <c r="I190" s="275" t="s">
        <v>1055</v>
      </c>
      <c r="J190" s="275"/>
      <c r="K190" s="317"/>
    </row>
    <row r="191" spans="2:11" ht="15" customHeight="1">
      <c r="B191" s="296"/>
      <c r="C191" s="281" t="s">
        <v>1056</v>
      </c>
      <c r="D191" s="275"/>
      <c r="E191" s="275"/>
      <c r="F191" s="295" t="s">
        <v>964</v>
      </c>
      <c r="G191" s="275"/>
      <c r="H191" s="275" t="s">
        <v>1057</v>
      </c>
      <c r="I191" s="275" t="s">
        <v>999</v>
      </c>
      <c r="J191" s="275"/>
      <c r="K191" s="317"/>
    </row>
    <row r="192" spans="2:11" ht="15" customHeight="1">
      <c r="B192" s="296"/>
      <c r="C192" s="281" t="s">
        <v>1058</v>
      </c>
      <c r="D192" s="275"/>
      <c r="E192" s="275"/>
      <c r="F192" s="295" t="s">
        <v>964</v>
      </c>
      <c r="G192" s="275"/>
      <c r="H192" s="275" t="s">
        <v>1059</v>
      </c>
      <c r="I192" s="275" t="s">
        <v>999</v>
      </c>
      <c r="J192" s="275"/>
      <c r="K192" s="317"/>
    </row>
    <row r="193" spans="2:11" ht="15" customHeight="1">
      <c r="B193" s="296"/>
      <c r="C193" s="281" t="s">
        <v>1060</v>
      </c>
      <c r="D193" s="275"/>
      <c r="E193" s="275"/>
      <c r="F193" s="295" t="s">
        <v>970</v>
      </c>
      <c r="G193" s="275"/>
      <c r="H193" s="275" t="s">
        <v>1061</v>
      </c>
      <c r="I193" s="275" t="s">
        <v>999</v>
      </c>
      <c r="J193" s="275"/>
      <c r="K193" s="317"/>
    </row>
    <row r="194" spans="2:11" ht="15" customHeight="1">
      <c r="B194" s="323"/>
      <c r="C194" s="331"/>
      <c r="D194" s="305"/>
      <c r="E194" s="305"/>
      <c r="F194" s="305"/>
      <c r="G194" s="305"/>
      <c r="H194" s="305"/>
      <c r="I194" s="305"/>
      <c r="J194" s="305"/>
      <c r="K194" s="324"/>
    </row>
    <row r="195" spans="2:11" ht="18.75" customHeight="1">
      <c r="B195" s="272"/>
      <c r="C195" s="275"/>
      <c r="D195" s="275"/>
      <c r="E195" s="275"/>
      <c r="F195" s="295"/>
      <c r="G195" s="275"/>
      <c r="H195" s="275"/>
      <c r="I195" s="275"/>
      <c r="J195" s="275"/>
      <c r="K195" s="272"/>
    </row>
    <row r="196" spans="2:11" ht="18.75" customHeight="1">
      <c r="B196" s="272"/>
      <c r="C196" s="275"/>
      <c r="D196" s="275"/>
      <c r="E196" s="275"/>
      <c r="F196" s="295"/>
      <c r="G196" s="275"/>
      <c r="H196" s="275"/>
      <c r="I196" s="275"/>
      <c r="J196" s="275"/>
      <c r="K196" s="272"/>
    </row>
    <row r="197" spans="2:11" ht="18.75" customHeight="1">
      <c r="B197" s="282"/>
      <c r="C197" s="282"/>
      <c r="D197" s="282"/>
      <c r="E197" s="282"/>
      <c r="F197" s="282"/>
      <c r="G197" s="282"/>
      <c r="H197" s="282"/>
      <c r="I197" s="282"/>
      <c r="J197" s="282"/>
      <c r="K197" s="282"/>
    </row>
    <row r="198" spans="2:11" ht="10.5">
      <c r="B198" s="264"/>
      <c r="C198" s="265"/>
      <c r="D198" s="265"/>
      <c r="E198" s="265"/>
      <c r="F198" s="265"/>
      <c r="G198" s="265"/>
      <c r="H198" s="265"/>
      <c r="I198" s="265"/>
      <c r="J198" s="265"/>
      <c r="K198" s="266"/>
    </row>
    <row r="199" spans="2:11" ht="21">
      <c r="B199" s="267"/>
      <c r="C199" s="398" t="s">
        <v>1062</v>
      </c>
      <c r="D199" s="398"/>
      <c r="E199" s="398"/>
      <c r="F199" s="398"/>
      <c r="G199" s="398"/>
      <c r="H199" s="398"/>
      <c r="I199" s="398"/>
      <c r="J199" s="398"/>
      <c r="K199" s="268"/>
    </row>
    <row r="200" spans="2:11" ht="25.5" customHeight="1">
      <c r="B200" s="267"/>
      <c r="C200" s="332" t="s">
        <v>1063</v>
      </c>
      <c r="D200" s="332"/>
      <c r="E200" s="332"/>
      <c r="F200" s="332" t="s">
        <v>1064</v>
      </c>
      <c r="G200" s="333"/>
      <c r="H200" s="397" t="s">
        <v>1065</v>
      </c>
      <c r="I200" s="397"/>
      <c r="J200" s="397"/>
      <c r="K200" s="268"/>
    </row>
    <row r="201" spans="2:11" ht="5.25" customHeight="1">
      <c r="B201" s="296"/>
      <c r="C201" s="293"/>
      <c r="D201" s="293"/>
      <c r="E201" s="293"/>
      <c r="F201" s="293"/>
      <c r="G201" s="275"/>
      <c r="H201" s="293"/>
      <c r="I201" s="293"/>
      <c r="J201" s="293"/>
      <c r="K201" s="317"/>
    </row>
    <row r="202" spans="2:11" ht="15" customHeight="1">
      <c r="B202" s="296"/>
      <c r="C202" s="275" t="s">
        <v>1055</v>
      </c>
      <c r="D202" s="275"/>
      <c r="E202" s="275"/>
      <c r="F202" s="295" t="s">
        <v>47</v>
      </c>
      <c r="G202" s="275"/>
      <c r="H202" s="396" t="s">
        <v>1066</v>
      </c>
      <c r="I202" s="396"/>
      <c r="J202" s="396"/>
      <c r="K202" s="317"/>
    </row>
    <row r="203" spans="2:11" ht="15" customHeight="1">
      <c r="B203" s="296"/>
      <c r="C203" s="302"/>
      <c r="D203" s="275"/>
      <c r="E203" s="275"/>
      <c r="F203" s="295" t="s">
        <v>48</v>
      </c>
      <c r="G203" s="275"/>
      <c r="H203" s="396" t="s">
        <v>1067</v>
      </c>
      <c r="I203" s="396"/>
      <c r="J203" s="396"/>
      <c r="K203" s="317"/>
    </row>
    <row r="204" spans="2:11" ht="15" customHeight="1">
      <c r="B204" s="296"/>
      <c r="C204" s="302"/>
      <c r="D204" s="275"/>
      <c r="E204" s="275"/>
      <c r="F204" s="295" t="s">
        <v>51</v>
      </c>
      <c r="G204" s="275"/>
      <c r="H204" s="396" t="s">
        <v>1068</v>
      </c>
      <c r="I204" s="396"/>
      <c r="J204" s="396"/>
      <c r="K204" s="317"/>
    </row>
    <row r="205" spans="2:11" ht="15" customHeight="1">
      <c r="B205" s="296"/>
      <c r="C205" s="275"/>
      <c r="D205" s="275"/>
      <c r="E205" s="275"/>
      <c r="F205" s="295" t="s">
        <v>49</v>
      </c>
      <c r="G205" s="275"/>
      <c r="H205" s="396" t="s">
        <v>1069</v>
      </c>
      <c r="I205" s="396"/>
      <c r="J205" s="396"/>
      <c r="K205" s="317"/>
    </row>
    <row r="206" spans="2:11" ht="15" customHeight="1">
      <c r="B206" s="296"/>
      <c r="C206" s="275"/>
      <c r="D206" s="275"/>
      <c r="E206" s="275"/>
      <c r="F206" s="295" t="s">
        <v>50</v>
      </c>
      <c r="G206" s="275"/>
      <c r="H206" s="396" t="s">
        <v>1070</v>
      </c>
      <c r="I206" s="396"/>
      <c r="J206" s="396"/>
      <c r="K206" s="317"/>
    </row>
    <row r="207" spans="2:11" ht="15" customHeight="1">
      <c r="B207" s="296"/>
      <c r="C207" s="275"/>
      <c r="D207" s="275"/>
      <c r="E207" s="275"/>
      <c r="F207" s="295"/>
      <c r="G207" s="275"/>
      <c r="H207" s="275"/>
      <c r="I207" s="275"/>
      <c r="J207" s="275"/>
      <c r="K207" s="317"/>
    </row>
    <row r="208" spans="2:11" ht="15" customHeight="1">
      <c r="B208" s="296"/>
      <c r="C208" s="275" t="s">
        <v>1011</v>
      </c>
      <c r="D208" s="275"/>
      <c r="E208" s="275"/>
      <c r="F208" s="295" t="s">
        <v>89</v>
      </c>
      <c r="G208" s="275"/>
      <c r="H208" s="396" t="s">
        <v>1071</v>
      </c>
      <c r="I208" s="396"/>
      <c r="J208" s="396"/>
      <c r="K208" s="317"/>
    </row>
    <row r="209" spans="2:11" ht="15" customHeight="1">
      <c r="B209" s="296"/>
      <c r="C209" s="302"/>
      <c r="D209" s="275"/>
      <c r="E209" s="275"/>
      <c r="F209" s="295" t="s">
        <v>83</v>
      </c>
      <c r="G209" s="275"/>
      <c r="H209" s="396" t="s">
        <v>130</v>
      </c>
      <c r="I209" s="396"/>
      <c r="J209" s="396"/>
      <c r="K209" s="317"/>
    </row>
    <row r="210" spans="2:11" ht="15" customHeight="1">
      <c r="B210" s="296"/>
      <c r="C210" s="275"/>
      <c r="D210" s="275"/>
      <c r="E210" s="275"/>
      <c r="F210" s="295" t="s">
        <v>909</v>
      </c>
      <c r="G210" s="275"/>
      <c r="H210" s="396" t="s">
        <v>1072</v>
      </c>
      <c r="I210" s="396"/>
      <c r="J210" s="396"/>
      <c r="K210" s="317"/>
    </row>
    <row r="211" spans="2:11" ht="15" customHeight="1">
      <c r="B211" s="334"/>
      <c r="C211" s="302"/>
      <c r="D211" s="302"/>
      <c r="E211" s="302"/>
      <c r="F211" s="295" t="s">
        <v>104</v>
      </c>
      <c r="G211" s="281"/>
      <c r="H211" s="395" t="s">
        <v>105</v>
      </c>
      <c r="I211" s="395"/>
      <c r="J211" s="395"/>
      <c r="K211" s="335"/>
    </row>
    <row r="212" spans="2:11" ht="15" customHeight="1">
      <c r="B212" s="334"/>
      <c r="C212" s="302"/>
      <c r="D212" s="302"/>
      <c r="E212" s="302"/>
      <c r="F212" s="295" t="s">
        <v>911</v>
      </c>
      <c r="G212" s="281"/>
      <c r="H212" s="395" t="s">
        <v>1073</v>
      </c>
      <c r="I212" s="395"/>
      <c r="J212" s="395"/>
      <c r="K212" s="335"/>
    </row>
    <row r="213" spans="2:11" ht="15" customHeight="1">
      <c r="B213" s="334"/>
      <c r="C213" s="302"/>
      <c r="D213" s="302"/>
      <c r="E213" s="302"/>
      <c r="F213" s="336"/>
      <c r="G213" s="281"/>
      <c r="H213" s="337"/>
      <c r="I213" s="337"/>
      <c r="J213" s="337"/>
      <c r="K213" s="335"/>
    </row>
    <row r="214" spans="2:11" ht="15" customHeight="1">
      <c r="B214" s="334"/>
      <c r="C214" s="275" t="s">
        <v>1035</v>
      </c>
      <c r="D214" s="302"/>
      <c r="E214" s="302"/>
      <c r="F214" s="295">
        <v>1</v>
      </c>
      <c r="G214" s="281"/>
      <c r="H214" s="395" t="s">
        <v>1074</v>
      </c>
      <c r="I214" s="395"/>
      <c r="J214" s="395"/>
      <c r="K214" s="335"/>
    </row>
    <row r="215" spans="2:11" ht="15" customHeight="1">
      <c r="B215" s="334"/>
      <c r="C215" s="302"/>
      <c r="D215" s="302"/>
      <c r="E215" s="302"/>
      <c r="F215" s="295">
        <v>2</v>
      </c>
      <c r="G215" s="281"/>
      <c r="H215" s="395" t="s">
        <v>1075</v>
      </c>
      <c r="I215" s="395"/>
      <c r="J215" s="395"/>
      <c r="K215" s="335"/>
    </row>
    <row r="216" spans="2:11" ht="15" customHeight="1">
      <c r="B216" s="334"/>
      <c r="C216" s="302"/>
      <c r="D216" s="302"/>
      <c r="E216" s="302"/>
      <c r="F216" s="295">
        <v>3</v>
      </c>
      <c r="G216" s="281"/>
      <c r="H216" s="395" t="s">
        <v>1076</v>
      </c>
      <c r="I216" s="395"/>
      <c r="J216" s="395"/>
      <c r="K216" s="335"/>
    </row>
    <row r="217" spans="2:11" ht="15" customHeight="1">
      <c r="B217" s="334"/>
      <c r="C217" s="302"/>
      <c r="D217" s="302"/>
      <c r="E217" s="302"/>
      <c r="F217" s="295">
        <v>4</v>
      </c>
      <c r="G217" s="281"/>
      <c r="H217" s="395" t="s">
        <v>1077</v>
      </c>
      <c r="I217" s="395"/>
      <c r="J217" s="395"/>
      <c r="K217" s="335"/>
    </row>
    <row r="218" spans="2:11" ht="12.75" customHeight="1">
      <c r="B218" s="338"/>
      <c r="C218" s="339"/>
      <c r="D218" s="339"/>
      <c r="E218" s="339"/>
      <c r="F218" s="339"/>
      <c r="G218" s="339"/>
      <c r="H218" s="339"/>
      <c r="I218" s="339"/>
      <c r="J218" s="339"/>
      <c r="K218" s="340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PS 01 - Automatická kolár...</vt:lpstr>
      <vt:lpstr>SO 01.a - Automatická kol...</vt:lpstr>
      <vt:lpstr>SO 01.b - Elektroinstalac...</vt:lpstr>
      <vt:lpstr>SO 01.c - Kanalizace</vt:lpstr>
      <vt:lpstr>SO 01.d - Slaboproud pro ...</vt:lpstr>
      <vt:lpstr>VON - Vedlejší a ostatní ...</vt:lpstr>
      <vt:lpstr>Pokyny pro vyplnění</vt:lpstr>
      <vt:lpstr>'PS 01 - Automatická kolár...'!Názvy_tisku</vt:lpstr>
      <vt:lpstr>'Rekapitulace stavby'!Názvy_tisku</vt:lpstr>
      <vt:lpstr>'SO 01.a - Automatická kol...'!Názvy_tisku</vt:lpstr>
      <vt:lpstr>'SO 01.b - Elektroinstalac...'!Názvy_tisku</vt:lpstr>
      <vt:lpstr>'SO 01.c - Kanalizace'!Názvy_tisku</vt:lpstr>
      <vt:lpstr>'SO 01.d - Slaboproud pro ...'!Názvy_tisku</vt:lpstr>
      <vt:lpstr>'VON - Vedlejší a ostatní ...'!Názvy_tisku</vt:lpstr>
      <vt:lpstr>'Pokyny pro vyplnění'!Oblast_tisku</vt:lpstr>
      <vt:lpstr>'PS 01 - Automatická kolár...'!Oblast_tisku</vt:lpstr>
      <vt:lpstr>'Rekapitulace stavby'!Oblast_tisku</vt:lpstr>
      <vt:lpstr>'SO 01.a - Automatická kol...'!Oblast_tisku</vt:lpstr>
      <vt:lpstr>'SO 01.b - Elektroinstalac...'!Oblast_tisku</vt:lpstr>
      <vt:lpstr>'SO 01.c - Kanalizace'!Oblast_tisku</vt:lpstr>
      <vt:lpstr>'SO 01.d - Slaboproud pro 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PC-Kraus\Kraus</dc:creator>
  <cp:lastModifiedBy>Roman Kraus</cp:lastModifiedBy>
  <cp:lastPrinted>2019-10-10T14:48:18Z</cp:lastPrinted>
  <dcterms:created xsi:type="dcterms:W3CDTF">2019-10-10T14:46:42Z</dcterms:created>
  <dcterms:modified xsi:type="dcterms:W3CDTF">2019-10-10T14:48:42Z</dcterms:modified>
</cp:coreProperties>
</file>