
<file path=[Content_Types].xml><?xml version="1.0" encoding="utf-8"?>
<Types xmlns="http://schemas.openxmlformats.org/package/2006/content-types">
  <Default Extension="png" ContentType="image/png"/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19126"/>
  <workbookPr/>
  <mc:AlternateContent xmlns:mc="http://schemas.openxmlformats.org/markup-compatibility/2006">
    <mc:Choice Requires="x15">
      <x15ac:absPath xmlns:x15ac="http://schemas.microsoft.com/office/spreadsheetml/2010/11/ac" url="X:\Dokumenty\PHA\akce\_Skupina N1\2017\17-NO-02-003_Beroun_chodníky_a_cyklostezka_v_ul._Plzenska\DSP aktualizace\X_Soupis_praci\soupis prací\soupis prací - chodník jih\"/>
    </mc:Choice>
  </mc:AlternateContent>
  <xr:revisionPtr revIDLastSave="0" documentId="10_ncr:100000_{A3904DEA-E147-4629-975D-403E088CEB33}" xr6:coauthVersionLast="31" xr6:coauthVersionMax="31" xr10:uidLastSave="{00000000-0000-0000-0000-000000000000}"/>
  <bookViews>
    <workbookView xWindow="0" yWindow="0" windowWidth="28800" windowHeight="12225" activeTab="1" xr2:uid="{00000000-000D-0000-FFFF-FFFF00000000}"/>
  </bookViews>
  <sheets>
    <sheet name="Rekapitulace stavby" sheetId="1" r:id="rId1"/>
    <sheet name="SO 000-J - Vedlejší a ost..." sheetId="2" r:id="rId2"/>
    <sheet name="SO 155-J - Chodníky a cyk..." sheetId="3" r:id="rId3"/>
    <sheet name="Pokyny pro vyplnění" sheetId="4" r:id="rId4"/>
  </sheets>
  <definedNames>
    <definedName name="_xlnm._FilterDatabase" localSheetId="1" hidden="1">'SO 000-J - Vedlejší a ost...'!$C$78:$K$110</definedName>
    <definedName name="_xlnm._FilterDatabase" localSheetId="2" hidden="1">'SO 155-J - Chodníky a cyk...'!$C$83:$K$272</definedName>
    <definedName name="_xlnm.Print_Titles" localSheetId="0">'Rekapitulace stavby'!$49:$49</definedName>
    <definedName name="_xlnm.Print_Titles" localSheetId="1">'SO 000-J - Vedlejší a ost...'!$78:$78</definedName>
    <definedName name="_xlnm.Print_Titles" localSheetId="2">'SO 155-J - Chodníky a cyk...'!$83:$83</definedName>
    <definedName name="_xlnm.Print_Area" localSheetId="3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stavby'!$C$39:$AQ$54</definedName>
    <definedName name="_xlnm.Print_Area" localSheetId="1">'SO 000-J - Vedlejší a ost...'!$C$4:$J$36,'SO 000-J - Vedlejší a ost...'!$C$42:$J$60,'SO 000-J - Vedlejší a ost...'!$C$66:$K$110</definedName>
    <definedName name="_xlnm.Print_Area" localSheetId="2">'SO 155-J - Chodníky a cyk...'!$C$4:$J$36,'SO 155-J - Chodníky a cyk...'!$C$42:$J$65,'SO 155-J - Chodníky a cyk...'!$C$71:$K$272</definedName>
  </definedNames>
  <calcPr calcId="179017"/>
</workbook>
</file>

<file path=xl/calcChain.xml><?xml version="1.0" encoding="utf-8"?>
<calcChain xmlns="http://schemas.openxmlformats.org/spreadsheetml/2006/main">
  <c r="J203" i="3" l="1"/>
  <c r="J158" i="3"/>
  <c r="BK94" i="3" l="1"/>
  <c r="BI94" i="3"/>
  <c r="BH94" i="3"/>
  <c r="BG94" i="3"/>
  <c r="BF94" i="3"/>
  <c r="T94" i="3"/>
  <c r="R94" i="3"/>
  <c r="P94" i="3"/>
  <c r="J94" i="3"/>
  <c r="BE94" i="3" s="1"/>
  <c r="BK180" i="3" l="1"/>
  <c r="BI180" i="3"/>
  <c r="BH180" i="3"/>
  <c r="BG180" i="3"/>
  <c r="BF180" i="3"/>
  <c r="T180" i="3"/>
  <c r="R180" i="3"/>
  <c r="P180" i="3"/>
  <c r="J180" i="3"/>
  <c r="BE180" i="3" s="1"/>
  <c r="BK199" i="3"/>
  <c r="BI199" i="3"/>
  <c r="BH199" i="3"/>
  <c r="BG199" i="3"/>
  <c r="BF199" i="3"/>
  <c r="T199" i="3"/>
  <c r="R199" i="3"/>
  <c r="P199" i="3"/>
  <c r="J199" i="3"/>
  <c r="BE199" i="3" s="1"/>
  <c r="J195" i="3"/>
  <c r="BE195" i="3" s="1"/>
  <c r="BK195" i="3"/>
  <c r="BI195" i="3"/>
  <c r="BH195" i="3"/>
  <c r="BG195" i="3"/>
  <c r="BF195" i="3"/>
  <c r="T195" i="3"/>
  <c r="R195" i="3"/>
  <c r="P195" i="3"/>
  <c r="BK245" i="3"/>
  <c r="BI245" i="3"/>
  <c r="BH245" i="3"/>
  <c r="BG245" i="3"/>
  <c r="BF245" i="3"/>
  <c r="T245" i="3"/>
  <c r="R245" i="3"/>
  <c r="P245" i="3"/>
  <c r="J245" i="3"/>
  <c r="BE245" i="3" s="1"/>
  <c r="BK193" i="3" l="1"/>
  <c r="BI193" i="3"/>
  <c r="BH193" i="3"/>
  <c r="BG193" i="3"/>
  <c r="BF193" i="3"/>
  <c r="T193" i="3"/>
  <c r="R193" i="3"/>
  <c r="P193" i="3"/>
  <c r="J193" i="3"/>
  <c r="BE193" i="3" s="1"/>
  <c r="BK206" i="3"/>
  <c r="BI206" i="3"/>
  <c r="BH206" i="3"/>
  <c r="BG206" i="3"/>
  <c r="BF206" i="3"/>
  <c r="BE206" i="3"/>
  <c r="T206" i="3"/>
  <c r="R206" i="3"/>
  <c r="P206" i="3"/>
  <c r="J206" i="3"/>
  <c r="BK204" i="3"/>
  <c r="BI204" i="3"/>
  <c r="BH204" i="3"/>
  <c r="BG204" i="3"/>
  <c r="BF204" i="3"/>
  <c r="T204" i="3"/>
  <c r="R204" i="3"/>
  <c r="P204" i="3"/>
  <c r="J204" i="3"/>
  <c r="BE204" i="3" s="1"/>
  <c r="AY53" i="1" l="1"/>
  <c r="AX53" i="1"/>
  <c r="BI272" i="3"/>
  <c r="BH272" i="3"/>
  <c r="BG272" i="3"/>
  <c r="BF272" i="3"/>
  <c r="T272" i="3"/>
  <c r="T271" i="3" s="1"/>
  <c r="R272" i="3"/>
  <c r="R271" i="3" s="1"/>
  <c r="P272" i="3"/>
  <c r="P271" i="3" s="1"/>
  <c r="BK272" i="3"/>
  <c r="BK271" i="3" s="1"/>
  <c r="J272" i="3"/>
  <c r="BI269" i="3"/>
  <c r="BH269" i="3"/>
  <c r="BG269" i="3"/>
  <c r="BF269" i="3"/>
  <c r="T269" i="3"/>
  <c r="R269" i="3"/>
  <c r="P269" i="3"/>
  <c r="BK269" i="3"/>
  <c r="J269" i="3"/>
  <c r="BE269" i="3" s="1"/>
  <c r="BI264" i="3"/>
  <c r="BH264" i="3"/>
  <c r="BG264" i="3"/>
  <c r="BF264" i="3"/>
  <c r="T264" i="3"/>
  <c r="R264" i="3"/>
  <c r="P264" i="3"/>
  <c r="BK264" i="3"/>
  <c r="J264" i="3"/>
  <c r="BE264" i="3" s="1"/>
  <c r="BI259" i="3"/>
  <c r="BH259" i="3"/>
  <c r="BG259" i="3"/>
  <c r="BF259" i="3"/>
  <c r="T259" i="3"/>
  <c r="R259" i="3"/>
  <c r="P259" i="3"/>
  <c r="BK259" i="3"/>
  <c r="J259" i="3"/>
  <c r="BE259" i="3" s="1"/>
  <c r="BI254" i="3"/>
  <c r="BH254" i="3"/>
  <c r="BG254" i="3"/>
  <c r="BF254" i="3"/>
  <c r="T254" i="3"/>
  <c r="R254" i="3"/>
  <c r="P254" i="3"/>
  <c r="BK254" i="3"/>
  <c r="J254" i="3"/>
  <c r="BE254" i="3" s="1"/>
  <c r="BI252" i="3"/>
  <c r="BH252" i="3"/>
  <c r="BG252" i="3"/>
  <c r="BF252" i="3"/>
  <c r="T252" i="3"/>
  <c r="R252" i="3"/>
  <c r="P252" i="3"/>
  <c r="BK252" i="3"/>
  <c r="J252" i="3"/>
  <c r="BE252" i="3" s="1"/>
  <c r="BI248" i="3"/>
  <c r="BH248" i="3"/>
  <c r="BG248" i="3"/>
  <c r="BF248" i="3"/>
  <c r="T248" i="3"/>
  <c r="R248" i="3"/>
  <c r="P248" i="3"/>
  <c r="BK248" i="3"/>
  <c r="J248" i="3"/>
  <c r="BI243" i="3"/>
  <c r="BH243" i="3"/>
  <c r="BG243" i="3"/>
  <c r="BF243" i="3"/>
  <c r="T243" i="3"/>
  <c r="R243" i="3"/>
  <c r="P243" i="3"/>
  <c r="BK243" i="3"/>
  <c r="J243" i="3"/>
  <c r="BE243" i="3" s="1"/>
  <c r="BI241" i="3"/>
  <c r="BH241" i="3"/>
  <c r="BG241" i="3"/>
  <c r="BF241" i="3"/>
  <c r="T241" i="3"/>
  <c r="R241" i="3"/>
  <c r="P241" i="3"/>
  <c r="BK241" i="3"/>
  <c r="J241" i="3"/>
  <c r="BI239" i="3"/>
  <c r="BH239" i="3"/>
  <c r="BG239" i="3"/>
  <c r="BF239" i="3"/>
  <c r="T239" i="3"/>
  <c r="R239" i="3"/>
  <c r="P239" i="3"/>
  <c r="BK239" i="3"/>
  <c r="J239" i="3"/>
  <c r="BE239" i="3" s="1"/>
  <c r="BI238" i="3"/>
  <c r="BH238" i="3"/>
  <c r="BG238" i="3"/>
  <c r="BF238" i="3"/>
  <c r="T238" i="3"/>
  <c r="R238" i="3"/>
  <c r="P238" i="3"/>
  <c r="BK238" i="3"/>
  <c r="J238" i="3"/>
  <c r="BE238" i="3" s="1"/>
  <c r="BI234" i="3"/>
  <c r="BH234" i="3"/>
  <c r="BG234" i="3"/>
  <c r="BF234" i="3"/>
  <c r="T234" i="3"/>
  <c r="R234" i="3"/>
  <c r="P234" i="3"/>
  <c r="BK234" i="3"/>
  <c r="J234" i="3"/>
  <c r="BE234" i="3" s="1"/>
  <c r="BI230" i="3"/>
  <c r="BH230" i="3"/>
  <c r="BG230" i="3"/>
  <c r="BF230" i="3"/>
  <c r="T230" i="3"/>
  <c r="R230" i="3"/>
  <c r="P230" i="3"/>
  <c r="BK230" i="3"/>
  <c r="J230" i="3"/>
  <c r="BE230" i="3" s="1"/>
  <c r="BI228" i="3"/>
  <c r="BH228" i="3"/>
  <c r="BG228" i="3"/>
  <c r="BF228" i="3"/>
  <c r="T228" i="3"/>
  <c r="R228" i="3"/>
  <c r="P228" i="3"/>
  <c r="BK228" i="3"/>
  <c r="J228" i="3"/>
  <c r="BE228" i="3" s="1"/>
  <c r="BI226" i="3"/>
  <c r="BH226" i="3"/>
  <c r="BG226" i="3"/>
  <c r="BF226" i="3"/>
  <c r="T226" i="3"/>
  <c r="R226" i="3"/>
  <c r="P226" i="3"/>
  <c r="BK226" i="3"/>
  <c r="J226" i="3"/>
  <c r="BE226" i="3" s="1"/>
  <c r="BI224" i="3"/>
  <c r="BH224" i="3"/>
  <c r="BG224" i="3"/>
  <c r="BF224" i="3"/>
  <c r="T224" i="3"/>
  <c r="R224" i="3"/>
  <c r="P224" i="3"/>
  <c r="BK224" i="3"/>
  <c r="J224" i="3"/>
  <c r="BE224" i="3" s="1"/>
  <c r="BI222" i="3"/>
  <c r="BH222" i="3"/>
  <c r="BG222" i="3"/>
  <c r="BF222" i="3"/>
  <c r="T222" i="3"/>
  <c r="R222" i="3"/>
  <c r="P222" i="3"/>
  <c r="BK222" i="3"/>
  <c r="J222" i="3"/>
  <c r="BE222" i="3" s="1"/>
  <c r="BI218" i="3"/>
  <c r="BH218" i="3"/>
  <c r="BG218" i="3"/>
  <c r="BF218" i="3"/>
  <c r="T218" i="3"/>
  <c r="R218" i="3"/>
  <c r="P218" i="3"/>
  <c r="BK218" i="3"/>
  <c r="J218" i="3"/>
  <c r="BE218" i="3" s="1"/>
  <c r="BI214" i="3"/>
  <c r="BH214" i="3"/>
  <c r="BG214" i="3"/>
  <c r="BF214" i="3"/>
  <c r="T214" i="3"/>
  <c r="R214" i="3"/>
  <c r="P214" i="3"/>
  <c r="BK214" i="3"/>
  <c r="J214" i="3"/>
  <c r="BE214" i="3" s="1"/>
  <c r="BI208" i="3"/>
  <c r="BH208" i="3"/>
  <c r="BG208" i="3"/>
  <c r="BF208" i="3"/>
  <c r="T208" i="3"/>
  <c r="R208" i="3"/>
  <c r="P208" i="3"/>
  <c r="BK208" i="3"/>
  <c r="J208" i="3"/>
  <c r="BE208" i="3" s="1"/>
  <c r="BI202" i="3"/>
  <c r="BH202" i="3"/>
  <c r="BG202" i="3"/>
  <c r="BF202" i="3"/>
  <c r="T202" i="3"/>
  <c r="R202" i="3"/>
  <c r="P202" i="3"/>
  <c r="BK202" i="3"/>
  <c r="J202" i="3"/>
  <c r="J201" i="3" s="1"/>
  <c r="BI197" i="3"/>
  <c r="BH197" i="3"/>
  <c r="BG197" i="3"/>
  <c r="BF197" i="3"/>
  <c r="T197" i="3"/>
  <c r="R197" i="3"/>
  <c r="P197" i="3"/>
  <c r="BK197" i="3"/>
  <c r="J197" i="3"/>
  <c r="BE197" i="3" s="1"/>
  <c r="BI188" i="3"/>
  <c r="BH188" i="3"/>
  <c r="BG188" i="3"/>
  <c r="BF188" i="3"/>
  <c r="T188" i="3"/>
  <c r="R188" i="3"/>
  <c r="P188" i="3"/>
  <c r="BK188" i="3"/>
  <c r="J188" i="3"/>
  <c r="BE188" i="3" s="1"/>
  <c r="BI184" i="3"/>
  <c r="BH184" i="3"/>
  <c r="BG184" i="3"/>
  <c r="BF184" i="3"/>
  <c r="T184" i="3"/>
  <c r="R184" i="3"/>
  <c r="P184" i="3"/>
  <c r="BK184" i="3"/>
  <c r="J184" i="3"/>
  <c r="BE184" i="3" s="1"/>
  <c r="BI182" i="3"/>
  <c r="BH182" i="3"/>
  <c r="BG182" i="3"/>
  <c r="BF182" i="3"/>
  <c r="T182" i="3"/>
  <c r="R182" i="3"/>
  <c r="P182" i="3"/>
  <c r="BK182" i="3"/>
  <c r="J182" i="3"/>
  <c r="BE182" i="3" s="1"/>
  <c r="BI178" i="3"/>
  <c r="BH178" i="3"/>
  <c r="BG178" i="3"/>
  <c r="BF178" i="3"/>
  <c r="T178" i="3"/>
  <c r="R178" i="3"/>
  <c r="P178" i="3"/>
  <c r="BK178" i="3"/>
  <c r="J178" i="3"/>
  <c r="BE178" i="3" s="1"/>
  <c r="BI173" i="3"/>
  <c r="BH173" i="3"/>
  <c r="BG173" i="3"/>
  <c r="BF173" i="3"/>
  <c r="T173" i="3"/>
  <c r="R173" i="3"/>
  <c r="P173" i="3"/>
  <c r="BK173" i="3"/>
  <c r="J173" i="3"/>
  <c r="BE173" i="3" s="1"/>
  <c r="BI171" i="3"/>
  <c r="BH171" i="3"/>
  <c r="BG171" i="3"/>
  <c r="BF171" i="3"/>
  <c r="T171" i="3"/>
  <c r="R171" i="3"/>
  <c r="P171" i="3"/>
  <c r="BK171" i="3"/>
  <c r="J171" i="3"/>
  <c r="BE171" i="3" s="1"/>
  <c r="BI169" i="3"/>
  <c r="BH169" i="3"/>
  <c r="BG169" i="3"/>
  <c r="BF169" i="3"/>
  <c r="T169" i="3"/>
  <c r="R169" i="3"/>
  <c r="P169" i="3"/>
  <c r="BK169" i="3"/>
  <c r="J169" i="3"/>
  <c r="BE169" i="3" s="1"/>
  <c r="BI164" i="3"/>
  <c r="BH164" i="3"/>
  <c r="BG164" i="3"/>
  <c r="BF164" i="3"/>
  <c r="T164" i="3"/>
  <c r="R164" i="3"/>
  <c r="P164" i="3"/>
  <c r="BK164" i="3"/>
  <c r="J164" i="3"/>
  <c r="BI159" i="3"/>
  <c r="BH159" i="3"/>
  <c r="BG159" i="3"/>
  <c r="BF159" i="3"/>
  <c r="T159" i="3"/>
  <c r="R159" i="3"/>
  <c r="P159" i="3"/>
  <c r="BK159" i="3"/>
  <c r="J159" i="3"/>
  <c r="BI156" i="3"/>
  <c r="BH156" i="3"/>
  <c r="BG156" i="3"/>
  <c r="BF156" i="3"/>
  <c r="T156" i="3"/>
  <c r="R156" i="3"/>
  <c r="P156" i="3"/>
  <c r="BK156" i="3"/>
  <c r="J156" i="3"/>
  <c r="BE156" i="3" s="1"/>
  <c r="BI154" i="3"/>
  <c r="BH154" i="3"/>
  <c r="BG154" i="3"/>
  <c r="BF154" i="3"/>
  <c r="T154" i="3"/>
  <c r="R154" i="3"/>
  <c r="P154" i="3"/>
  <c r="BK154" i="3"/>
  <c r="J154" i="3"/>
  <c r="BE154" i="3" s="1"/>
  <c r="BI152" i="3"/>
  <c r="BH152" i="3"/>
  <c r="BG152" i="3"/>
  <c r="BF152" i="3"/>
  <c r="T152" i="3"/>
  <c r="R152" i="3"/>
  <c r="P152" i="3"/>
  <c r="BK152" i="3"/>
  <c r="J152" i="3"/>
  <c r="BE152" i="3" s="1"/>
  <c r="BI150" i="3"/>
  <c r="BH150" i="3"/>
  <c r="BG150" i="3"/>
  <c r="BF150" i="3"/>
  <c r="T150" i="3"/>
  <c r="R150" i="3"/>
  <c r="P150" i="3"/>
  <c r="BK150" i="3"/>
  <c r="J150" i="3"/>
  <c r="BI145" i="3"/>
  <c r="BH145" i="3"/>
  <c r="BG145" i="3"/>
  <c r="BF145" i="3"/>
  <c r="T145" i="3"/>
  <c r="R145" i="3"/>
  <c r="P145" i="3"/>
  <c r="BK145" i="3"/>
  <c r="J145" i="3"/>
  <c r="BE145" i="3" s="1"/>
  <c r="BI144" i="3"/>
  <c r="BH144" i="3"/>
  <c r="BG144" i="3"/>
  <c r="BF144" i="3"/>
  <c r="T144" i="3"/>
  <c r="R144" i="3"/>
  <c r="P144" i="3"/>
  <c r="BK144" i="3"/>
  <c r="J144" i="3"/>
  <c r="BE144" i="3" s="1"/>
  <c r="BI142" i="3"/>
  <c r="BH142" i="3"/>
  <c r="BG142" i="3"/>
  <c r="BF142" i="3"/>
  <c r="T142" i="3"/>
  <c r="R142" i="3"/>
  <c r="P142" i="3"/>
  <c r="BK142" i="3"/>
  <c r="J142" i="3"/>
  <c r="BE142" i="3" s="1"/>
  <c r="BI140" i="3"/>
  <c r="BH140" i="3"/>
  <c r="BG140" i="3"/>
  <c r="BF140" i="3"/>
  <c r="T140" i="3"/>
  <c r="R140" i="3"/>
  <c r="P140" i="3"/>
  <c r="BK140" i="3"/>
  <c r="J140" i="3"/>
  <c r="BE140" i="3" s="1"/>
  <c r="BI138" i="3"/>
  <c r="BH138" i="3"/>
  <c r="BG138" i="3"/>
  <c r="BF138" i="3"/>
  <c r="T138" i="3"/>
  <c r="R138" i="3"/>
  <c r="P138" i="3"/>
  <c r="BK138" i="3"/>
  <c r="J138" i="3"/>
  <c r="BE138" i="3" s="1"/>
  <c r="BI135" i="3"/>
  <c r="BH135" i="3"/>
  <c r="BG135" i="3"/>
  <c r="BF135" i="3"/>
  <c r="T135" i="3"/>
  <c r="R135" i="3"/>
  <c r="P135" i="3"/>
  <c r="BK135" i="3"/>
  <c r="J135" i="3"/>
  <c r="BE135" i="3" s="1"/>
  <c r="BI133" i="3"/>
  <c r="BH133" i="3"/>
  <c r="BG133" i="3"/>
  <c r="BF133" i="3"/>
  <c r="T133" i="3"/>
  <c r="R133" i="3"/>
  <c r="P133" i="3"/>
  <c r="BK133" i="3"/>
  <c r="J133" i="3"/>
  <c r="BE133" i="3" s="1"/>
  <c r="BI131" i="3"/>
  <c r="BH131" i="3"/>
  <c r="BG131" i="3"/>
  <c r="BF131" i="3"/>
  <c r="T131" i="3"/>
  <c r="R131" i="3"/>
  <c r="P131" i="3"/>
  <c r="BK131" i="3"/>
  <c r="J131" i="3"/>
  <c r="BE131" i="3" s="1"/>
  <c r="BI129" i="3"/>
  <c r="BH129" i="3"/>
  <c r="BG129" i="3"/>
  <c r="BF129" i="3"/>
  <c r="T129" i="3"/>
  <c r="R129" i="3"/>
  <c r="P129" i="3"/>
  <c r="BK129" i="3"/>
  <c r="J129" i="3"/>
  <c r="BI125" i="3"/>
  <c r="BH125" i="3"/>
  <c r="BG125" i="3"/>
  <c r="BF125" i="3"/>
  <c r="T125" i="3"/>
  <c r="R125" i="3"/>
  <c r="P125" i="3"/>
  <c r="BK125" i="3"/>
  <c r="J125" i="3"/>
  <c r="BE125" i="3" s="1"/>
  <c r="BI123" i="3"/>
  <c r="BH123" i="3"/>
  <c r="BG123" i="3"/>
  <c r="BF123" i="3"/>
  <c r="T123" i="3"/>
  <c r="R123" i="3"/>
  <c r="P123" i="3"/>
  <c r="BK123" i="3"/>
  <c r="J123" i="3"/>
  <c r="BE123" i="3" s="1"/>
  <c r="BI120" i="3"/>
  <c r="BH120" i="3"/>
  <c r="BG120" i="3"/>
  <c r="BF120" i="3"/>
  <c r="T120" i="3"/>
  <c r="R120" i="3"/>
  <c r="P120" i="3"/>
  <c r="BK120" i="3"/>
  <c r="J120" i="3"/>
  <c r="BE120" i="3" s="1"/>
  <c r="BI116" i="3"/>
  <c r="BH116" i="3"/>
  <c r="BG116" i="3"/>
  <c r="BF116" i="3"/>
  <c r="T116" i="3"/>
  <c r="R116" i="3"/>
  <c r="P116" i="3"/>
  <c r="BK116" i="3"/>
  <c r="J116" i="3"/>
  <c r="BE116" i="3" s="1"/>
  <c r="BI113" i="3"/>
  <c r="BH113" i="3"/>
  <c r="BG113" i="3"/>
  <c r="BF113" i="3"/>
  <c r="T113" i="3"/>
  <c r="R113" i="3"/>
  <c r="P113" i="3"/>
  <c r="BK113" i="3"/>
  <c r="J113" i="3"/>
  <c r="BE113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R107" i="3"/>
  <c r="P107" i="3"/>
  <c r="BK107" i="3"/>
  <c r="J107" i="3"/>
  <c r="BE107" i="3" s="1"/>
  <c r="BI105" i="3"/>
  <c r="BH105" i="3"/>
  <c r="BG105" i="3"/>
  <c r="BF105" i="3"/>
  <c r="T105" i="3"/>
  <c r="R105" i="3"/>
  <c r="P105" i="3"/>
  <c r="BK105" i="3"/>
  <c r="J105" i="3"/>
  <c r="BE105" i="3" s="1"/>
  <c r="BI99" i="3"/>
  <c r="BH99" i="3"/>
  <c r="BG99" i="3"/>
  <c r="BF99" i="3"/>
  <c r="T99" i="3"/>
  <c r="R99" i="3"/>
  <c r="P99" i="3"/>
  <c r="BK99" i="3"/>
  <c r="J99" i="3"/>
  <c r="BE99" i="3" s="1"/>
  <c r="BI97" i="3"/>
  <c r="BH97" i="3"/>
  <c r="BG97" i="3"/>
  <c r="BF97" i="3"/>
  <c r="T97" i="3"/>
  <c r="R97" i="3"/>
  <c r="P97" i="3"/>
  <c r="BK97" i="3"/>
  <c r="J97" i="3"/>
  <c r="BE97" i="3" s="1"/>
  <c r="BI91" i="3"/>
  <c r="BH91" i="3"/>
  <c r="BG91" i="3"/>
  <c r="BF91" i="3"/>
  <c r="T91" i="3"/>
  <c r="R91" i="3"/>
  <c r="P91" i="3"/>
  <c r="BK91" i="3"/>
  <c r="J91" i="3"/>
  <c r="BE91" i="3" s="1"/>
  <c r="BI87" i="3"/>
  <c r="BH87" i="3"/>
  <c r="BG87" i="3"/>
  <c r="BF87" i="3"/>
  <c r="T87" i="3"/>
  <c r="R87" i="3"/>
  <c r="P87" i="3"/>
  <c r="BK87" i="3"/>
  <c r="J87" i="3"/>
  <c r="BE87" i="3" s="1"/>
  <c r="J80" i="3"/>
  <c r="F80" i="3"/>
  <c r="F78" i="3"/>
  <c r="E76" i="3"/>
  <c r="J51" i="3"/>
  <c r="F51" i="3"/>
  <c r="F49" i="3"/>
  <c r="E47" i="3"/>
  <c r="J18" i="3"/>
  <c r="E18" i="3"/>
  <c r="F81" i="3" s="1"/>
  <c r="J17" i="3"/>
  <c r="J12" i="3"/>
  <c r="J78" i="3" s="1"/>
  <c r="E7" i="3"/>
  <c r="E74" i="3" s="1"/>
  <c r="AY52" i="1"/>
  <c r="AX52" i="1"/>
  <c r="BI110" i="2"/>
  <c r="BH110" i="2"/>
  <c r="BG110" i="2"/>
  <c r="BF110" i="2"/>
  <c r="T110" i="2"/>
  <c r="R110" i="2"/>
  <c r="P110" i="2"/>
  <c r="BK110" i="2"/>
  <c r="J110" i="2"/>
  <c r="BE110" i="2"/>
  <c r="BI105" i="2"/>
  <c r="BH105" i="2"/>
  <c r="BG105" i="2"/>
  <c r="BF105" i="2"/>
  <c r="T105" i="2"/>
  <c r="T104" i="2"/>
  <c r="R105" i="2"/>
  <c r="R104" i="2"/>
  <c r="P105" i="2"/>
  <c r="P104" i="2"/>
  <c r="BK105" i="2"/>
  <c r="BK104" i="2" s="1"/>
  <c r="J104" i="2" s="1"/>
  <c r="J59" i="2" s="1"/>
  <c r="J105" i="2"/>
  <c r="BE105" i="2" s="1"/>
  <c r="BI99" i="2"/>
  <c r="BH99" i="2"/>
  <c r="BG99" i="2"/>
  <c r="BF99" i="2"/>
  <c r="T99" i="2"/>
  <c r="R99" i="2"/>
  <c r="P99" i="2"/>
  <c r="BK99" i="2"/>
  <c r="J99" i="2"/>
  <c r="BE99" i="2"/>
  <c r="BI96" i="2"/>
  <c r="BH96" i="2"/>
  <c r="BG96" i="2"/>
  <c r="BF96" i="2"/>
  <c r="T96" i="2"/>
  <c r="R96" i="2"/>
  <c r="P96" i="2"/>
  <c r="P81" i="2" s="1"/>
  <c r="P80" i="2" s="1"/>
  <c r="P79" i="2" s="1"/>
  <c r="AU52" i="1" s="1"/>
  <c r="BK96" i="2"/>
  <c r="J96" i="2"/>
  <c r="BE96" i="2" s="1"/>
  <c r="BI93" i="2"/>
  <c r="BH93" i="2"/>
  <c r="BG93" i="2"/>
  <c r="BF93" i="2"/>
  <c r="T93" i="2"/>
  <c r="T81" i="2" s="1"/>
  <c r="T80" i="2" s="1"/>
  <c r="T79" i="2" s="1"/>
  <c r="R93" i="2"/>
  <c r="P93" i="2"/>
  <c r="BK93" i="2"/>
  <c r="J93" i="2"/>
  <c r="BE93" i="2"/>
  <c r="BI87" i="2"/>
  <c r="BH87" i="2"/>
  <c r="F33" i="2" s="1"/>
  <c r="BC52" i="1" s="1"/>
  <c r="BG87" i="2"/>
  <c r="F32" i="2" s="1"/>
  <c r="BB52" i="1" s="1"/>
  <c r="BF87" i="2"/>
  <c r="T87" i="2"/>
  <c r="R87" i="2"/>
  <c r="P87" i="2"/>
  <c r="BK87" i="2"/>
  <c r="BK81" i="2" s="1"/>
  <c r="J87" i="2"/>
  <c r="BE87" i="2"/>
  <c r="BI82" i="2"/>
  <c r="F34" i="2"/>
  <c r="BD52" i="1" s="1"/>
  <c r="BH82" i="2"/>
  <c r="BG82" i="2"/>
  <c r="BF82" i="2"/>
  <c r="J31" i="2" s="1"/>
  <c r="AW52" i="1" s="1"/>
  <c r="T82" i="2"/>
  <c r="R82" i="2"/>
  <c r="R81" i="2" s="1"/>
  <c r="R80" i="2" s="1"/>
  <c r="R79" i="2" s="1"/>
  <c r="P82" i="2"/>
  <c r="BK82" i="2"/>
  <c r="J82" i="2"/>
  <c r="BE82" i="2" s="1"/>
  <c r="J75" i="2"/>
  <c r="F75" i="2"/>
  <c r="F73" i="2"/>
  <c r="E71" i="2"/>
  <c r="J51" i="2"/>
  <c r="F51" i="2"/>
  <c r="F49" i="2"/>
  <c r="E47" i="2"/>
  <c r="J18" i="2"/>
  <c r="E18" i="2"/>
  <c r="F76" i="2"/>
  <c r="F52" i="2"/>
  <c r="J17" i="2"/>
  <c r="J12" i="2"/>
  <c r="J73" i="2" s="1"/>
  <c r="E7" i="2"/>
  <c r="E69" i="2"/>
  <c r="E45" i="2"/>
  <c r="AS51" i="1"/>
  <c r="L47" i="1"/>
  <c r="AM46" i="1"/>
  <c r="L46" i="1"/>
  <c r="AM44" i="1"/>
  <c r="L44" i="1"/>
  <c r="L42" i="1"/>
  <c r="L41" i="1"/>
  <c r="J49" i="2" l="1"/>
  <c r="BE150" i="3"/>
  <c r="J149" i="3"/>
  <c r="BE202" i="3"/>
  <c r="BE164" i="3"/>
  <c r="BE159" i="3"/>
  <c r="BK201" i="3"/>
  <c r="J61" i="3" s="1"/>
  <c r="BE272" i="3"/>
  <c r="J271" i="3"/>
  <c r="J64" i="3" s="1"/>
  <c r="BE248" i="3"/>
  <c r="J247" i="3"/>
  <c r="BE129" i="3"/>
  <c r="J86" i="3"/>
  <c r="BE241" i="3"/>
  <c r="T201" i="3"/>
  <c r="T158" i="3"/>
  <c r="T149" i="3"/>
  <c r="R201" i="3"/>
  <c r="R86" i="3"/>
  <c r="BK149" i="3"/>
  <c r="R149" i="3"/>
  <c r="T247" i="3"/>
  <c r="BK247" i="3"/>
  <c r="P201" i="3"/>
  <c r="R203" i="3"/>
  <c r="BK158" i="3"/>
  <c r="P158" i="3"/>
  <c r="P247" i="3"/>
  <c r="T203" i="3"/>
  <c r="BK86" i="3"/>
  <c r="P149" i="3"/>
  <c r="P86" i="3"/>
  <c r="T86" i="3"/>
  <c r="R158" i="3"/>
  <c r="R247" i="3"/>
  <c r="J49" i="3"/>
  <c r="F52" i="3"/>
  <c r="P203" i="3"/>
  <c r="BK203" i="3"/>
  <c r="J62" i="3" s="1"/>
  <c r="F32" i="3"/>
  <c r="BB53" i="1" s="1"/>
  <c r="BB51" i="1" s="1"/>
  <c r="F33" i="3"/>
  <c r="BC53" i="1" s="1"/>
  <c r="BC51" i="1" s="1"/>
  <c r="J31" i="3"/>
  <c r="AW53" i="1" s="1"/>
  <c r="F31" i="3"/>
  <c r="BA53" i="1" s="1"/>
  <c r="F34" i="3"/>
  <c r="BD53" i="1" s="1"/>
  <c r="BD51" i="1" s="1"/>
  <c r="W30" i="1" s="1"/>
  <c r="J81" i="2"/>
  <c r="J58" i="2" s="1"/>
  <c r="BK80" i="2"/>
  <c r="F30" i="2"/>
  <c r="AZ52" i="1" s="1"/>
  <c r="J30" i="2"/>
  <c r="AV52" i="1" s="1"/>
  <c r="AT52" i="1" s="1"/>
  <c r="F31" i="2"/>
  <c r="BA52" i="1" s="1"/>
  <c r="E45" i="3"/>
  <c r="J58" i="3" l="1"/>
  <c r="J30" i="3"/>
  <c r="AV53" i="1" s="1"/>
  <c r="AT53" i="1" s="1"/>
  <c r="J59" i="3"/>
  <c r="J60" i="3"/>
  <c r="J63" i="3"/>
  <c r="F30" i="3"/>
  <c r="AZ53" i="1" s="1"/>
  <c r="AZ51" i="1" s="1"/>
  <c r="AV51" i="1" s="1"/>
  <c r="J85" i="3"/>
  <c r="J84" i="3" s="1"/>
  <c r="R85" i="3"/>
  <c r="R84" i="3" s="1"/>
  <c r="T85" i="3"/>
  <c r="T84" i="3" s="1"/>
  <c r="P85" i="3"/>
  <c r="P84" i="3" s="1"/>
  <c r="AU53" i="1" s="1"/>
  <c r="AU51" i="1" s="1"/>
  <c r="BK85" i="3"/>
  <c r="BA51" i="1"/>
  <c r="W27" i="1" s="1"/>
  <c r="W28" i="1"/>
  <c r="AX51" i="1"/>
  <c r="J80" i="2"/>
  <c r="J57" i="2" s="1"/>
  <c r="BK79" i="2"/>
  <c r="J79" i="2" s="1"/>
  <c r="W29" i="1"/>
  <c r="AY51" i="1"/>
  <c r="J57" i="3" l="1"/>
  <c r="AW51" i="1"/>
  <c r="AK27" i="1" s="1"/>
  <c r="BK84" i="3"/>
  <c r="J27" i="3" s="1"/>
  <c r="W26" i="1"/>
  <c r="AK26" i="1"/>
  <c r="J56" i="2"/>
  <c r="J27" i="2"/>
  <c r="J56" i="3"/>
  <c r="AT51" i="1" l="1"/>
  <c r="AG53" i="1"/>
  <c r="AN53" i="1" s="1"/>
  <c r="J36" i="3"/>
  <c r="J36" i="2"/>
  <c r="AG52" i="1"/>
  <c r="AG51" i="1" l="1"/>
  <c r="AN52" i="1"/>
  <c r="AN51" i="1" l="1"/>
  <c r="AK23" i="1"/>
  <c r="AK32" i="1" s="1"/>
</calcChain>
</file>

<file path=xl/sharedStrings.xml><?xml version="1.0" encoding="utf-8"?>
<sst xmlns="http://schemas.openxmlformats.org/spreadsheetml/2006/main" count="3170" uniqueCount="655">
  <si>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</si>
  <si>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</si>
  <si>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</si>
  <si>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</si>
  <si>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</si>
  <si>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</si>
  <si>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</si>
  <si>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{a7445b23-3eb7-45ea-8efc-90a681d7b678}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</si>
  <si>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</si>
  <si>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</si>
  <si>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</si>
  <si>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</si>
  <si>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</si>
  <si>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</si>
  <si>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</si>
  <si>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</si>
  <si>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</si>
  <si>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17-NO-02-003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</si>
  <si>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</si>
  <si>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</si>
  <si>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Stavební úpravy pro vedení chodníků a cyklostezek v ulici Plzeňská, chodníky -jih-</t>
  </si>
  <si>
    <t>KSO:</t>
  </si>
  <si>
    <t>CC-CZ:</t>
  </si>
  <si>
    <t>Místo:</t>
  </si>
  <si>
    <t>ulice Plzeňská, Beroun</t>
  </si>
  <si>
    <t>Datum:</t>
  </si>
  <si>
    <t>Zadavatel:</t>
  </si>
  <si>
    <t>IČ:</t>
  </si>
  <si>
    <t>Město Beroun</t>
  </si>
  <si>
    <t>DIČ:</t>
  </si>
  <si>
    <t>Uchazeč:</t>
  </si>
  <si>
    <t>Vyplň údaj</t>
  </si>
  <si>
    <t>Projektant:</t>
  </si>
  <si>
    <t>NOVÁK &amp; PARTNER, s.r.o.</t>
  </si>
  <si>
    <t>True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</si>
  <si>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</si>
  <si>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</si>
  <si>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</si>
  <si>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</si>
  <si>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</si>
  <si>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</si>
  <si>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</si>
  <si>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</si>
  <si>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</si>
  <si>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</si>
  <si>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</si>
  <si>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</si>
  <si>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</si>
  <si>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</si>
  <si>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</si>
  <si>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</si>
  <si>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</si>
  <si>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</si>
  <si>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</si>
  <si>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</si>
  <si>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</si>
  <si>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</si>
  <si>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</si>
  <si>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</si>
  <si>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</si>
  <si>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</si>
  <si>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</si>
  <si>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</si>
  <si>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</si>
  <si>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</si>
  <si>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</si>
  <si>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</si>
  <si>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</si>
  <si>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</si>
  <si>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</si>
  <si>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</si>
  <si>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</si>
  <si>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</si>
  <si>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</si>
  <si>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</si>
  <si>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</si>
  <si>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SO 000-J</t>
  </si>
  <si>
    <t>Vedlejší a ostatní náklady</t>
  </si>
  <si>
    <t>STA</t>
  </si>
  <si>
    <t>1</t>
  </si>
  <si>
    <t>{92a43712-6e93-4039-808d-050e921cd6ed}</t>
  </si>
  <si>
    <t>2</t>
  </si>
  <si>
    <t>SO 155-J</t>
  </si>
  <si>
    <t>Chodníky a cyklostezky Beroun na silnici II/605, chodníky -jih-</t>
  </si>
  <si>
    <t>{f32e2780-a5bd-4677-9848-2046885024a0}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</si>
  <si>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</si>
  <si>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</si>
  <si>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</si>
  <si>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</si>
  <si>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</si>
  <si>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</si>
  <si>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</si>
  <si>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SO 000-J - Vedlejší a ostatní náklady</t>
  </si>
  <si>
    <t>REKAPITULACE ČLENĚNÍ SOUPISU PRACÍ</t>
  </si>
  <si>
    <t>Kód dílu - Popis</t>
  </si>
  <si>
    <t>Cena celkem [CZK]</t>
  </si>
  <si>
    <t>Náklady soupisu celkem</t>
  </si>
  <si>
    <t>-1</t>
  </si>
  <si>
    <t>VRN - Vedlejší rozpočtové náklady</t>
  </si>
  <si>
    <t xml:space="preserve">    VRN1 - Průzkumné, geodetické a projektové práce</t>
  </si>
  <si>
    <t xml:space="preserve">    VRN4 - Inženýrská činnost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</si>
  <si>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</si>
  <si>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</si>
  <si>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</si>
  <si>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</si>
  <si>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</si>
  <si>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</si>
  <si>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</si>
  <si>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</si>
  <si>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</si>
  <si>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</si>
  <si>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</si>
  <si>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</si>
  <si>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</si>
  <si>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</si>
  <si>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VRN</t>
  </si>
  <si>
    <t>Vedlejší rozpočtové náklady</t>
  </si>
  <si>
    <t>5</t>
  </si>
  <si>
    <t>ROZPOCET</t>
  </si>
  <si>
    <t>VRN1</t>
  </si>
  <si>
    <t>Průzkumné, geodetické a projektové práce</t>
  </si>
  <si>
    <t>K</t>
  </si>
  <si>
    <t>034503001-1</t>
  </si>
  <si>
    <t>Velkoplošná informační tabule na staveništi o stavbě: investor, projektant atd.</t>
  </si>
  <si>
    <t>KUS</t>
  </si>
  <si>
    <t>1024</t>
  </si>
  <si>
    <t>-864293299</t>
  </si>
  <si>
    <t>VV</t>
  </si>
  <si>
    <t>Místo realizace bude po dobu realizace stavby osazeno 1 ks velkoplošného billboardu o rozměrech 5,1 x 2,4 m</t>
  </si>
  <si>
    <t>dle pravidel publicity IROP po schválení objednatelem.</t>
  </si>
  <si>
    <t>Jedná se o pronájem - zahrnuje konstrukci a polep vč. dodávky, montáže a demontáže.</t>
  </si>
  <si>
    <t>1 "ks"</t>
  </si>
  <si>
    <t>012002000</t>
  </si>
  <si>
    <t>Hlavní tituly průvodních činností a nákladů průzkumné, geodetické a projektové práce geodetické práce</t>
  </si>
  <si>
    <t>KPL</t>
  </si>
  <si>
    <t>CS ÚRS 2017 02</t>
  </si>
  <si>
    <t>1645344828</t>
  </si>
  <si>
    <t>Náklady na veškerá geodetická zaměření během stavby</t>
  </si>
  <si>
    <t>Položka zahrnuje práci dvou osob v rozsahu 10 hodin/osoba</t>
  </si>
  <si>
    <t>(Výpočet hodin je orientační, zhotovitel ocení položku tak, aby zahrnovala náklady na veškerá geodetická zaměření běhm stavby)</t>
  </si>
  <si>
    <t>1 "kpl"</t>
  </si>
  <si>
    <t>3</t>
  </si>
  <si>
    <t>013244000</t>
  </si>
  <si>
    <t>Průzkumné, geodetické a projektové práce projektové práce dokumentace stavby (výkresová a textová) pro provádění stavby</t>
  </si>
  <si>
    <t>-799027372</t>
  </si>
  <si>
    <t>Cena je počítána jako 2% z celkové ceny stavby</t>
  </si>
  <si>
    <t>4</t>
  </si>
  <si>
    <t>013254000</t>
  </si>
  <si>
    <t>Průzkumné, geodetické a projektové práce projektové práce dokumentace stavby (výkresová a textová) skutečného provedení stavby</t>
  </si>
  <si>
    <t>811974613</t>
  </si>
  <si>
    <t>Cena je počítána jako 0,5% z celkové ceny stavby</t>
  </si>
  <si>
    <t>034503002-1</t>
  </si>
  <si>
    <t>Pamětní deska</t>
  </si>
  <si>
    <t>1995862047</t>
  </si>
  <si>
    <t xml:space="preserve">Místo realizace projektu bude nejpozději k datu převzetí dokončené stavby objednatelem osazeno 1 ks pamětní desky o rozměru 0,3 x 0,4 m </t>
  </si>
  <si>
    <t>Jedná se o dodávku, osazení a montáž pamětní desky vč. nového sloupku a ukotvení</t>
  </si>
  <si>
    <t>VRN4</t>
  </si>
  <si>
    <t>Inženýrská činnost</t>
  </si>
  <si>
    <t>6</t>
  </si>
  <si>
    <t>042503000</t>
  </si>
  <si>
    <t>Inženýrská činnost posudky plán BOZP na staveništi</t>
  </si>
  <si>
    <t>176433898</t>
  </si>
  <si>
    <t>posudky</t>
  </si>
  <si>
    <t>plán BOZP na staveništi</t>
  </si>
  <si>
    <t>7</t>
  </si>
  <si>
    <t>042903000-1</t>
  </si>
  <si>
    <t>Fotodokumentace stavby, pasportizace stávajících objektů vč. objízdných tras</t>
  </si>
  <si>
    <t>487264762</t>
  </si>
  <si>
    <t>SO 155-J - Chodníky a cyklostezky Beroun na silnici II/605, chodníky -jih-</t>
  </si>
  <si>
    <t>HSV - Práce a dodávky HSV</t>
  </si>
  <si>
    <t xml:space="preserve">    1 - Zemní práce</t>
  </si>
  <si>
    <t xml:space="preserve">    2 - Zakládání</t>
  </si>
  <si>
    <t xml:space="preserve">    5 - Komunikace pozemní</t>
  </si>
  <si>
    <t xml:space="preserve">    8 - Trubní vedení</t>
  </si>
  <si>
    <t xml:space="preserve">    9 - Ostatní konstrukce a práce, bourání</t>
  </si>
  <si>
    <t xml:space="preserve">    997 - Přesun sutě</t>
  </si>
  <si>
    <t xml:space="preserve">    998 - Přesun hmot</t>
  </si>
  <si>
    <t>HSV</t>
  </si>
  <si>
    <t>Práce a dodávky HSV</t>
  </si>
  <si>
    <t>Zemní práce</t>
  </si>
  <si>
    <t>113106123</t>
  </si>
  <si>
    <t>Rozebrání dlažeb a dílců komunikací pro pěší, vozovek a ploch s přemístěním hmot na skládku na vzdálenost do 3 m nebo s naložením na dopravní prostředek komunikací pro pěší s ložem z kameniva nebo živice a s výplní spár ze zámkové dlažby</t>
  </si>
  <si>
    <t>m2</t>
  </si>
  <si>
    <t>-429227486</t>
  </si>
  <si>
    <t>Součet</t>
  </si>
  <si>
    <t>113107141</t>
  </si>
  <si>
    <t>Odstranění podkladů nebo krytů s přemístěním hmot na skládku na vzdálenost do 3 m nebo s naložením na dopravní prostředek v ploše jednotlivě do 50 m2 živičných, o tl. vrstvy do 50 mm</t>
  </si>
  <si>
    <t>841350043</t>
  </si>
  <si>
    <t>plocha stanovena planimetrováním ze situace, povinný odkup zhotovitelem</t>
  </si>
  <si>
    <t>113107172</t>
  </si>
  <si>
    <t>Odstranění podkladů nebo krytů s přemístěním hmot na skládku na vzdálenost do 20 m nebo s naložením na dopravní prostředek v ploše jednotlivě přes 50 m2 do 200 m2 z betonu prostého, o tl. vrstvy přes 150 do 300 mm</t>
  </si>
  <si>
    <t>-1592128152</t>
  </si>
  <si>
    <t>113107222</t>
  </si>
  <si>
    <t>Odstranění podkladů nebo krytů s přemístěním hmot na skládku na vzdálenost do 20 m nebo s naložením na dopravní prostředek v ploše jednotlivě přes 200 m2 z kameniva hrubého drceného, o tl. vrstvy přes 100 do 200 mm</t>
  </si>
  <si>
    <t>-651111708</t>
  </si>
  <si>
    <t>113202111</t>
  </si>
  <si>
    <t>Vytrhání obrub s vybouráním lože, s přemístěním hmot na skládku na vzdálenost do 3 m nebo s naložením na dopravní prostředek z krajníků nebo obrubníků stojatých</t>
  </si>
  <si>
    <t>m</t>
  </si>
  <si>
    <t>1970708006</t>
  </si>
  <si>
    <t>121101101</t>
  </si>
  <si>
    <t>Sejmutí ornice nebo lesní půdy s vodorovným přemístěním na hromady v místě upotřebení nebo na dočasné či trvalé skládky se složením, na vzdálenost do 50 m</t>
  </si>
  <si>
    <t>m3</t>
  </si>
  <si>
    <t>208877333</t>
  </si>
  <si>
    <t>8</t>
  </si>
  <si>
    <t>122102202</t>
  </si>
  <si>
    <t>Odkopávky a prokopávky nezapažené pro silnice s přemístěním výkopku v příčných profilech na vzdálenost do 15 m nebo s naložením na dopravní prostředek v horninách tř. 1 a 2 přes 100 do 1 000 m3</t>
  </si>
  <si>
    <t>872428692</t>
  </si>
  <si>
    <t>"výkop" 271</t>
  </si>
  <si>
    <t>"výkop pro drenáže" 0,23*237</t>
  </si>
  <si>
    <t>9</t>
  </si>
  <si>
    <t>162301102</t>
  </si>
  <si>
    <t>Vodorovné přemístění výkopku nebo sypaniny po suchu na obvyklém dopravním prostředku, bez naložení výkopku, avšak se složením bez rozhrnutí z horniny tř. 1 až 4 na vzdálenost přes 500 do 1 000 m</t>
  </si>
  <si>
    <t>788304834</t>
  </si>
  <si>
    <t>odvoz na mezideponii / z mezideponie</t>
  </si>
  <si>
    <t>"štěrk, dle pol. č. 113107222" 2*116</t>
  </si>
  <si>
    <t>10</t>
  </si>
  <si>
    <t>162701105</t>
  </si>
  <si>
    <t>Vodorovné přemístění výkopku nebo sypaniny po suchu na obvyklém dopravním prostředku, bez naložení výkopku, avšak se složením bez rozhrnutí z horniny tř. 1 až 4 na vzdálenost přes 9 000 do 10 000 m</t>
  </si>
  <si>
    <t>-1594141626</t>
  </si>
  <si>
    <t>"výkop, dle pol. č. 122102202" 325,51</t>
  </si>
  <si>
    <t>11</t>
  </si>
  <si>
    <t>167101102</t>
  </si>
  <si>
    <t>Nakládání, skládání a překládání neulehlého výkopku nebo sypaniny nakládání, množství přes 100 m3, z hornin tř. 1 až 4</t>
  </si>
  <si>
    <t>-284361591</t>
  </si>
  <si>
    <t>na mezideponii</t>
  </si>
  <si>
    <t>12</t>
  </si>
  <si>
    <t>171101121</t>
  </si>
  <si>
    <t>Uložení sypaniny do násypů s rozprostřením sypaniny ve vrstvách a s hrubým urovnáním zhutněných s uzavřením povrchu násypu z hornin nesoudržných kamenitých</t>
  </si>
  <si>
    <t>2126777524</t>
  </si>
  <si>
    <t>13</t>
  </si>
  <si>
    <t>171201211</t>
  </si>
  <si>
    <t>Uložení sypaniny poplatek za uložení sypaniny na skládce (skládkovné)</t>
  </si>
  <si>
    <t>t</t>
  </si>
  <si>
    <t>-1647132610</t>
  </si>
  <si>
    <t>14</t>
  </si>
  <si>
    <t>182301132</t>
  </si>
  <si>
    <t>Rozprostření a urovnání ornice ve svahu sklonu přes 1:5 při souvislé ploše přes 500 m2, tl. vrstvy přes 100 do 150 mm</t>
  </si>
  <si>
    <t>1206217762</t>
  </si>
  <si>
    <t>M</t>
  </si>
  <si>
    <t>103641010</t>
  </si>
  <si>
    <t>zemina pro terénní úpravy -  ornice</t>
  </si>
  <si>
    <t>-83896935</t>
  </si>
  <si>
    <t>16</t>
  </si>
  <si>
    <t>183405211</t>
  </si>
  <si>
    <t>Výsev trávníku hydroosevem na ornici</t>
  </si>
  <si>
    <t>1984599336</t>
  </si>
  <si>
    <t>17</t>
  </si>
  <si>
    <t>005724100</t>
  </si>
  <si>
    <t>osivo směs travní parková</t>
  </si>
  <si>
    <t>kg</t>
  </si>
  <si>
    <t>2061859183</t>
  </si>
  <si>
    <t>18</t>
  </si>
  <si>
    <t>184802211</t>
  </si>
  <si>
    <t>Chemické odplevelení půdy před založením kultury, trávníku nebo zpevněných ploch o výměře jednotlivě přes 20 m2 na svahu přes 1:5 do 1:2 postřikem na široko</t>
  </si>
  <si>
    <t>39736182</t>
  </si>
  <si>
    <t>19</t>
  </si>
  <si>
    <t>185803112</t>
  </si>
  <si>
    <t>Ošetření trávníku jednorázové na svahu přes 1:5 do 1:2</t>
  </si>
  <si>
    <t>-1825425936</t>
  </si>
  <si>
    <t>20</t>
  </si>
  <si>
    <t>185804312</t>
  </si>
  <si>
    <t>Zalití rostlin vodou plochy záhonů jednotlivě přes 20 m2</t>
  </si>
  <si>
    <t>1882266630</t>
  </si>
  <si>
    <t>185851121</t>
  </si>
  <si>
    <t>Dovoz vody pro zálivku rostlin na vzdálenost do 1000 m</t>
  </si>
  <si>
    <t>-1293208881</t>
  </si>
  <si>
    <t>22</t>
  </si>
  <si>
    <t>191991111.R</t>
  </si>
  <si>
    <t>Odečet ceny za recyklát</t>
  </si>
  <si>
    <t>-775114796</t>
  </si>
  <si>
    <t>Zakládání</t>
  </si>
  <si>
    <t>23</t>
  </si>
  <si>
    <t>211561111</t>
  </si>
  <si>
    <t>Výplň kamenivem do rýh odvodňovacích žeber nebo trativodů bez zhutnění, s úpravou povrchu výplně kamenivem hrubým drceným frakce 4 až 16 mm</t>
  </si>
  <si>
    <t>-512696023</t>
  </si>
  <si>
    <t>"obsyp drenáže" 0,21*237</t>
  </si>
  <si>
    <t>24</t>
  </si>
  <si>
    <t>211971121</t>
  </si>
  <si>
    <t>Zřízení opláštění výplně z geotextilie odvodňovacích žeber nebo trativodů v rýze nebo zářezu se stěnami svislými nebo šikmými o sklonu přes 1:2 při rozvinuté šířce opláštění do 2,5 m</t>
  </si>
  <si>
    <t>-470641675</t>
  </si>
  <si>
    <t>"geotextilie"2,4*237</t>
  </si>
  <si>
    <t>25</t>
  </si>
  <si>
    <t>693111481.R</t>
  </si>
  <si>
    <t>textilie netkaná separační</t>
  </si>
  <si>
    <t>-490608291</t>
  </si>
  <si>
    <t>"dle pol. č. 211971121" 568,8</t>
  </si>
  <si>
    <t>26</t>
  </si>
  <si>
    <t>212752213</t>
  </si>
  <si>
    <t>Trativody z drenážních trubek se zřízením štěrkopískového lože pod trubky a s jejich obsypem v průměrném celkovém množství do 0,15 m3/m v otevřeném výkopu z trubek plastových flexibilních D přes 100 do 160 mm</t>
  </si>
  <si>
    <t>657756748</t>
  </si>
  <si>
    <t>"drenáž" 237</t>
  </si>
  <si>
    <t>Komunikace pozemní</t>
  </si>
  <si>
    <t>27</t>
  </si>
  <si>
    <t>564851111</t>
  </si>
  <si>
    <t>Podklad ze štěrkodrti ŠD s rozprostřením a zhutněním, po zhutnění tl. 150 mm</t>
  </si>
  <si>
    <t>2111559118</t>
  </si>
  <si>
    <t>28</t>
  </si>
  <si>
    <t>564871111</t>
  </si>
  <si>
    <t>Podklad ze štěrkodrti ŠD s rozprostřením a zhutněním, po zhutnění tl. 250 mm</t>
  </si>
  <si>
    <t>-2127291702</t>
  </si>
  <si>
    <t>29</t>
  </si>
  <si>
    <t>569903311</t>
  </si>
  <si>
    <t>Zřízení zemních krajnic z hornin jakékoliv třídy se zhutněním</t>
  </si>
  <si>
    <t>-76039778</t>
  </si>
  <si>
    <t>"dosypávka krajnic" 89</t>
  </si>
  <si>
    <t>30</t>
  </si>
  <si>
    <t>583441970</t>
  </si>
  <si>
    <t>štěrkodrť frakce 0-63</t>
  </si>
  <si>
    <t>-452308239</t>
  </si>
  <si>
    <t>31</t>
  </si>
  <si>
    <t>596211113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</si>
  <si>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přes 300 m2</t>
  </si>
  <si>
    <t>-1890265752</t>
  </si>
  <si>
    <t>592453080</t>
  </si>
  <si>
    <t>dlažba skladebná betonová základní 20 x 10 x 6 cm přírodní</t>
  </si>
  <si>
    <t>1258520496</t>
  </si>
  <si>
    <t>592452670</t>
  </si>
  <si>
    <t>dlažba skladebná betonová základní pro nevidomé 20 x 10 x 6 cm barevná</t>
  </si>
  <si>
    <t>640523012</t>
  </si>
  <si>
    <t>596211114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</si>
  <si>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60 mm skupiny A, pro plochy Příplatek k cenám dvou barev za dlažbu z prvků</t>
  </si>
  <si>
    <t>1352548965</t>
  </si>
  <si>
    <t>596211210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</si>
  <si>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do 50 m2</t>
  </si>
  <si>
    <t>396745028</t>
  </si>
  <si>
    <t>592453110</t>
  </si>
  <si>
    <t>dlažba skladebná betonová základní 20 x 10 x 8 cm přírodní</t>
  </si>
  <si>
    <t>143895988</t>
  </si>
  <si>
    <t>Trubní vedení</t>
  </si>
  <si>
    <t>899331111</t>
  </si>
  <si>
    <t>Výšková úprava uličního vstupu nebo vpusti do 200 mm zvýšením poklopu</t>
  </si>
  <si>
    <t>kus</t>
  </si>
  <si>
    <t>-226373847</t>
  </si>
  <si>
    <t>Ostatní konstrukce a práce, bourání</t>
  </si>
  <si>
    <t>914111111</t>
  </si>
  <si>
    <t>Montáž svislé dopravní značky základní velikosti do 1 m2 objímkami na sloupky nebo konzoly</t>
  </si>
  <si>
    <t>1622483500</t>
  </si>
  <si>
    <t>"A19" 1</t>
  </si>
  <si>
    <t>"P4" 1</t>
  </si>
  <si>
    <t>"IP6" 2</t>
  </si>
  <si>
    <t>"IP7" 1</t>
  </si>
  <si>
    <t>404440000</t>
  </si>
  <si>
    <t>značka dopravní svislá výstražná FeZn A1 - A30, P1,P4 700 mm</t>
  </si>
  <si>
    <t>422122415</t>
  </si>
  <si>
    <t>404455120</t>
  </si>
  <si>
    <t>značka dopravní svislá retroreflexní fólie tř. 1, FeZn-Al rám., 500 x 500 mm</t>
  </si>
  <si>
    <t>1821040348</t>
  </si>
  <si>
    <t>914511111</t>
  </si>
  <si>
    <t>Montáž sloupku dopravních značek délky do 3,5 m do betonového základu</t>
  </si>
  <si>
    <t>-1229598892</t>
  </si>
  <si>
    <t>"sloupky" 4</t>
  </si>
  <si>
    <t>404452560</t>
  </si>
  <si>
    <t>upínací svorka na sloupek D 60 mm</t>
  </si>
  <si>
    <t>-146310154</t>
  </si>
  <si>
    <t>5*2</t>
  </si>
  <si>
    <t>404452250</t>
  </si>
  <si>
    <t>sloupek Zn 60 - 350</t>
  </si>
  <si>
    <t>-269643731</t>
  </si>
  <si>
    <t>404452530</t>
  </si>
  <si>
    <t>víčko plastové na sloupek 60</t>
  </si>
  <si>
    <t>2071653164</t>
  </si>
  <si>
    <t>915131111</t>
  </si>
  <si>
    <t>Vodorovné dopravní značení stříkané barvou přechody pro chodce, šipky, symboly bílé základní</t>
  </si>
  <si>
    <t>-1586423184</t>
  </si>
  <si>
    <t>"V7, přechod pro chodce" 17</t>
  </si>
  <si>
    <t>915231111</t>
  </si>
  <si>
    <t>Vodorovné dopravní značení stříkaným plastem přechody pro chodce, šipky, symboly nápisy bílé základní</t>
  </si>
  <si>
    <t>220245367</t>
  </si>
  <si>
    <t>915321115</t>
  </si>
  <si>
    <t>Vodorovné značení předformovaným termoplastem vodící pás pro slabozraké z 6 proužků</t>
  </si>
  <si>
    <t>-1814316407</t>
  </si>
  <si>
    <t>915621111</t>
  </si>
  <si>
    <t>Předznačení pro vodorovné značení stříkané barvou nebo prováděné z nátěrových hmot plošné šipky, symboly, nápisy</t>
  </si>
  <si>
    <t>1859189576</t>
  </si>
  <si>
    <t>916231213</t>
  </si>
  <si>
    <t>-1149007947</t>
  </si>
  <si>
    <t>592172140.R</t>
  </si>
  <si>
    <t>obrubník betonový záhonový šedý(přírodní) 50 x 8 x 25 cm</t>
  </si>
  <si>
    <t>4210820</t>
  </si>
  <si>
    <t>997</t>
  </si>
  <si>
    <t>Přesun sutě</t>
  </si>
  <si>
    <t>997221551</t>
  </si>
  <si>
    <t>Vodorovná doprava suti bez naložení, ale se složením a s hrubým urovnáním ze sypkých materiálů, na vzdálenost do 1 km</t>
  </si>
  <si>
    <t>737414183</t>
  </si>
  <si>
    <t>997221559</t>
  </si>
  <si>
    <t>Vodorovná doprava suti bez naložení, ale se složením a s hrubým urovnáním Příplatek k ceně za každý další i započatý 1 km přes 1 km</t>
  </si>
  <si>
    <t>1899981565</t>
  </si>
  <si>
    <t>997221561</t>
  </si>
  <si>
    <t>Vodorovná doprava suti bez naložení, ale se složením a s hrubým urovnáním z kusových materiálů, na vzdálenost do 1 km</t>
  </si>
  <si>
    <t>-504783843</t>
  </si>
  <si>
    <t>"dle pol. č. 113106123 - dlažba" 169,621 "t"</t>
  </si>
  <si>
    <t>"dle pol. č. 113107172 - bet. vrstva" 77,956 "t"</t>
  </si>
  <si>
    <t>"dle pol. č. 113202111 - obrubníky" 53,095 "t"</t>
  </si>
  <si>
    <t>997221569</t>
  </si>
  <si>
    <t>1655311033</t>
  </si>
  <si>
    <t>997221815</t>
  </si>
  <si>
    <t>Poplatek za uložení stavebního odpadu na skládce (skládkovné) betonového</t>
  </si>
  <si>
    <t>455381629</t>
  </si>
  <si>
    <t>997221855</t>
  </si>
  <si>
    <t>Poplatek za uložení stavebního odpadu na skládce (skládkovné) zeminy a kameniva</t>
  </si>
  <si>
    <t>-1325238163</t>
  </si>
  <si>
    <t>998</t>
  </si>
  <si>
    <t>Přesun hmot</t>
  </si>
  <si>
    <t>998225111</t>
  </si>
  <si>
    <t>Přesun hmot pro komunikace s krytem z kameniva, monolitickým betonovým nebo živičným dopravní vzdálenost do 200 m jakékoliv délky objektu</t>
  </si>
  <si>
    <t>-944516748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</si>
  <si>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</si>
  <si>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</si>
  <si>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</si>
  <si>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</si>
  <si>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family val="2"/>
        <charset val="238"/>
      </rPr>
      <t xml:space="preserve">Rekapitulace stavby </t>
    </r>
    <r>
      <rPr>
        <sz val="9"/>
        <rFont val="Trebuchet MS"/>
        <family val="2"/>
        <charset val="238"/>
      </rPr>
      <t>obsahuje sestavu Rekapitulace stavby a Rekapitulace objektů stavby a soupisů prací.</t>
    </r>
  </si>
  <si>
    <r>
      <t xml:space="preserve">V sestavě </t>
    </r>
    <r>
      <rPr>
        <b/>
        <sz val="9"/>
        <rFont val="Trebuchet MS"/>
        <family val="2"/>
        <charset val="238"/>
      </rPr>
      <t>Rekapitulace stavby</t>
    </r>
    <r>
      <rPr>
        <sz val="9"/>
        <rFont val="Trebuchet MS"/>
        <family val="2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</si>
  <si>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</si>
  <si>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t xml:space="preserve">V sestavě </t>
    </r>
    <r>
      <rPr>
        <b/>
        <sz val="9"/>
        <rFont val="Trebuchet MS"/>
        <family val="2"/>
        <charset val="238"/>
      </rPr>
      <t>Rekapitulace objektů stavby a soupisů prací</t>
    </r>
    <r>
      <rPr>
        <sz val="9"/>
        <rFont val="Trebuchet MS"/>
        <family val="2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</si>
  <si>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</si>
  <si>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</si>
  <si>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</si>
  <si>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</si>
  <si>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</si>
  <si>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</si>
  <si>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</si>
  <si>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</si>
  <si>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</si>
  <si>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</si>
  <si>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</si>
  <si>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</si>
  <si>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</si>
  <si>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</si>
  <si>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family val="2"/>
        <charset val="238"/>
      </rPr>
      <t>Krycí list soupisu</t>
    </r>
    <r>
      <rPr>
        <sz val="9"/>
        <rFont val="Trebuchet MS"/>
        <family val="2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</si>
  <si>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</si>
  <si>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family val="2"/>
        <charset val="238"/>
      </rPr>
      <t>Rekapitulace členění soupisu prací</t>
    </r>
    <r>
      <rPr>
        <sz val="9"/>
        <rFont val="Trebuchet MS"/>
        <family val="2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</si>
  <si>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</si>
  <si>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family val="2"/>
        <charset val="238"/>
      </rPr>
      <t xml:space="preserve">Soupis prací </t>
    </r>
    <r>
      <rPr>
        <sz val="9"/>
        <rFont val="Trebuchet MS"/>
        <family val="2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</si>
  <si>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</si>
  <si>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</si>
  <si>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</si>
  <si>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</si>
  <si>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</si>
  <si>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</si>
  <si>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</si>
  <si>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</si>
  <si>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</si>
  <si>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</si>
  <si>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</si>
  <si>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</si>
  <si>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</si>
  <si>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</si>
  <si>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</si>
  <si>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</si>
  <si>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</si>
  <si>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</si>
  <si>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</si>
  <si>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</si>
  <si>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</si>
  <si>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</si>
  <si>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</si>
  <si>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</si>
  <si>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</si>
  <si>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</si>
  <si>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</si>
  <si>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</si>
  <si>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</si>
  <si>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</si>
  <si>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</si>
  <si>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</si>
  <si>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</si>
  <si>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</si>
  <si>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</si>
  <si>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</si>
  <si>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</si>
  <si>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</si>
  <si>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</si>
  <si>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</si>
  <si>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</si>
  <si>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</si>
  <si>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</si>
  <si>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</si>
  <si>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</si>
  <si>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</si>
  <si>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</si>
  <si>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</si>
  <si>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</si>
  <si>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</si>
  <si>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</si>
  <si>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</si>
  <si>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</si>
  <si>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</si>
  <si>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</si>
  <si>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</si>
  <si>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</si>
  <si>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</si>
  <si>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</si>
  <si>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</si>
  <si>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</si>
  <si>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</si>
  <si>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</si>
  <si>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</si>
  <si>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</si>
  <si>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</si>
  <si>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</si>
  <si>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</si>
  <si>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</si>
  <si>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</si>
  <si>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</si>
  <si>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</si>
  <si>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</si>
  <si>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</si>
  <si>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</si>
  <si>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</si>
  <si>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</si>
  <si>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</si>
  <si>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</si>
  <si>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</si>
  <si>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</si>
  <si>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</si>
  <si>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</si>
  <si>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</si>
  <si>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</si>
  <si>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</si>
  <si>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</si>
  <si>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</si>
  <si>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</si>
  <si>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</si>
  <si>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</si>
  <si>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</si>
  <si>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</si>
  <si>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</si>
  <si>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</si>
  <si>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</si>
  <si>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</si>
  <si>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</si>
  <si>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</si>
  <si>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</si>
  <si>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</si>
  <si>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</si>
  <si>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</si>
  <si>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</si>
  <si>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</si>
  <si>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</si>
  <si>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</si>
  <si>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</si>
  <si>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</si>
  <si>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</si>
  <si>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</si>
  <si>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</si>
  <si>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</si>
  <si>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</si>
  <si>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</si>
  <si>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</si>
  <si>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</si>
  <si>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</si>
  <si>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</si>
  <si>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</si>
  <si>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</si>
  <si>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</si>
  <si>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</si>
  <si>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</si>
  <si>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</si>
  <si>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</si>
  <si>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</si>
  <si>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</si>
  <si>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</si>
  <si>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</si>
  <si>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</si>
  <si>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</si>
  <si>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</si>
  <si>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</si>
  <si>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</si>
  <si>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</si>
  <si>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</si>
  <si>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</si>
  <si>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</si>
  <si>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</si>
  <si>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</si>
  <si>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</si>
  <si>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</si>
  <si>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</si>
  <si>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</si>
  <si>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</si>
  <si>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</si>
  <si>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</si>
  <si>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</si>
  <si>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</si>
  <si>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</si>
  <si>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</si>
  <si>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</si>
  <si>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</si>
  <si>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</si>
  <si>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"V15, symbol Dej přednost v jízdě" 1*0,4</t>
  </si>
  <si>
    <t>"dle pol. č. 915131111" 17,40</t>
  </si>
  <si>
    <t>912111112</t>
  </si>
  <si>
    <t>Montáž zábrany parkovací sloupku v do 800 mm se zabetonovanou patkou</t>
  </si>
  <si>
    <t>749101770.R</t>
  </si>
  <si>
    <t>sloupek parkovací pevný ozdobný k zabetonování</t>
  </si>
  <si>
    <t>"parkovací sloupky" 10</t>
  </si>
  <si>
    <t>dlažba 95x20x70 cm, vodicí linie s drážkami</t>
  </si>
  <si>
    <t>592452631.R</t>
  </si>
  <si>
    <t>obrubník betonový chodníkový 100x10x25 cm</t>
  </si>
  <si>
    <t>592174160</t>
  </si>
  <si>
    <t>Osazení chodníkového obrubníku betonového se zřízením lože, s vyplněním a zatřením spár cementovou maltou stojatého s boční opěrou z betonu prostého tř. C 16/20, do lože z betonu prostého téže značky</t>
  </si>
  <si>
    <t>"chodník v místě vjezdů" 155</t>
  </si>
  <si>
    <t>"chodník - úprava pro nevidomé - vodicí linie" 22</t>
  </si>
  <si>
    <t>"chodník - úprava pro nevidomé - vodící linie" 22</t>
  </si>
  <si>
    <t>592453111.R</t>
  </si>
  <si>
    <t>dlažba zámková tl. 8 cm červená s plastickou úpravou pro nevidomé a slabozraké</t>
  </si>
  <si>
    <t>596211214</t>
  </si>
  <si>
    <t>Kladení dlažby z betonových zámkových dlaždic komunikací pro pěší s ložem z kameniva těženého nebo drceného tl. do 40 mm, s vyplněním spár s dvojitým hutněním, vibrováním a se smetením přebytečného materiálu na krajnici tl. 80 mm skupiny A, pro plochy Příplatek k cenám dvou barev za dlažbu z prvků</t>
  </si>
  <si>
    <t>"smíšená stezka" 73</t>
  </si>
  <si>
    <t>dlažba 20 x 10 x 6 cm barevná - bez zkosených hran</t>
  </si>
  <si>
    <t>592452681.R</t>
  </si>
  <si>
    <t>"chodník - úprava pro nevidomé" 7</t>
  </si>
  <si>
    <t>"chodník - úprava pro nevidomé" 62</t>
  </si>
  <si>
    <t>"chodník v místě vjezdů" 62</t>
  </si>
  <si>
    <t>2*578</t>
  </si>
  <si>
    <t>"odečteno ze situace" 578+2</t>
  </si>
  <si>
    <t>"chodník" 936</t>
  </si>
  <si>
    <t>"betonová zámková dlažba" 85</t>
  </si>
  <si>
    <t>"zatravňovací tvárnice" 30</t>
  </si>
  <si>
    <t>"betonové 120x250 mm" 121</t>
  </si>
  <si>
    <t>"ornice nevhodná pro zpětné použití" 725*0,15</t>
  </si>
  <si>
    <t>"dle pol. č. 182301132" 1322 "m2" * 0,15 "m" * 2 "t/m3"</t>
  </si>
  <si>
    <t>"plochy stanoveny planimetrováním z příčných řezů" 1322</t>
  </si>
  <si>
    <t>"chodníky - ruční odstranění" 160</t>
  </si>
  <si>
    <t>"odstranění betonových ploch" 120</t>
  </si>
  <si>
    <t>113107143</t>
  </si>
  <si>
    <t>Odstranění podkladů nebo krytů s přemístěním hmot na skládku na vzdálenost do 3 m nebo s naložením na dopravní prostředek v ploše jednotlivě do 50 m2 živičných, o tl. vrstvy do 150 mm</t>
  </si>
  <si>
    <t>"silnice - ruční odstranění" 46</t>
  </si>
  <si>
    <t>"plochy ze ŠD" 608</t>
  </si>
  <si>
    <t>"podklad pod dlažbou" 85+30</t>
  </si>
  <si>
    <t>"podklad pod betonovými plochami" 120</t>
  </si>
  <si>
    <t>"podklad pod asfaltovými plochami" 160</t>
  </si>
  <si>
    <t xml:space="preserve">"dle pol. č. 113107143" 46*0,15*2,2 "t/m3" </t>
  </si>
  <si>
    <t>"dle pol. č. 113106123 - dlažba" 29,9 "t"</t>
  </si>
  <si>
    <t>"dle pol. č. 113107172 - bet. vrstva" 75 "t"</t>
  </si>
  <si>
    <t>"dle pol. č. 113202111 - obrubníky" 24,805 "t"</t>
  </si>
  <si>
    <t>"dle pol. č. 113106123 - dlažba" 29,9 "t" * 9 "km"</t>
  </si>
  <si>
    <t>"dle pol. č. 113107172 - bet. vrstva" 75 "t" * 9 "km"</t>
  </si>
  <si>
    <t>"dle pol. č. 113202111 - obrubníky" 24,805 "t" * 9 "km"</t>
  </si>
  <si>
    <t>"dle pol. č. 113107141" 160*0,05*2,2 "t/m3"</t>
  </si>
  <si>
    <t>"nevhodná ornice, dle pol. č. 121101101" 108,75</t>
  </si>
  <si>
    <t>"nevhodná ornice, dle pol. č . 121101101" 108,75 "m3" * 2 "t/m3"</t>
  </si>
  <si>
    <t>"nevhodná zemina, dle pol. č. 122102202" 325,51 "m3" * 2 "t/m3"</t>
  </si>
  <si>
    <t>"štěrk" 116</t>
  </si>
  <si>
    <t>"násyp ze štěrku pro zpětné použití" 116</t>
  </si>
  <si>
    <t>"dle pol. č. 113107222" 441,32</t>
  </si>
  <si>
    <t>"dle pol. č. 171101121" -232</t>
  </si>
  <si>
    <t>"dle pol. č. 997221551" 209,32 "t" * 9 "km"</t>
  </si>
  <si>
    <t>89 "m3" * 2,0 "t/m3"</t>
  </si>
  <si>
    <t>"dle pol. č. 997221551" 209,320 "t"</t>
  </si>
  <si>
    <t>"dle pol. č. 183405211" 1322</t>
  </si>
  <si>
    <t>"ošetření 3x, dle pol. č. 183405211" 3*1322</t>
  </si>
  <si>
    <t>"zalití 3x (3 x 5 l/m2), dle pol. č. 183405211" (3 * 5 "l/m2" * 1322 "m2") / 1000</t>
  </si>
  <si>
    <t>1322*0,025 'Přepočtené koeficientem množství</t>
  </si>
  <si>
    <t xml:space="preserve">"dle pol. č. 182301132" 1322 "m2" </t>
  </si>
  <si>
    <t>v provedení z materiálu zajišťující životnost desky a písma min. 5 let.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</si>
</sst>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#,##0.00%"/>
    <numFmt numFmtId="165" formatCode="dd\.mm\.yyyy"/>
    <numFmt numFmtId="166" formatCode="#,##0.00000"/>
    <numFmt numFmtId="167" formatCode="#,##0.000"/>
  </numFmts>
  <fonts count="48" x14ac:knownFonts="1">
    <font>
      <sz val="8"/>
      <name val="Trebuchet MS"/>
      <family val="2"/>
    </font>
    <font>
      <sz val="8"/>
      <color rgb="FF969696"/>
      <name val="Trebuchet MS"/>
      <family val="2"/>
      <charset val="238"/>
    </font>
    <font>
      <sz val="9"/>
      <name val="Trebuchet MS"/>
      <family val="2"/>
      <charset val="238"/>
    </font>
    <font>
      <b/>
      <sz val="12"/>
      <name val="Trebuchet MS"/>
      <family val="2"/>
      <charset val="238"/>
    </font>
    <font>
      <sz val="11"/>
      <name val="Trebuchet MS"/>
      <family val="2"/>
      <charset val="238"/>
    </font>
    <font>
      <sz val="12"/>
      <color rgb="FF003366"/>
      <name val="Trebuchet MS"/>
      <family val="2"/>
      <charset val="238"/>
    </font>
    <font>
      <sz val="10"/>
      <color rgb="FF003366"/>
      <name val="Trebuchet MS"/>
      <family val="2"/>
      <charset val="238"/>
    </font>
    <font>
      <sz val="8"/>
      <color rgb="FF003366"/>
      <name val="Trebuchet MS"/>
      <family val="2"/>
      <charset val="238"/>
    </font>
    <font>
      <sz val="8"/>
      <color rgb="FF800080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  <font>
      <sz val="8"/>
      <color rgb="FFFAE682"/>
      <name val="Trebuchet MS"/>
      <family val="2"/>
      <charset val="238"/>
    </font>
    <font>
      <sz val="10"/>
      <name val="Trebuchet MS"/>
      <family val="2"/>
      <charset val="238"/>
    </font>
    <font>
      <sz val="10"/>
      <color rgb="FF960000"/>
      <name val="Trebuchet MS"/>
      <family val="2"/>
      <charset val="238"/>
    </font>
    <font>
      <u/>
      <sz val="10"/>
      <color theme="10"/>
      <name val="Trebuchet MS"/>
      <family val="2"/>
      <charset val="238"/>
    </font>
    <font>
      <sz val="8"/>
      <color rgb="FF3366FF"/>
      <name val="Trebuchet MS"/>
      <family val="2"/>
      <charset val="238"/>
    </font>
    <font>
      <b/>
      <sz val="16"/>
      <name val="Trebuchet MS"/>
      <family val="2"/>
      <charset val="238"/>
    </font>
    <font>
      <b/>
      <sz val="12"/>
      <color rgb="FF969696"/>
      <name val="Trebuchet MS"/>
      <family val="2"/>
      <charset val="238"/>
    </font>
    <font>
      <sz val="9"/>
      <color rgb="FF969696"/>
      <name val="Trebuchet MS"/>
      <family val="2"/>
      <charset val="238"/>
    </font>
    <font>
      <b/>
      <sz val="8"/>
      <color rgb="FF969696"/>
      <name val="Trebuchet MS"/>
      <family val="2"/>
      <charset val="238"/>
    </font>
    <font>
      <b/>
      <sz val="10"/>
      <name val="Trebuchet MS"/>
      <family val="2"/>
      <charset val="238"/>
    </font>
    <font>
      <b/>
      <sz val="9"/>
      <name val="Trebuchet MS"/>
      <family val="2"/>
      <charset val="238"/>
    </font>
    <font>
      <sz val="12"/>
      <color rgb="FF969696"/>
      <name val="Trebuchet MS"/>
      <family val="2"/>
      <charset val="238"/>
    </font>
    <font>
      <b/>
      <sz val="12"/>
      <color rgb="FF960000"/>
      <name val="Trebuchet MS"/>
      <family val="2"/>
      <charset val="238"/>
    </font>
    <font>
      <sz val="12"/>
      <name val="Trebuchet MS"/>
      <family val="2"/>
      <charset val="238"/>
    </font>
    <font>
      <sz val="18"/>
      <color theme="10"/>
      <name val="Wingdings 2"/>
      <family val="1"/>
      <charset val="2"/>
    </font>
    <font>
      <b/>
      <sz val="11"/>
      <color rgb="FF003366"/>
      <name val="Trebuchet MS"/>
      <family val="2"/>
      <charset val="238"/>
    </font>
    <font>
      <sz val="11"/>
      <color rgb="FF003366"/>
      <name val="Trebuchet MS"/>
      <family val="2"/>
      <charset val="238"/>
    </font>
    <font>
      <b/>
      <sz val="11"/>
      <name val="Trebuchet MS"/>
      <family val="2"/>
      <charset val="238"/>
    </font>
    <font>
      <sz val="11"/>
      <color rgb="FF969696"/>
      <name val="Trebuchet MS"/>
      <family val="2"/>
      <charset val="238"/>
    </font>
    <font>
      <sz val="10"/>
      <color theme="10"/>
      <name val="Trebuchet MS"/>
      <family val="2"/>
      <charset val="238"/>
    </font>
    <font>
      <b/>
      <sz val="12"/>
      <color rgb="FF800000"/>
      <name val="Trebuchet MS"/>
      <family val="2"/>
      <charset val="238"/>
    </font>
    <font>
      <sz val="8"/>
      <color rgb="FF960000"/>
      <name val="Trebuchet MS"/>
      <family val="2"/>
      <charset val="238"/>
    </font>
    <font>
      <b/>
      <sz val="8"/>
      <name val="Trebuchet MS"/>
      <family val="2"/>
      <charset val="238"/>
    </font>
    <font>
      <sz val="7"/>
      <color rgb="FF969696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name val="Trebuchet MS"/>
      <family val="2"/>
      <charset val="238"/>
    </font>
    <font>
      <b/>
      <sz val="16"/>
      <name val="Trebuchet MS"/>
      <family val="2"/>
      <charset val="238"/>
    </font>
    <font>
      <b/>
      <sz val="11"/>
      <name val="Trebuchet MS"/>
      <family val="2"/>
      <charset val="238"/>
    </font>
    <font>
      <sz val="9"/>
      <name val="Trebuchet MS"/>
      <family val="2"/>
      <charset val="238"/>
    </font>
    <font>
      <sz val="10"/>
      <name val="Trebuchet MS"/>
      <family val="2"/>
      <charset val="238"/>
    </font>
    <font>
      <sz val="11"/>
      <name val="Trebuchet MS"/>
      <family val="2"/>
      <charset val="238"/>
    </font>
    <font>
      <b/>
      <sz val="9"/>
      <name val="Trebuchet MS"/>
      <family val="2"/>
      <charset val="238"/>
    </font>
    <font>
      <u/>
      <sz val="11"/>
      <color theme="10"/>
      <name val="Calibri"/>
      <family val="2"/>
      <charset val="238"/>
      <scheme val="minor"/>
    </font>
    <font>
      <i/>
      <sz val="9"/>
      <name val="Trebuchet MS"/>
      <family val="2"/>
      <charset val="238"/>
    </font>
    <font>
      <i/>
      <sz val="8"/>
      <color rgb="FF0000FF"/>
      <name val="Trebuchet MS"/>
      <family val="2"/>
      <charset val="238"/>
    </font>
    <font>
      <sz val="8"/>
      <color rgb="FF505050"/>
      <name val="Trebuchet MS"/>
      <family val="2"/>
      <charset val="238"/>
    </font>
    <font>
      <sz val="8"/>
      <color rgb="FFFF0000"/>
      <name val="Trebuchet MS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3" fillId="0" borderId="0" applyNumberFormat="0" applyFill="0" applyBorder="0" applyAlignment="0" applyProtection="0"/>
  </cellStyleXfs>
  <cellXfs count="402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1" fillId="2" borderId="0" xfId="0" applyFont="1" applyFill="1" applyAlignment="1" applyProtection="1">
      <alignment horizontal="left" vertical="center"/>
    </xf>
    <xf numFmtId="0" fontId="12" fillId="2" borderId="0" xfId="0" applyFont="1" applyFill="1" applyAlignment="1" applyProtection="1">
      <alignment vertical="center"/>
    </xf>
    <xf numFmtId="0" fontId="13" fillId="2" borderId="0" xfId="0" applyFont="1" applyFill="1" applyAlignment="1" applyProtection="1">
      <alignment horizontal="left" vertical="center"/>
    </xf>
    <xf numFmtId="0" fontId="14" fillId="2" borderId="0" xfId="1" applyFont="1" applyFill="1" applyAlignment="1" applyProtection="1">
      <alignment vertical="center"/>
    </xf>
    <xf numFmtId="0" fontId="43" fillId="2" borderId="0" xfId="1" applyFill="1"/>
    <xf numFmtId="0" fontId="0" fillId="2" borderId="0" xfId="0" applyFill="1"/>
    <xf numFmtId="0" fontId="11" fillId="2" borderId="0" xfId="0" applyFont="1" applyFill="1" applyAlignment="1">
      <alignment horizontal="left"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6" fillId="0" borderId="0" xfId="0" applyFont="1" applyBorder="1" applyAlignment="1">
      <alignment horizontal="left" vertical="center"/>
    </xf>
    <xf numFmtId="0" fontId="0" fillId="0" borderId="6" xfId="0" applyBorder="1"/>
    <xf numFmtId="0" fontId="15" fillId="0" borderId="0" xfId="0" applyFont="1" applyAlignment="1">
      <alignment horizontal="left" vertical="center"/>
    </xf>
    <xf numFmtId="0" fontId="17" fillId="0" borderId="0" xfId="0" applyFont="1" applyAlignment="1">
      <alignment horizontal="left" vertical="center"/>
    </xf>
    <xf numFmtId="0" fontId="18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18" fillId="0" borderId="0" xfId="0" applyFont="1" applyBorder="1" applyAlignment="1">
      <alignment horizontal="left" vertical="center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0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5" borderId="0" xfId="0" applyFont="1" applyFill="1" applyBorder="1" applyAlignment="1">
      <alignment vertical="center"/>
    </xf>
    <xf numFmtId="0" fontId="3" fillId="5" borderId="9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0" fontId="3" fillId="5" borderId="10" xfId="0" applyFont="1" applyFill="1" applyBorder="1" applyAlignment="1">
      <alignment horizontal="center" vertical="center"/>
    </xf>
    <xf numFmtId="0" fontId="0" fillId="5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1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6" borderId="10" xfId="0" applyFont="1" applyFill="1" applyBorder="1" applyAlignment="1">
      <alignment vertical="center"/>
    </xf>
    <xf numFmtId="0" fontId="2" fillId="6" borderId="11" xfId="0" applyFont="1" applyFill="1" applyBorder="1" applyAlignment="1">
      <alignment horizontal="center" vertical="center"/>
    </xf>
    <xf numFmtId="0" fontId="18" fillId="0" borderId="20" xfId="0" applyFont="1" applyBorder="1" applyAlignment="1">
      <alignment horizontal="center" vertical="center" wrapText="1"/>
    </xf>
    <xf numFmtId="0" fontId="18" fillId="0" borderId="21" xfId="0" applyFont="1" applyBorder="1" applyAlignment="1">
      <alignment horizontal="center" vertical="center" wrapText="1"/>
    </xf>
    <xf numFmtId="0" fontId="18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2" fillId="0" borderId="18" xfId="0" applyNumberFormat="1" applyFont="1" applyBorder="1" applyAlignment="1">
      <alignment vertical="center"/>
    </xf>
    <xf numFmtId="4" fontId="22" fillId="0" borderId="0" xfId="0" applyNumberFormat="1" applyFont="1" applyBorder="1" applyAlignment="1">
      <alignment vertical="center"/>
    </xf>
    <xf numFmtId="166" fontId="22" fillId="0" borderId="0" xfId="0" applyNumberFormat="1" applyFont="1" applyBorder="1" applyAlignment="1">
      <alignment vertical="center"/>
    </xf>
    <xf numFmtId="4" fontId="22" fillId="0" borderId="19" xfId="0" applyNumberFormat="1" applyFont="1" applyBorder="1" applyAlignment="1">
      <alignment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6" fillId="0" borderId="0" xfId="0" applyFont="1" applyAlignment="1">
      <alignment vertical="center"/>
    </xf>
    <xf numFmtId="0" fontId="27" fillId="0" borderId="0" xfId="0" applyFont="1" applyAlignment="1">
      <alignment vertical="center"/>
    </xf>
    <xf numFmtId="0" fontId="28" fillId="0" borderId="0" xfId="0" applyFont="1" applyAlignment="1">
      <alignment horizontal="center" vertical="center"/>
    </xf>
    <xf numFmtId="4" fontId="29" fillId="0" borderId="18" xfId="0" applyNumberFormat="1" applyFont="1" applyBorder="1" applyAlignment="1">
      <alignment vertical="center"/>
    </xf>
    <xf numFmtId="4" fontId="29" fillId="0" borderId="0" xfId="0" applyNumberFormat="1" applyFont="1" applyBorder="1" applyAlignment="1">
      <alignment vertical="center"/>
    </xf>
    <xf numFmtId="166" fontId="29" fillId="0" borderId="0" xfId="0" applyNumberFormat="1" applyFont="1" applyBorder="1" applyAlignment="1">
      <alignment vertical="center"/>
    </xf>
    <xf numFmtId="4" fontId="29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29" fillId="0" borderId="23" xfId="0" applyNumberFormat="1" applyFont="1" applyBorder="1" applyAlignment="1">
      <alignment vertical="center"/>
    </xf>
    <xf numFmtId="4" fontId="29" fillId="0" borderId="24" xfId="0" applyNumberFormat="1" applyFont="1" applyBorder="1" applyAlignment="1">
      <alignment vertical="center"/>
    </xf>
    <xf numFmtId="166" fontId="29" fillId="0" borderId="24" xfId="0" applyNumberFormat="1" applyFont="1" applyBorder="1" applyAlignment="1">
      <alignment vertical="center"/>
    </xf>
    <xf numFmtId="4" fontId="29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2" fillId="2" borderId="0" xfId="0" applyFont="1" applyFill="1" applyAlignment="1">
      <alignment vertical="center"/>
    </xf>
    <xf numFmtId="0" fontId="13" fillId="2" borderId="0" xfId="0" applyFont="1" applyFill="1" applyAlignment="1">
      <alignment horizontal="left" vertical="center"/>
    </xf>
    <xf numFmtId="0" fontId="30" fillId="2" borderId="0" xfId="1" applyFont="1" applyFill="1" applyAlignment="1">
      <alignment vertical="center"/>
    </xf>
    <xf numFmtId="0" fontId="12" fillId="2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18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0" fillId="0" borderId="0" xfId="0" applyFont="1" applyBorder="1" applyAlignment="1">
      <alignment horizontal="left" vertical="center"/>
    </xf>
    <xf numFmtId="4" fontId="23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3" fillId="6" borderId="10" xfId="0" applyFont="1" applyFill="1" applyBorder="1" applyAlignment="1">
      <alignment horizontal="right"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>
      <alignment vertical="center"/>
    </xf>
    <xf numFmtId="0" fontId="0" fillId="6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>
      <alignment horizontal="right" vertical="center"/>
    </xf>
    <xf numFmtId="0" fontId="0" fillId="6" borderId="6" xfId="0" applyFont="1" applyFill="1" applyBorder="1" applyAlignment="1">
      <alignment vertical="center"/>
    </xf>
    <xf numFmtId="0" fontId="31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18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6" borderId="20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>
      <alignment horizontal="center" vertical="center" wrapText="1"/>
    </xf>
    <xf numFmtId="4" fontId="23" fillId="0" borderId="0" xfId="0" applyNumberFormat="1" applyFont="1" applyAlignment="1"/>
    <xf numFmtId="166" fontId="32" fillId="0" borderId="16" xfId="0" applyNumberFormat="1" applyFont="1" applyBorder="1" applyAlignment="1"/>
    <xf numFmtId="166" fontId="32" fillId="0" borderId="17" xfId="0" applyNumberFormat="1" applyFont="1" applyBorder="1" applyAlignment="1"/>
    <xf numFmtId="4" fontId="33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6" fillId="0" borderId="0" xfId="0" applyFont="1" applyAlignment="1">
      <alignment horizontal="left"/>
    </xf>
    <xf numFmtId="4" fontId="6" fillId="0" borderId="0" xfId="0" applyNumberFormat="1" applyFont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4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/>
    </xf>
    <xf numFmtId="0" fontId="8" fillId="0" borderId="0" xfId="0" applyFont="1" applyAlignment="1">
      <alignment horizontal="left" vertical="center" wrapText="1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9" fillId="0" borderId="5" xfId="0" applyFont="1" applyBorder="1" applyAlignment="1">
      <alignment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left" vertical="center" wrapText="1"/>
    </xf>
    <xf numFmtId="167" fontId="9" fillId="0" borderId="0" xfId="0" applyNumberFormat="1" applyFont="1" applyAlignment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10" fillId="0" borderId="5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10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35" fillId="0" borderId="28" xfId="0" applyFont="1" applyBorder="1" applyAlignment="1" applyProtection="1">
      <alignment horizontal="center" vertical="center"/>
      <protection locked="0"/>
    </xf>
    <xf numFmtId="49" fontId="35" fillId="0" borderId="28" xfId="0" applyNumberFormat="1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left" vertical="center" wrapText="1"/>
      <protection locked="0"/>
    </xf>
    <xf numFmtId="0" fontId="35" fillId="0" borderId="28" xfId="0" applyFont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Border="1" applyAlignment="1" applyProtection="1">
      <alignment vertical="center"/>
      <protection locked="0"/>
    </xf>
    <xf numFmtId="4" fontId="35" fillId="4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Border="1" applyAlignment="1" applyProtection="1">
      <alignment vertical="center"/>
      <protection locked="0"/>
    </xf>
    <xf numFmtId="0" fontId="35" fillId="0" borderId="5" xfId="0" applyFont="1" applyBorder="1" applyAlignment="1">
      <alignment vertical="center"/>
    </xf>
    <xf numFmtId="0" fontId="35" fillId="4" borderId="28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>
      <alignment horizontal="center" vertical="center"/>
    </xf>
    <xf numFmtId="0" fontId="0" fillId="0" borderId="0" xfId="0" applyAlignment="1" applyProtection="1">
      <alignment vertical="top"/>
      <protection locked="0"/>
    </xf>
    <xf numFmtId="0" fontId="36" fillId="0" borderId="29" xfId="0" applyFont="1" applyBorder="1" applyAlignment="1" applyProtection="1">
      <alignment vertical="center" wrapText="1"/>
      <protection locked="0"/>
    </xf>
    <xf numFmtId="0" fontId="36" fillId="0" borderId="30" xfId="0" applyFont="1" applyBorder="1" applyAlignment="1" applyProtection="1">
      <alignment vertical="center" wrapText="1"/>
      <protection locked="0"/>
    </xf>
    <xf numFmtId="0" fontId="36" fillId="0" borderId="31" xfId="0" applyFont="1" applyBorder="1" applyAlignment="1" applyProtection="1">
      <alignment vertical="center" wrapText="1"/>
      <protection locked="0"/>
    </xf>
    <xf numFmtId="0" fontId="36" fillId="0" borderId="32" xfId="0" applyFont="1" applyBorder="1" applyAlignment="1" applyProtection="1">
      <alignment horizontal="center" vertical="center" wrapText="1"/>
      <protection locked="0"/>
    </xf>
    <xf numFmtId="0" fontId="36" fillId="0" borderId="33" xfId="0" applyFont="1" applyBorder="1" applyAlignment="1" applyProtection="1">
      <alignment horizontal="center" vertical="center" wrapText="1"/>
      <protection locked="0"/>
    </xf>
    <xf numFmtId="0" fontId="36" fillId="0" borderId="32" xfId="0" applyFont="1" applyBorder="1" applyAlignment="1" applyProtection="1">
      <alignment vertical="center" wrapText="1"/>
      <protection locked="0"/>
    </xf>
    <xf numFmtId="0" fontId="36" fillId="0" borderId="33" xfId="0" applyFont="1" applyBorder="1" applyAlignment="1" applyProtection="1">
      <alignment vertical="center" wrapText="1"/>
      <protection locked="0"/>
    </xf>
    <xf numFmtId="0" fontId="38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 wrapText="1"/>
      <protection locked="0"/>
    </xf>
    <xf numFmtId="0" fontId="39" fillId="0" borderId="1" xfId="0" applyFont="1" applyBorder="1" applyAlignment="1" applyProtection="1">
      <alignment vertical="center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vertical="center" wrapText="1"/>
      <protection locked="0"/>
    </xf>
    <xf numFmtId="0" fontId="36" fillId="0" borderId="35" xfId="0" applyFont="1" applyBorder="1" applyAlignment="1" applyProtection="1">
      <alignment vertical="center" wrapText="1"/>
      <protection locked="0"/>
    </xf>
    <xf numFmtId="0" fontId="40" fillId="0" borderId="34" xfId="0" applyFont="1" applyBorder="1" applyAlignment="1" applyProtection="1">
      <alignment vertical="center" wrapText="1"/>
      <protection locked="0"/>
    </xf>
    <xf numFmtId="0" fontId="36" fillId="0" borderId="36" xfId="0" applyFont="1" applyBorder="1" applyAlignment="1" applyProtection="1">
      <alignment vertical="center" wrapText="1"/>
      <protection locked="0"/>
    </xf>
    <xf numFmtId="0" fontId="36" fillId="0" borderId="1" xfId="0" applyFont="1" applyBorder="1" applyAlignment="1" applyProtection="1">
      <alignment vertical="top"/>
      <protection locked="0"/>
    </xf>
    <xf numFmtId="0" fontId="36" fillId="0" borderId="0" xfId="0" applyFont="1" applyAlignment="1" applyProtection="1">
      <alignment vertical="top"/>
      <protection locked="0"/>
    </xf>
    <xf numFmtId="0" fontId="36" fillId="0" borderId="29" xfId="0" applyFont="1" applyBorder="1" applyAlignment="1" applyProtection="1">
      <alignment horizontal="left" vertical="center"/>
      <protection locked="0"/>
    </xf>
    <xf numFmtId="0" fontId="36" fillId="0" borderId="30" xfId="0" applyFont="1" applyBorder="1" applyAlignment="1" applyProtection="1">
      <alignment horizontal="left" vertical="center"/>
      <protection locked="0"/>
    </xf>
    <xf numFmtId="0" fontId="36" fillId="0" borderId="31" xfId="0" applyFont="1" applyBorder="1" applyAlignment="1" applyProtection="1">
      <alignment horizontal="left" vertical="center"/>
      <protection locked="0"/>
    </xf>
    <xf numFmtId="0" fontId="36" fillId="0" borderId="32" xfId="0" applyFont="1" applyBorder="1" applyAlignment="1" applyProtection="1">
      <alignment horizontal="left" vertical="center"/>
      <protection locked="0"/>
    </xf>
    <xf numFmtId="0" fontId="36" fillId="0" borderId="33" xfId="0" applyFont="1" applyBorder="1" applyAlignment="1" applyProtection="1">
      <alignment horizontal="left" vertical="center"/>
      <protection locked="0"/>
    </xf>
    <xf numFmtId="0" fontId="38" fillId="0" borderId="1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left" vertical="center"/>
      <protection locked="0"/>
    </xf>
    <xf numFmtId="0" fontId="38" fillId="0" borderId="34" xfId="0" applyFont="1" applyBorder="1" applyAlignment="1" applyProtection="1">
      <alignment horizontal="center" vertical="center"/>
      <protection locked="0"/>
    </xf>
    <xf numFmtId="0" fontId="41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39" fillId="0" borderId="0" xfId="0" applyFont="1" applyAlignment="1" applyProtection="1">
      <alignment horizontal="left" vertical="center"/>
      <protection locked="0"/>
    </xf>
    <xf numFmtId="0" fontId="39" fillId="0" borderId="1" xfId="0" applyFont="1" applyBorder="1" applyAlignment="1" applyProtection="1">
      <alignment horizontal="center" vertical="center"/>
      <protection locked="0"/>
    </xf>
    <xf numFmtId="0" fontId="39" fillId="0" borderId="32" xfId="0" applyFont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left" vertical="center"/>
      <protection locked="0"/>
    </xf>
    <xf numFmtId="0" fontId="39" fillId="0" borderId="1" xfId="0" applyFont="1" applyFill="1" applyBorder="1" applyAlignment="1" applyProtection="1">
      <alignment horizontal="center" vertical="center"/>
      <protection locked="0"/>
    </xf>
    <xf numFmtId="0" fontId="36" fillId="0" borderId="35" xfId="0" applyFont="1" applyBorder="1" applyAlignment="1" applyProtection="1">
      <alignment horizontal="left" vertical="center"/>
      <protection locked="0"/>
    </xf>
    <xf numFmtId="0" fontId="40" fillId="0" borderId="34" xfId="0" applyFont="1" applyBorder="1" applyAlignment="1" applyProtection="1">
      <alignment horizontal="left" vertical="center"/>
      <protection locked="0"/>
    </xf>
    <xf numFmtId="0" fontId="36" fillId="0" borderId="36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/>
      <protection locked="0"/>
    </xf>
    <xf numFmtId="0" fontId="40" fillId="0" borderId="1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39" fillId="0" borderId="34" xfId="0" applyFont="1" applyBorder="1" applyAlignment="1" applyProtection="1">
      <alignment horizontal="left" vertical="center"/>
      <protection locked="0"/>
    </xf>
    <xf numFmtId="0" fontId="36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center" vertical="center" wrapText="1"/>
      <protection locked="0"/>
    </xf>
    <xf numFmtId="0" fontId="36" fillId="0" borderId="29" xfId="0" applyFont="1" applyBorder="1" applyAlignment="1" applyProtection="1">
      <alignment horizontal="left" vertical="center" wrapText="1"/>
      <protection locked="0"/>
    </xf>
    <xf numFmtId="0" fontId="36" fillId="0" borderId="30" xfId="0" applyFont="1" applyBorder="1" applyAlignment="1" applyProtection="1">
      <alignment horizontal="left" vertical="center" wrapText="1"/>
      <protection locked="0"/>
    </xf>
    <xf numFmtId="0" fontId="36" fillId="0" borderId="31" xfId="0" applyFont="1" applyBorder="1" applyAlignment="1" applyProtection="1">
      <alignment horizontal="left" vertical="center" wrapText="1"/>
      <protection locked="0"/>
    </xf>
    <xf numFmtId="0" fontId="36" fillId="0" borderId="32" xfId="0" applyFont="1" applyBorder="1" applyAlignment="1" applyProtection="1">
      <alignment horizontal="left" vertical="center" wrapText="1"/>
      <protection locked="0"/>
    </xf>
    <xf numFmtId="0" fontId="36" fillId="0" borderId="33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39" fillId="0" borderId="32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 wrapText="1"/>
      <protection locked="0"/>
    </xf>
    <xf numFmtId="0" fontId="39" fillId="0" borderId="33" xfId="0" applyFont="1" applyBorder="1" applyAlignment="1" applyProtection="1">
      <alignment horizontal="left" vertical="center"/>
      <protection locked="0"/>
    </xf>
    <xf numFmtId="0" fontId="39" fillId="0" borderId="35" xfId="0" applyFont="1" applyBorder="1" applyAlignment="1" applyProtection="1">
      <alignment horizontal="left" vertical="center" wrapText="1"/>
      <protection locked="0"/>
    </xf>
    <xf numFmtId="0" fontId="39" fillId="0" borderId="34" xfId="0" applyFont="1" applyBorder="1" applyAlignment="1" applyProtection="1">
      <alignment horizontal="left" vertical="center" wrapText="1"/>
      <protection locked="0"/>
    </xf>
    <xf numFmtId="0" fontId="39" fillId="0" borderId="36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top"/>
      <protection locked="0"/>
    </xf>
    <xf numFmtId="0" fontId="39" fillId="0" borderId="1" xfId="0" applyFont="1" applyBorder="1" applyAlignment="1" applyProtection="1">
      <alignment horizontal="center" vertical="top"/>
      <protection locked="0"/>
    </xf>
    <xf numFmtId="0" fontId="39" fillId="0" borderId="35" xfId="0" applyFont="1" applyBorder="1" applyAlignment="1" applyProtection="1">
      <alignment horizontal="left" vertical="center"/>
      <protection locked="0"/>
    </xf>
    <xf numFmtId="0" fontId="39" fillId="0" borderId="36" xfId="0" applyFont="1" applyBorder="1" applyAlignment="1" applyProtection="1">
      <alignment horizontal="left" vertical="center"/>
      <protection locked="0"/>
    </xf>
    <xf numFmtId="0" fontId="41" fillId="0" borderId="0" xfId="0" applyFont="1" applyAlignment="1" applyProtection="1">
      <alignment vertical="center"/>
      <protection locked="0"/>
    </xf>
    <xf numFmtId="0" fontId="38" fillId="0" borderId="1" xfId="0" applyFont="1" applyBorder="1" applyAlignment="1" applyProtection="1">
      <alignment vertical="center"/>
      <protection locked="0"/>
    </xf>
    <xf numFmtId="0" fontId="41" fillId="0" borderId="34" xfId="0" applyFont="1" applyBorder="1" applyAlignment="1" applyProtection="1">
      <alignment vertical="center"/>
      <protection locked="0"/>
    </xf>
    <xf numFmtId="0" fontId="38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39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41" fillId="0" borderId="34" xfId="0" applyFont="1" applyBorder="1" applyAlignment="1" applyProtection="1">
      <protection locked="0"/>
    </xf>
    <xf numFmtId="0" fontId="36" fillId="0" borderId="32" xfId="0" applyFont="1" applyBorder="1" applyAlignment="1" applyProtection="1">
      <alignment vertical="top"/>
      <protection locked="0"/>
    </xf>
    <xf numFmtId="0" fontId="36" fillId="0" borderId="33" xfId="0" applyFont="1" applyBorder="1" applyAlignment="1" applyProtection="1">
      <alignment vertical="top"/>
      <protection locked="0"/>
    </xf>
    <xf numFmtId="0" fontId="36" fillId="0" borderId="1" xfId="0" applyFont="1" applyBorder="1" applyAlignment="1" applyProtection="1">
      <alignment horizontal="center" vertical="center"/>
      <protection locked="0"/>
    </xf>
    <xf numFmtId="0" fontId="36" fillId="0" borderId="1" xfId="0" applyFont="1" applyBorder="1" applyAlignment="1" applyProtection="1">
      <alignment horizontal="left" vertical="top"/>
      <protection locked="0"/>
    </xf>
    <xf numFmtId="0" fontId="36" fillId="0" borderId="35" xfId="0" applyFont="1" applyBorder="1" applyAlignment="1" applyProtection="1">
      <alignment vertical="top"/>
      <protection locked="0"/>
    </xf>
    <xf numFmtId="0" fontId="36" fillId="0" borderId="34" xfId="0" applyFont="1" applyBorder="1" applyAlignment="1" applyProtection="1">
      <alignment vertical="top"/>
      <protection locked="0"/>
    </xf>
    <xf numFmtId="0" fontId="36" fillId="0" borderId="36" xfId="0" applyFont="1" applyBorder="1" applyAlignment="1" applyProtection="1">
      <alignment vertical="top"/>
      <protection locked="0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47" fillId="0" borderId="5" xfId="0" applyFont="1" applyBorder="1" applyAlignment="1">
      <alignment vertical="center"/>
    </xf>
    <xf numFmtId="0" fontId="47" fillId="0" borderId="18" xfId="0" applyFont="1" applyBorder="1" applyAlignment="1">
      <alignment vertical="center"/>
    </xf>
    <xf numFmtId="0" fontId="47" fillId="0" borderId="0" xfId="0" applyFont="1" applyBorder="1" applyAlignment="1">
      <alignment vertical="center"/>
    </xf>
    <xf numFmtId="0" fontId="47" fillId="0" borderId="19" xfId="0" applyFont="1" applyBorder="1" applyAlignment="1">
      <alignment vertical="center"/>
    </xf>
    <xf numFmtId="0" fontId="47" fillId="0" borderId="0" xfId="0" applyFont="1" applyAlignment="1">
      <alignment vertical="center"/>
    </xf>
    <xf numFmtId="0" fontId="47" fillId="0" borderId="0" xfId="0" applyFont="1" applyAlignment="1">
      <alignment horizontal="left" vertical="center"/>
    </xf>
    <xf numFmtId="0" fontId="47" fillId="0" borderId="0" xfId="0" applyFont="1" applyAlignment="1">
      <alignment horizontal="left" vertical="center" wrapText="1"/>
    </xf>
    <xf numFmtId="0" fontId="47" fillId="0" borderId="0" xfId="0" applyFont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47" fillId="0" borderId="5" xfId="0" applyFont="1" applyFill="1" applyBorder="1" applyAlignment="1">
      <alignment vertical="center"/>
    </xf>
    <xf numFmtId="0" fontId="47" fillId="0" borderId="0" xfId="0" applyFont="1" applyFill="1" applyAlignment="1">
      <alignment vertical="center"/>
    </xf>
    <xf numFmtId="0" fontId="47" fillId="0" borderId="0" xfId="0" applyFont="1" applyFill="1" applyAlignment="1">
      <alignment horizontal="left" vertical="center"/>
    </xf>
    <xf numFmtId="0" fontId="35" fillId="0" borderId="28" xfId="0" applyFont="1" applyFill="1" applyBorder="1" applyAlignment="1" applyProtection="1">
      <alignment horizontal="center" vertical="center"/>
      <protection locked="0"/>
    </xf>
    <xf numFmtId="49" fontId="45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45" fillId="0" borderId="28" xfId="0" applyFont="1" applyFill="1" applyBorder="1" applyAlignment="1" applyProtection="1">
      <alignment horizontal="left" vertical="center" wrapText="1"/>
      <protection locked="0"/>
    </xf>
    <xf numFmtId="0" fontId="35" fillId="0" borderId="28" xfId="0" applyFont="1" applyFill="1" applyBorder="1" applyAlignment="1" applyProtection="1">
      <alignment horizontal="center" vertical="center" wrapText="1"/>
      <protection locked="0"/>
    </xf>
    <xf numFmtId="167" fontId="35" fillId="0" borderId="28" xfId="0" applyNumberFormat="1" applyFont="1" applyFill="1" applyBorder="1" applyAlignment="1" applyProtection="1">
      <alignment vertical="center"/>
      <protection locked="0"/>
    </xf>
    <xf numFmtId="4" fontId="35" fillId="0" borderId="28" xfId="0" applyNumberFormat="1" applyFont="1" applyFill="1" applyBorder="1" applyAlignment="1" applyProtection="1">
      <alignment vertical="center"/>
      <protection locked="0"/>
    </xf>
    <xf numFmtId="0" fontId="35" fillId="0" borderId="28" xfId="0" applyFont="1" applyFill="1" applyBorder="1" applyAlignment="1" applyProtection="1">
      <alignment horizontal="left" vertical="center" wrapText="1"/>
      <protection locked="0"/>
    </xf>
    <xf numFmtId="0" fontId="9" fillId="0" borderId="0" xfId="0" applyFont="1" applyFill="1" applyAlignment="1">
      <alignment vertical="center"/>
    </xf>
    <xf numFmtId="0" fontId="34" fillId="0" borderId="0" xfId="0" applyFont="1" applyFill="1" applyAlignment="1">
      <alignment horizontal="left" vertical="center"/>
    </xf>
    <xf numFmtId="0" fontId="9" fillId="0" borderId="0" xfId="0" applyFont="1" applyFill="1" applyAlignment="1">
      <alignment horizontal="left" vertical="center"/>
    </xf>
    <xf numFmtId="0" fontId="46" fillId="0" borderId="0" xfId="0" applyFont="1" applyFill="1" applyAlignment="1">
      <alignment horizontal="left" vertical="center" wrapText="1"/>
    </xf>
    <xf numFmtId="167" fontId="9" fillId="0" borderId="0" xfId="0" applyNumberFormat="1" applyFont="1" applyFill="1" applyAlignment="1">
      <alignment vertical="center"/>
    </xf>
    <xf numFmtId="0" fontId="9" fillId="0" borderId="0" xfId="0" applyFont="1" applyFill="1" applyAlignment="1" applyProtection="1">
      <alignment vertical="center"/>
      <protection locked="0"/>
    </xf>
    <xf numFmtId="0" fontId="0" fillId="0" borderId="28" xfId="0" applyFont="1" applyFill="1" applyBorder="1" applyAlignment="1" applyProtection="1">
      <alignment horizontal="center" vertical="center"/>
      <protection locked="0"/>
    </xf>
    <xf numFmtId="49" fontId="0" fillId="0" borderId="28" xfId="0" applyNumberFormat="1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left" vertical="center" wrapText="1"/>
      <protection locked="0"/>
    </xf>
    <xf numFmtId="0" fontId="0" fillId="0" borderId="28" xfId="0" applyFont="1" applyFill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Fill="1" applyBorder="1" applyAlignment="1" applyProtection="1">
      <alignment vertical="center"/>
      <protection locked="0"/>
    </xf>
    <xf numFmtId="0" fontId="0" fillId="0" borderId="0" xfId="0" applyFont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0" xfId="0" applyFont="1" applyFill="1" applyAlignment="1">
      <alignment vertical="center"/>
    </xf>
    <xf numFmtId="0" fontId="0" fillId="0" borderId="0" xfId="0" applyFill="1"/>
    <xf numFmtId="0" fontId="5" fillId="0" borderId="0" xfId="0" applyFont="1" applyFill="1" applyAlignment="1">
      <alignment vertical="center"/>
    </xf>
    <xf numFmtId="0" fontId="6" fillId="0" borderId="0" xfId="0" applyFont="1" applyFill="1" applyAlignment="1">
      <alignment vertical="center"/>
    </xf>
    <xf numFmtId="0" fontId="0" fillId="0" borderId="0" xfId="0" applyFont="1" applyFill="1" applyAlignment="1">
      <alignment horizontal="center" vertical="center" wrapText="1"/>
    </xf>
    <xf numFmtId="0" fontId="7" fillId="0" borderId="0" xfId="0" applyFont="1" applyFill="1" applyAlignment="1"/>
    <xf numFmtId="0" fontId="10" fillId="0" borderId="0" xfId="0" applyFont="1" applyFill="1" applyAlignment="1">
      <alignment vertical="center"/>
    </xf>
    <xf numFmtId="0" fontId="8" fillId="0" borderId="0" xfId="0" applyFont="1" applyFill="1" applyAlignment="1">
      <alignment vertical="center"/>
    </xf>
    <xf numFmtId="0" fontId="0" fillId="0" borderId="5" xfId="0" applyFont="1" applyFill="1" applyBorder="1" applyAlignment="1" applyProtection="1">
      <alignment vertical="center"/>
      <protection locked="0"/>
    </xf>
    <xf numFmtId="14" fontId="2" fillId="4" borderId="0" xfId="0" applyNumberFormat="1" applyFont="1" applyFill="1" applyBorder="1" applyAlignment="1" applyProtection="1">
      <alignment horizontal="left" vertical="center"/>
      <protection locked="0"/>
    </xf>
    <xf numFmtId="4" fontId="23" fillId="0" borderId="0" xfId="0" applyNumberFormat="1" applyFont="1" applyAlignment="1">
      <alignment horizontal="right" vertical="center"/>
    </xf>
    <xf numFmtId="4" fontId="23" fillId="0" borderId="0" xfId="0" applyNumberFormat="1" applyFont="1" applyAlignment="1">
      <alignment vertical="center"/>
    </xf>
    <xf numFmtId="0" fontId="15" fillId="3" borderId="0" xfId="0" applyFont="1" applyFill="1" applyAlignment="1">
      <alignment horizontal="center" vertical="center"/>
    </xf>
    <xf numFmtId="0" fontId="0" fillId="0" borderId="0" xfId="0"/>
    <xf numFmtId="4" fontId="27" fillId="0" borderId="0" xfId="0" applyNumberFormat="1" applyFont="1" applyAlignment="1">
      <alignment vertical="center"/>
    </xf>
    <xf numFmtId="0" fontId="27" fillId="0" borderId="0" xfId="0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2" fillId="0" borderId="15" xfId="0" applyFont="1" applyBorder="1" applyAlignment="1">
      <alignment horizontal="center" vertical="center"/>
    </xf>
    <xf numFmtId="0" fontId="22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4" fontId="19" fillId="0" borderId="0" xfId="0" applyNumberFormat="1" applyFont="1" applyBorder="1" applyAlignment="1">
      <alignment vertical="center"/>
    </xf>
    <xf numFmtId="0" fontId="1" fillId="0" borderId="0" xfId="0" applyFont="1" applyBorder="1" applyAlignment="1">
      <alignment vertical="center"/>
    </xf>
    <xf numFmtId="164" fontId="1" fillId="0" borderId="0" xfId="0" applyNumberFormat="1" applyFont="1" applyBorder="1" applyAlignment="1">
      <alignment horizontal="center" vertical="center"/>
    </xf>
    <xf numFmtId="0" fontId="19" fillId="0" borderId="0" xfId="0" applyFont="1" applyAlignment="1">
      <alignment horizontal="left" vertical="top" wrapText="1"/>
    </xf>
    <xf numFmtId="0" fontId="19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26" fillId="0" borderId="0" xfId="0" applyFont="1" applyAlignment="1">
      <alignment horizontal="left" vertical="center" wrapText="1"/>
    </xf>
    <xf numFmtId="0" fontId="2" fillId="6" borderId="9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left" vertical="center"/>
    </xf>
    <xf numFmtId="0" fontId="2" fillId="6" borderId="10" xfId="0" applyFont="1" applyFill="1" applyBorder="1" applyAlignment="1">
      <alignment horizontal="center" vertical="center"/>
    </xf>
    <xf numFmtId="0" fontId="2" fillId="6" borderId="10" xfId="0" applyFont="1" applyFill="1" applyBorder="1" applyAlignment="1">
      <alignment horizontal="right" vertical="center"/>
    </xf>
    <xf numFmtId="0" fontId="3" fillId="5" borderId="10" xfId="0" applyFont="1" applyFill="1" applyBorder="1" applyAlignment="1">
      <alignment horizontal="left" vertical="center"/>
    </xf>
    <xf numFmtId="0" fontId="0" fillId="5" borderId="10" xfId="0" applyFont="1" applyFill="1" applyBorder="1" applyAlignment="1">
      <alignment vertical="center"/>
    </xf>
    <xf numFmtId="4" fontId="3" fillId="5" borderId="10" xfId="0" applyNumberFormat="1" applyFont="1" applyFill="1" applyBorder="1" applyAlignment="1">
      <alignment vertical="center"/>
    </xf>
    <xf numFmtId="0" fontId="0" fillId="5" borderId="11" xfId="0" applyFont="1" applyFill="1" applyBorder="1" applyAlignment="1">
      <alignment vertical="center"/>
    </xf>
    <xf numFmtId="0" fontId="3" fillId="0" borderId="0" xfId="0" applyFont="1" applyBorder="1" applyAlignment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0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0" fillId="2" borderId="0" xfId="1" applyFont="1" applyFill="1" applyAlignment="1">
      <alignment vertical="center"/>
    </xf>
    <xf numFmtId="0" fontId="18" fillId="0" borderId="0" xfId="0" applyFont="1" applyBorder="1" applyAlignment="1">
      <alignment horizontal="left" vertical="center" wrapText="1"/>
    </xf>
    <xf numFmtId="0" fontId="18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37" fillId="0" borderId="1" xfId="0" applyFont="1" applyBorder="1" applyAlignment="1" applyProtection="1">
      <alignment horizontal="center" vertical="center" wrapText="1"/>
      <protection locked="0"/>
    </xf>
    <xf numFmtId="0" fontId="38" fillId="0" borderId="34" xfId="0" applyFont="1" applyBorder="1" applyAlignment="1" applyProtection="1">
      <alignment horizontal="left" wrapText="1"/>
      <protection locked="0"/>
    </xf>
    <xf numFmtId="0" fontId="39" fillId="0" borderId="1" xfId="0" applyFont="1" applyBorder="1" applyAlignment="1" applyProtection="1">
      <alignment horizontal="left" vertical="center" wrapText="1"/>
      <protection locked="0"/>
    </xf>
    <xf numFmtId="0" fontId="39" fillId="0" borderId="1" xfId="0" applyFont="1" applyBorder="1" applyAlignment="1" applyProtection="1">
      <alignment horizontal="left" vertical="center"/>
      <protection locked="0"/>
    </xf>
    <xf numFmtId="49" fontId="39" fillId="0" borderId="1" xfId="0" applyNumberFormat="1" applyFont="1" applyBorder="1" applyAlignment="1" applyProtection="1">
      <alignment horizontal="left" vertical="center" wrapText="1"/>
      <protection locked="0"/>
    </xf>
    <xf numFmtId="0" fontId="37" fillId="0" borderId="1" xfId="0" applyFont="1" applyBorder="1" applyAlignment="1" applyProtection="1">
      <alignment horizontal="center" vertical="center"/>
      <protection locked="0"/>
    </xf>
    <xf numFmtId="0" fontId="38" fillId="0" borderId="34" xfId="0" applyFont="1" applyBorder="1" applyAlignment="1" applyProtection="1">
      <alignment horizontal="left"/>
      <protection locked="0"/>
    </xf>
    <xf numFmtId="0" fontId="39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  <a:extLst>
            <a:ext uri="{FF2B5EF4-FFF2-40B4-BE49-F238E27FC236}">
              <a16:creationId xmlns:a16="http://schemas.microsoft.com/office/drawing/2014/main" id="{00000000-0008-0000-0200-000002000000}"/>
            </a:ext>
          </a:extLst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CM55"/>
  <sheetViews>
    <sheetView showGridLines="0" workbookViewId="0">
      <pane ySplit="1" topLeftCell="A55" activePane="bottomLeft" state="frozen"/>
      <selection pane="bottomLeft" activeCell="AN9" sqref="AN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 x14ac:dyDescent="0.3">
      <c r="A1" s="15" t="s">
        <v>0</v>
      </c>
      <c r="B1" s="16"/>
      <c r="C1" s="16"/>
      <c r="D1" s="17" t="s">
        <v>1</v>
      </c>
      <c r="E1" s="16"/>
      <c r="F1" s="16"/>
      <c r="G1" s="16"/>
      <c r="H1" s="16"/>
      <c r="I1" s="16"/>
      <c r="J1" s="16"/>
      <c r="K1" s="18" t="s">
        <v>2</v>
      </c>
      <c r="L1" s="18"/>
      <c r="M1" s="18"/>
      <c r="N1" s="18"/>
      <c r="O1" s="18"/>
      <c r="P1" s="18"/>
      <c r="Q1" s="18"/>
      <c r="R1" s="18"/>
      <c r="S1" s="18"/>
      <c r="T1" s="16"/>
      <c r="U1" s="16"/>
      <c r="V1" s="16"/>
      <c r="W1" s="18" t="s">
        <v>3</v>
      </c>
      <c r="X1" s="18"/>
      <c r="Y1" s="18"/>
      <c r="Z1" s="18"/>
      <c r="AA1" s="18"/>
      <c r="AB1" s="18"/>
      <c r="AC1" s="18"/>
      <c r="AD1" s="18"/>
      <c r="AE1" s="18"/>
      <c r="AF1" s="18"/>
      <c r="AG1" s="18"/>
      <c r="AH1" s="18"/>
      <c r="AI1" s="19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1" t="s">
        <v>4</v>
      </c>
      <c r="BB1" s="21" t="s">
        <v>5</v>
      </c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  <c r="BT1" s="22" t="s">
        <v>6</v>
      </c>
      <c r="BU1" s="22" t="s">
        <v>6</v>
      </c>
      <c r="BV1" s="22" t="s">
        <v>7</v>
      </c>
    </row>
    <row r="2" spans="1:74" ht="36.950000000000003" customHeight="1" x14ac:dyDescent="0.3">
      <c r="AR2" s="350" t="s">
        <v>8</v>
      </c>
      <c r="AS2" s="351"/>
      <c r="AT2" s="351"/>
      <c r="AU2" s="351"/>
      <c r="AV2" s="351"/>
      <c r="AW2" s="351"/>
      <c r="AX2" s="351"/>
      <c r="AY2" s="351"/>
      <c r="AZ2" s="351"/>
      <c r="BA2" s="351"/>
      <c r="BB2" s="351"/>
      <c r="BC2" s="351"/>
      <c r="BD2" s="351"/>
      <c r="BE2" s="351"/>
      <c r="BS2" s="23" t="s">
        <v>9</v>
      </c>
      <c r="BT2" s="23" t="s">
        <v>10</v>
      </c>
    </row>
    <row r="3" spans="1:74" ht="6.95" customHeight="1" x14ac:dyDescent="0.3">
      <c r="B3" s="24"/>
      <c r="C3" s="25"/>
      <c r="D3" s="25"/>
      <c r="E3" s="25"/>
      <c r="F3" s="25"/>
      <c r="G3" s="25"/>
      <c r="H3" s="25"/>
      <c r="I3" s="25"/>
      <c r="J3" s="25"/>
      <c r="K3" s="25"/>
      <c r="L3" s="25"/>
      <c r="M3" s="25"/>
      <c r="N3" s="25"/>
      <c r="O3" s="25"/>
      <c r="P3" s="25"/>
      <c r="Q3" s="25"/>
      <c r="R3" s="25"/>
      <c r="S3" s="25"/>
      <c r="T3" s="25"/>
      <c r="U3" s="25"/>
      <c r="V3" s="25"/>
      <c r="W3" s="25"/>
      <c r="X3" s="25"/>
      <c r="Y3" s="25"/>
      <c r="Z3" s="25"/>
      <c r="AA3" s="25"/>
      <c r="AB3" s="25"/>
      <c r="AC3" s="25"/>
      <c r="AD3" s="25"/>
      <c r="AE3" s="25"/>
      <c r="AF3" s="25"/>
      <c r="AG3" s="25"/>
      <c r="AH3" s="25"/>
      <c r="AI3" s="25"/>
      <c r="AJ3" s="25"/>
      <c r="AK3" s="25"/>
      <c r="AL3" s="25"/>
      <c r="AM3" s="25"/>
      <c r="AN3" s="25"/>
      <c r="AO3" s="25"/>
      <c r="AP3" s="25"/>
      <c r="AQ3" s="26"/>
      <c r="BS3" s="23" t="s">
        <v>9</v>
      </c>
      <c r="BT3" s="23" t="s">
        <v>11</v>
      </c>
    </row>
    <row r="4" spans="1:74" ht="36.950000000000003" customHeight="1" x14ac:dyDescent="0.3">
      <c r="B4" s="27"/>
      <c r="C4" s="28"/>
      <c r="D4" s="29" t="s">
        <v>12</v>
      </c>
      <c r="E4" s="28"/>
      <c r="F4" s="28"/>
      <c r="G4" s="28"/>
      <c r="H4" s="28"/>
      <c r="I4" s="28"/>
      <c r="J4" s="28"/>
      <c r="K4" s="28"/>
      <c r="L4" s="28"/>
      <c r="M4" s="28"/>
      <c r="N4" s="28"/>
      <c r="O4" s="28"/>
      <c r="P4" s="28"/>
      <c r="Q4" s="28"/>
      <c r="R4" s="28"/>
      <c r="S4" s="28"/>
      <c r="T4" s="28"/>
      <c r="U4" s="28"/>
      <c r="V4" s="28"/>
      <c r="W4" s="28"/>
      <c r="X4" s="28"/>
      <c r="Y4" s="28"/>
      <c r="Z4" s="28"/>
      <c r="AA4" s="28"/>
      <c r="AB4" s="28"/>
      <c r="AC4" s="28"/>
      <c r="AD4" s="28"/>
      <c r="AE4" s="28"/>
      <c r="AF4" s="28"/>
      <c r="AG4" s="28"/>
      <c r="AH4" s="28"/>
      <c r="AI4" s="28"/>
      <c r="AJ4" s="28"/>
      <c r="AK4" s="28"/>
      <c r="AL4" s="28"/>
      <c r="AM4" s="28"/>
      <c r="AN4" s="28"/>
      <c r="AO4" s="28"/>
      <c r="AP4" s="28"/>
      <c r="AQ4" s="30"/>
      <c r="AS4" s="31" t="s">
        <v>13</v>
      </c>
      <c r="BE4" s="32" t="s">
        <v>14</v>
      </c>
      <c r="BS4" s="23" t="s">
        <v>15</v>
      </c>
    </row>
    <row r="5" spans="1:74" ht="14.45" customHeight="1" x14ac:dyDescent="0.3">
      <c r="B5" s="27"/>
      <c r="C5" s="28"/>
      <c r="D5" s="33" t="s">
        <v>16</v>
      </c>
      <c r="E5" s="28"/>
      <c r="F5" s="28"/>
      <c r="G5" s="28"/>
      <c r="H5" s="28"/>
      <c r="I5" s="28"/>
      <c r="J5" s="28"/>
      <c r="K5" s="367" t="s">
        <v>17</v>
      </c>
      <c r="L5" s="368"/>
      <c r="M5" s="368"/>
      <c r="N5" s="368"/>
      <c r="O5" s="368"/>
      <c r="P5" s="368"/>
      <c r="Q5" s="368"/>
      <c r="R5" s="368"/>
      <c r="S5" s="368"/>
      <c r="T5" s="368"/>
      <c r="U5" s="368"/>
      <c r="V5" s="368"/>
      <c r="W5" s="368"/>
      <c r="X5" s="368"/>
      <c r="Y5" s="368"/>
      <c r="Z5" s="368"/>
      <c r="AA5" s="368"/>
      <c r="AB5" s="368"/>
      <c r="AC5" s="368"/>
      <c r="AD5" s="368"/>
      <c r="AE5" s="368"/>
      <c r="AF5" s="368"/>
      <c r="AG5" s="368"/>
      <c r="AH5" s="368"/>
      <c r="AI5" s="368"/>
      <c r="AJ5" s="368"/>
      <c r="AK5" s="368"/>
      <c r="AL5" s="368"/>
      <c r="AM5" s="368"/>
      <c r="AN5" s="368"/>
      <c r="AO5" s="368"/>
      <c r="AP5" s="28"/>
      <c r="AQ5" s="30"/>
      <c r="BE5" s="365" t="s">
        <v>18</v>
      </c>
      <c r="BS5" s="23" t="s">
        <v>9</v>
      </c>
    </row>
    <row r="6" spans="1:74" ht="36.950000000000003" customHeight="1" x14ac:dyDescent="0.3">
      <c r="B6" s="27"/>
      <c r="C6" s="28"/>
      <c r="D6" s="35" t="s">
        <v>19</v>
      </c>
      <c r="E6" s="28"/>
      <c r="F6" s="28"/>
      <c r="G6" s="28"/>
      <c r="H6" s="28"/>
      <c r="I6" s="28"/>
      <c r="J6" s="28"/>
      <c r="K6" s="378" t="s">
        <v>20</v>
      </c>
      <c r="L6" s="368"/>
      <c r="M6" s="368"/>
      <c r="N6" s="368"/>
      <c r="O6" s="368"/>
      <c r="P6" s="368"/>
      <c r="Q6" s="368"/>
      <c r="R6" s="368"/>
      <c r="S6" s="368"/>
      <c r="T6" s="368"/>
      <c r="U6" s="368"/>
      <c r="V6" s="368"/>
      <c r="W6" s="368"/>
      <c r="X6" s="368"/>
      <c r="Y6" s="368"/>
      <c r="Z6" s="368"/>
      <c r="AA6" s="368"/>
      <c r="AB6" s="368"/>
      <c r="AC6" s="368"/>
      <c r="AD6" s="368"/>
      <c r="AE6" s="368"/>
      <c r="AF6" s="368"/>
      <c r="AG6" s="368"/>
      <c r="AH6" s="368"/>
      <c r="AI6" s="368"/>
      <c r="AJ6" s="368"/>
      <c r="AK6" s="368"/>
      <c r="AL6" s="368"/>
      <c r="AM6" s="368"/>
      <c r="AN6" s="368"/>
      <c r="AO6" s="368"/>
      <c r="AP6" s="28"/>
      <c r="AQ6" s="30"/>
      <c r="BE6" s="366"/>
      <c r="BS6" s="23" t="s">
        <v>9</v>
      </c>
    </row>
    <row r="7" spans="1:74" ht="14.45" customHeight="1" x14ac:dyDescent="0.3">
      <c r="B7" s="27"/>
      <c r="C7" s="28"/>
      <c r="D7" s="36" t="s">
        <v>21</v>
      </c>
      <c r="E7" s="28"/>
      <c r="F7" s="28"/>
      <c r="G7" s="28"/>
      <c r="H7" s="28"/>
      <c r="I7" s="28"/>
      <c r="J7" s="28"/>
      <c r="K7" s="34" t="s">
        <v>5</v>
      </c>
      <c r="L7" s="28"/>
      <c r="M7" s="28"/>
      <c r="N7" s="28"/>
      <c r="O7" s="28"/>
      <c r="P7" s="28"/>
      <c r="Q7" s="28"/>
      <c r="R7" s="28"/>
      <c r="S7" s="28"/>
      <c r="T7" s="28"/>
      <c r="U7" s="28"/>
      <c r="V7" s="28"/>
      <c r="W7" s="28"/>
      <c r="X7" s="28"/>
      <c r="Y7" s="28"/>
      <c r="Z7" s="28"/>
      <c r="AA7" s="28"/>
      <c r="AB7" s="28"/>
      <c r="AC7" s="28"/>
      <c r="AD7" s="28"/>
      <c r="AE7" s="28"/>
      <c r="AF7" s="28"/>
      <c r="AG7" s="28"/>
      <c r="AH7" s="28"/>
      <c r="AI7" s="28"/>
      <c r="AJ7" s="28"/>
      <c r="AK7" s="36" t="s">
        <v>22</v>
      </c>
      <c r="AL7" s="28"/>
      <c r="AM7" s="28"/>
      <c r="AN7" s="34" t="s">
        <v>5</v>
      </c>
      <c r="AO7" s="28"/>
      <c r="AP7" s="28"/>
      <c r="AQ7" s="30"/>
      <c r="BE7" s="366"/>
      <c r="BS7" s="23" t="s">
        <v>9</v>
      </c>
    </row>
    <row r="8" spans="1:74" ht="14.45" customHeight="1" x14ac:dyDescent="0.3">
      <c r="B8" s="27"/>
      <c r="C8" s="28"/>
      <c r="D8" s="36" t="s">
        <v>23</v>
      </c>
      <c r="E8" s="28"/>
      <c r="F8" s="28"/>
      <c r="G8" s="28"/>
      <c r="H8" s="28"/>
      <c r="I8" s="28"/>
      <c r="J8" s="28"/>
      <c r="K8" s="34" t="s">
        <v>24</v>
      </c>
      <c r="L8" s="28"/>
      <c r="M8" s="28"/>
      <c r="N8" s="28"/>
      <c r="O8" s="28"/>
      <c r="P8" s="28"/>
      <c r="Q8" s="28"/>
      <c r="R8" s="28"/>
      <c r="S8" s="28"/>
      <c r="T8" s="28"/>
      <c r="U8" s="28"/>
      <c r="V8" s="28"/>
      <c r="W8" s="28"/>
      <c r="X8" s="28"/>
      <c r="Y8" s="28"/>
      <c r="Z8" s="28"/>
      <c r="AA8" s="28"/>
      <c r="AB8" s="28"/>
      <c r="AC8" s="28"/>
      <c r="AD8" s="28"/>
      <c r="AE8" s="28"/>
      <c r="AF8" s="28"/>
      <c r="AG8" s="28"/>
      <c r="AH8" s="28"/>
      <c r="AI8" s="28"/>
      <c r="AJ8" s="28"/>
      <c r="AK8" s="36" t="s">
        <v>25</v>
      </c>
      <c r="AL8" s="28"/>
      <c r="AM8" s="28"/>
      <c r="AN8" s="347">
        <v>43414</v>
      </c>
      <c r="AO8" s="28"/>
      <c r="AP8" s="28"/>
      <c r="AQ8" s="30"/>
      <c r="BE8" s="366"/>
      <c r="BS8" s="23" t="s">
        <v>9</v>
      </c>
    </row>
    <row r="9" spans="1:74" ht="14.45" customHeight="1" x14ac:dyDescent="0.3">
      <c r="B9" s="27"/>
      <c r="C9" s="28"/>
      <c r="D9" s="28"/>
      <c r="E9" s="28"/>
      <c r="F9" s="28"/>
      <c r="G9" s="28"/>
      <c r="H9" s="28"/>
      <c r="I9" s="28"/>
      <c r="J9" s="28"/>
      <c r="K9" s="28"/>
      <c r="L9" s="28"/>
      <c r="M9" s="28"/>
      <c r="N9" s="28"/>
      <c r="O9" s="28"/>
      <c r="P9" s="28"/>
      <c r="Q9" s="28"/>
      <c r="R9" s="28"/>
      <c r="S9" s="28"/>
      <c r="T9" s="28"/>
      <c r="U9" s="28"/>
      <c r="V9" s="28"/>
      <c r="W9" s="28"/>
      <c r="X9" s="28"/>
      <c r="Y9" s="28"/>
      <c r="Z9" s="28"/>
      <c r="AA9" s="28"/>
      <c r="AB9" s="28"/>
      <c r="AC9" s="28"/>
      <c r="AD9" s="28"/>
      <c r="AE9" s="28"/>
      <c r="AF9" s="28"/>
      <c r="AG9" s="28"/>
      <c r="AH9" s="28"/>
      <c r="AI9" s="28"/>
      <c r="AJ9" s="28"/>
      <c r="AK9" s="28"/>
      <c r="AL9" s="28"/>
      <c r="AM9" s="28"/>
      <c r="AN9" s="28"/>
      <c r="AO9" s="28"/>
      <c r="AP9" s="28"/>
      <c r="AQ9" s="30"/>
      <c r="BE9" s="366"/>
      <c r="BS9" s="23" t="s">
        <v>9</v>
      </c>
    </row>
    <row r="10" spans="1:74" ht="14.45" customHeight="1" x14ac:dyDescent="0.3">
      <c r="B10" s="27"/>
      <c r="C10" s="28"/>
      <c r="D10" s="36" t="s">
        <v>26</v>
      </c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U10" s="28"/>
      <c r="V10" s="28"/>
      <c r="W10" s="28"/>
      <c r="X10" s="28"/>
      <c r="Y10" s="28"/>
      <c r="Z10" s="28"/>
      <c r="AA10" s="28"/>
      <c r="AB10" s="28"/>
      <c r="AC10" s="28"/>
      <c r="AD10" s="28"/>
      <c r="AE10" s="28"/>
      <c r="AF10" s="28"/>
      <c r="AG10" s="28"/>
      <c r="AH10" s="28"/>
      <c r="AI10" s="28"/>
      <c r="AJ10" s="28"/>
      <c r="AK10" s="36" t="s">
        <v>27</v>
      </c>
      <c r="AL10" s="28"/>
      <c r="AM10" s="28"/>
      <c r="AN10" s="34" t="s">
        <v>5</v>
      </c>
      <c r="AO10" s="28"/>
      <c r="AP10" s="28"/>
      <c r="AQ10" s="30"/>
      <c r="BE10" s="366"/>
      <c r="BS10" s="23" t="s">
        <v>9</v>
      </c>
    </row>
    <row r="11" spans="1:74" ht="18.399999999999999" customHeight="1" x14ac:dyDescent="0.3">
      <c r="B11" s="27"/>
      <c r="C11" s="28"/>
      <c r="D11" s="28"/>
      <c r="E11" s="34" t="s">
        <v>28</v>
      </c>
      <c r="F11" s="28"/>
      <c r="G11" s="28"/>
      <c r="H11" s="28"/>
      <c r="I11" s="28"/>
      <c r="J11" s="28"/>
      <c r="K11" s="28"/>
      <c r="L11" s="28"/>
      <c r="M11" s="28"/>
      <c r="N11" s="28"/>
      <c r="O11" s="28"/>
      <c r="P11" s="28"/>
      <c r="Q11" s="28"/>
      <c r="R11" s="28"/>
      <c r="S11" s="28"/>
      <c r="T11" s="28"/>
      <c r="U11" s="28"/>
      <c r="V11" s="28"/>
      <c r="W11" s="28"/>
      <c r="X11" s="28"/>
      <c r="Y11" s="28"/>
      <c r="Z11" s="28"/>
      <c r="AA11" s="28"/>
      <c r="AB11" s="28"/>
      <c r="AC11" s="28"/>
      <c r="AD11" s="28"/>
      <c r="AE11" s="28"/>
      <c r="AF11" s="28"/>
      <c r="AG11" s="28"/>
      <c r="AH11" s="28"/>
      <c r="AI11" s="28"/>
      <c r="AJ11" s="28"/>
      <c r="AK11" s="36" t="s">
        <v>29</v>
      </c>
      <c r="AL11" s="28"/>
      <c r="AM11" s="28"/>
      <c r="AN11" s="34" t="s">
        <v>5</v>
      </c>
      <c r="AO11" s="28"/>
      <c r="AP11" s="28"/>
      <c r="AQ11" s="30"/>
      <c r="BE11" s="366"/>
      <c r="BS11" s="23" t="s">
        <v>9</v>
      </c>
    </row>
    <row r="12" spans="1:74" ht="6.95" customHeight="1" x14ac:dyDescent="0.3">
      <c r="B12" s="27"/>
      <c r="C12" s="28"/>
      <c r="D12" s="28"/>
      <c r="E12" s="28"/>
      <c r="F12" s="28"/>
      <c r="G12" s="28"/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30"/>
      <c r="BE12" s="366"/>
      <c r="BS12" s="23" t="s">
        <v>9</v>
      </c>
    </row>
    <row r="13" spans="1:74" ht="14.45" customHeight="1" x14ac:dyDescent="0.3">
      <c r="B13" s="27"/>
      <c r="C13" s="28"/>
      <c r="D13" s="36" t="s">
        <v>30</v>
      </c>
      <c r="E13" s="28"/>
      <c r="F13" s="28"/>
      <c r="G13" s="28"/>
      <c r="H13" s="28"/>
      <c r="I13" s="28"/>
      <c r="J13" s="28"/>
      <c r="K13" s="28"/>
      <c r="L13" s="28"/>
      <c r="M13" s="28"/>
      <c r="N13" s="28"/>
      <c r="O13" s="28"/>
      <c r="P13" s="28"/>
      <c r="Q13" s="28"/>
      <c r="R13" s="28"/>
      <c r="S13" s="28"/>
      <c r="T13" s="28"/>
      <c r="U13" s="28"/>
      <c r="V13" s="28"/>
      <c r="W13" s="28"/>
      <c r="X13" s="28"/>
      <c r="Y13" s="28"/>
      <c r="Z13" s="28"/>
      <c r="AA13" s="28"/>
      <c r="AB13" s="28"/>
      <c r="AC13" s="28"/>
      <c r="AD13" s="28"/>
      <c r="AE13" s="28"/>
      <c r="AF13" s="28"/>
      <c r="AG13" s="28"/>
      <c r="AH13" s="28"/>
      <c r="AI13" s="28"/>
      <c r="AJ13" s="28"/>
      <c r="AK13" s="36" t="s">
        <v>27</v>
      </c>
      <c r="AL13" s="28"/>
      <c r="AM13" s="28"/>
      <c r="AN13" s="37" t="s">
        <v>31</v>
      </c>
      <c r="AO13" s="28"/>
      <c r="AP13" s="28"/>
      <c r="AQ13" s="30"/>
      <c r="BE13" s="366"/>
      <c r="BS13" s="23" t="s">
        <v>9</v>
      </c>
    </row>
    <row r="14" spans="1:74" ht="15" x14ac:dyDescent="0.3">
      <c r="B14" s="27"/>
      <c r="C14" s="28"/>
      <c r="D14" s="28"/>
      <c r="E14" s="379" t="s">
        <v>31</v>
      </c>
      <c r="F14" s="380"/>
      <c r="G14" s="380"/>
      <c r="H14" s="380"/>
      <c r="I14" s="380"/>
      <c r="J14" s="380"/>
      <c r="K14" s="380"/>
      <c r="L14" s="380"/>
      <c r="M14" s="380"/>
      <c r="N14" s="380"/>
      <c r="O14" s="380"/>
      <c r="P14" s="380"/>
      <c r="Q14" s="380"/>
      <c r="R14" s="380"/>
      <c r="S14" s="380"/>
      <c r="T14" s="380"/>
      <c r="U14" s="380"/>
      <c r="V14" s="380"/>
      <c r="W14" s="380"/>
      <c r="X14" s="380"/>
      <c r="Y14" s="380"/>
      <c r="Z14" s="380"/>
      <c r="AA14" s="380"/>
      <c r="AB14" s="380"/>
      <c r="AC14" s="380"/>
      <c r="AD14" s="380"/>
      <c r="AE14" s="380"/>
      <c r="AF14" s="380"/>
      <c r="AG14" s="380"/>
      <c r="AH14" s="380"/>
      <c r="AI14" s="380"/>
      <c r="AJ14" s="380"/>
      <c r="AK14" s="36" t="s">
        <v>29</v>
      </c>
      <c r="AL14" s="28"/>
      <c r="AM14" s="28"/>
      <c r="AN14" s="37" t="s">
        <v>31</v>
      </c>
      <c r="AO14" s="28"/>
      <c r="AP14" s="28"/>
      <c r="AQ14" s="30"/>
      <c r="BE14" s="366"/>
      <c r="BS14" s="23" t="s">
        <v>9</v>
      </c>
    </row>
    <row r="15" spans="1:74" ht="6.95" customHeight="1" x14ac:dyDescent="0.3">
      <c r="B15" s="27"/>
      <c r="C15" s="28"/>
      <c r="D15" s="28"/>
      <c r="E15" s="28"/>
      <c r="F15" s="28"/>
      <c r="G15" s="28"/>
      <c r="H15" s="28"/>
      <c r="I15" s="28"/>
      <c r="J15" s="28"/>
      <c r="K15" s="28"/>
      <c r="L15" s="28"/>
      <c r="M15" s="28"/>
      <c r="N15" s="28"/>
      <c r="O15" s="28"/>
      <c r="P15" s="28"/>
      <c r="Q15" s="28"/>
      <c r="R15" s="28"/>
      <c r="S15" s="28"/>
      <c r="T15" s="28"/>
      <c r="U15" s="28"/>
      <c r="V15" s="28"/>
      <c r="W15" s="28"/>
      <c r="X15" s="28"/>
      <c r="Y15" s="28"/>
      <c r="Z15" s="28"/>
      <c r="AA15" s="28"/>
      <c r="AB15" s="28"/>
      <c r="AC15" s="28"/>
      <c r="AD15" s="28"/>
      <c r="AE15" s="28"/>
      <c r="AF15" s="28"/>
      <c r="AG15" s="28"/>
      <c r="AH15" s="28"/>
      <c r="AI15" s="28"/>
      <c r="AJ15" s="28"/>
      <c r="AK15" s="28"/>
      <c r="AL15" s="28"/>
      <c r="AM15" s="28"/>
      <c r="AN15" s="28"/>
      <c r="AO15" s="28"/>
      <c r="AP15" s="28"/>
      <c r="AQ15" s="30"/>
      <c r="BE15" s="366"/>
      <c r="BS15" s="23" t="s">
        <v>6</v>
      </c>
    </row>
    <row r="16" spans="1:74" ht="14.45" customHeight="1" x14ac:dyDescent="0.3">
      <c r="B16" s="27"/>
      <c r="C16" s="28"/>
      <c r="D16" s="36" t="s">
        <v>32</v>
      </c>
      <c r="E16" s="28"/>
      <c r="F16" s="28"/>
      <c r="G16" s="28"/>
      <c r="H16" s="28"/>
      <c r="I16" s="28"/>
      <c r="J16" s="28"/>
      <c r="K16" s="28"/>
      <c r="L16" s="28"/>
      <c r="M16" s="28"/>
      <c r="N16" s="28"/>
      <c r="O16" s="28"/>
      <c r="P16" s="28"/>
      <c r="Q16" s="28"/>
      <c r="R16" s="28"/>
      <c r="S16" s="28"/>
      <c r="T16" s="28"/>
      <c r="U16" s="28"/>
      <c r="V16" s="28"/>
      <c r="W16" s="28"/>
      <c r="X16" s="28"/>
      <c r="Y16" s="28"/>
      <c r="Z16" s="28"/>
      <c r="AA16" s="28"/>
      <c r="AB16" s="28"/>
      <c r="AC16" s="28"/>
      <c r="AD16" s="28"/>
      <c r="AE16" s="28"/>
      <c r="AF16" s="28"/>
      <c r="AG16" s="28"/>
      <c r="AH16" s="28"/>
      <c r="AI16" s="28"/>
      <c r="AJ16" s="28"/>
      <c r="AK16" s="36" t="s">
        <v>27</v>
      </c>
      <c r="AL16" s="28"/>
      <c r="AM16" s="28"/>
      <c r="AN16" s="34" t="s">
        <v>5</v>
      </c>
      <c r="AO16" s="28"/>
      <c r="AP16" s="28"/>
      <c r="AQ16" s="30"/>
      <c r="BE16" s="366"/>
      <c r="BS16" s="23" t="s">
        <v>6</v>
      </c>
    </row>
    <row r="17" spans="2:71" ht="18.399999999999999" customHeight="1" x14ac:dyDescent="0.3">
      <c r="B17" s="27"/>
      <c r="C17" s="28"/>
      <c r="D17" s="28"/>
      <c r="E17" s="34" t="s">
        <v>33</v>
      </c>
      <c r="F17" s="28"/>
      <c r="G17" s="28"/>
      <c r="H17" s="28"/>
      <c r="I17" s="28"/>
      <c r="J17" s="28"/>
      <c r="K17" s="28"/>
      <c r="L17" s="28"/>
      <c r="M17" s="28"/>
      <c r="N17" s="28"/>
      <c r="O17" s="28"/>
      <c r="P17" s="28"/>
      <c r="Q17" s="28"/>
      <c r="R17" s="28"/>
      <c r="S17" s="28"/>
      <c r="T17" s="28"/>
      <c r="U17" s="28"/>
      <c r="V17" s="28"/>
      <c r="W17" s="28"/>
      <c r="X17" s="28"/>
      <c r="Y17" s="28"/>
      <c r="Z17" s="28"/>
      <c r="AA17" s="28"/>
      <c r="AB17" s="28"/>
      <c r="AC17" s="28"/>
      <c r="AD17" s="28"/>
      <c r="AE17" s="28"/>
      <c r="AF17" s="28"/>
      <c r="AG17" s="28"/>
      <c r="AH17" s="28"/>
      <c r="AI17" s="28"/>
      <c r="AJ17" s="28"/>
      <c r="AK17" s="36" t="s">
        <v>29</v>
      </c>
      <c r="AL17" s="28"/>
      <c r="AM17" s="28"/>
      <c r="AN17" s="34" t="s">
        <v>5</v>
      </c>
      <c r="AO17" s="28"/>
      <c r="AP17" s="28"/>
      <c r="AQ17" s="30"/>
      <c r="BE17" s="366"/>
      <c r="BS17" s="23" t="s">
        <v>34</v>
      </c>
    </row>
    <row r="18" spans="2:71" ht="6.95" customHeight="1" x14ac:dyDescent="0.3">
      <c r="B18" s="27"/>
      <c r="C18" s="28"/>
      <c r="D18" s="28"/>
      <c r="E18" s="28"/>
      <c r="F18" s="28"/>
      <c r="G18" s="28"/>
      <c r="H18" s="28"/>
      <c r="I18" s="28"/>
      <c r="J18" s="28"/>
      <c r="K18" s="28"/>
      <c r="L18" s="28"/>
      <c r="M18" s="28"/>
      <c r="N18" s="28"/>
      <c r="O18" s="28"/>
      <c r="P18" s="28"/>
      <c r="Q18" s="28"/>
      <c r="R18" s="28"/>
      <c r="S18" s="28"/>
      <c r="T18" s="28"/>
      <c r="U18" s="28"/>
      <c r="V18" s="28"/>
      <c r="W18" s="28"/>
      <c r="X18" s="28"/>
      <c r="Y18" s="28"/>
      <c r="Z18" s="28"/>
      <c r="AA18" s="28"/>
      <c r="AB18" s="28"/>
      <c r="AC18" s="28"/>
      <c r="AD18" s="28"/>
      <c r="AE18" s="28"/>
      <c r="AF18" s="28"/>
      <c r="AG18" s="28"/>
      <c r="AH18" s="28"/>
      <c r="AI18" s="28"/>
      <c r="AJ18" s="28"/>
      <c r="AK18" s="28"/>
      <c r="AL18" s="28"/>
      <c r="AM18" s="28"/>
      <c r="AN18" s="28"/>
      <c r="AO18" s="28"/>
      <c r="AP18" s="28"/>
      <c r="AQ18" s="30"/>
      <c r="BE18" s="366"/>
      <c r="BS18" s="23" t="s">
        <v>9</v>
      </c>
    </row>
    <row r="19" spans="2:71" ht="14.45" customHeight="1" x14ac:dyDescent="0.3">
      <c r="B19" s="27"/>
      <c r="C19" s="28"/>
      <c r="D19" s="36" t="s">
        <v>35</v>
      </c>
      <c r="E19" s="28"/>
      <c r="F19" s="28"/>
      <c r="G19" s="28"/>
      <c r="H19" s="28"/>
      <c r="I19" s="28"/>
      <c r="J19" s="28"/>
      <c r="K19" s="28"/>
      <c r="L19" s="28"/>
      <c r="M19" s="28"/>
      <c r="N19" s="28"/>
      <c r="O19" s="28"/>
      <c r="P19" s="28"/>
      <c r="Q19" s="28"/>
      <c r="R19" s="28"/>
      <c r="S19" s="28"/>
      <c r="T19" s="28"/>
      <c r="U19" s="28"/>
      <c r="V19" s="28"/>
      <c r="W19" s="28"/>
      <c r="X19" s="28"/>
      <c r="Y19" s="28"/>
      <c r="Z19" s="28"/>
      <c r="AA19" s="28"/>
      <c r="AB19" s="28"/>
      <c r="AC19" s="28"/>
      <c r="AD19" s="28"/>
      <c r="AE19" s="28"/>
      <c r="AF19" s="28"/>
      <c r="AG19" s="28"/>
      <c r="AH19" s="28"/>
      <c r="AI19" s="28"/>
      <c r="AJ19" s="28"/>
      <c r="AK19" s="28"/>
      <c r="AL19" s="28"/>
      <c r="AM19" s="28"/>
      <c r="AN19" s="28"/>
      <c r="AO19" s="28"/>
      <c r="AP19" s="28"/>
      <c r="AQ19" s="30"/>
      <c r="BE19" s="366"/>
      <c r="BS19" s="23" t="s">
        <v>9</v>
      </c>
    </row>
    <row r="20" spans="2:71" ht="57" customHeight="1" x14ac:dyDescent="0.3">
      <c r="B20" s="27"/>
      <c r="C20" s="28"/>
      <c r="D20" s="28"/>
      <c r="E20" s="381" t="s">
        <v>36</v>
      </c>
      <c r="F20" s="381"/>
      <c r="G20" s="381"/>
      <c r="H20" s="381"/>
      <c r="I20" s="381"/>
      <c r="J20" s="381"/>
      <c r="K20" s="381"/>
      <c r="L20" s="381"/>
      <c r="M20" s="381"/>
      <c r="N20" s="381"/>
      <c r="O20" s="381"/>
      <c r="P20" s="381"/>
      <c r="Q20" s="381"/>
      <c r="R20" s="381"/>
      <c r="S20" s="381"/>
      <c r="T20" s="381"/>
      <c r="U20" s="381"/>
      <c r="V20" s="381"/>
      <c r="W20" s="381"/>
      <c r="X20" s="381"/>
      <c r="Y20" s="381"/>
      <c r="Z20" s="381"/>
      <c r="AA20" s="381"/>
      <c r="AB20" s="381"/>
      <c r="AC20" s="381"/>
      <c r="AD20" s="381"/>
      <c r="AE20" s="381"/>
      <c r="AF20" s="381"/>
      <c r="AG20" s="381"/>
      <c r="AH20" s="381"/>
      <c r="AI20" s="381"/>
      <c r="AJ20" s="381"/>
      <c r="AK20" s="381"/>
      <c r="AL20" s="381"/>
      <c r="AM20" s="381"/>
      <c r="AN20" s="381"/>
      <c r="AO20" s="28"/>
      <c r="AP20" s="28"/>
      <c r="AQ20" s="30"/>
      <c r="BE20" s="366"/>
      <c r="BS20" s="23" t="s">
        <v>6</v>
      </c>
    </row>
    <row r="21" spans="2:71" ht="6.95" customHeight="1" x14ac:dyDescent="0.3">
      <c r="B21" s="27"/>
      <c r="C21" s="28"/>
      <c r="D21" s="28"/>
      <c r="E21" s="28"/>
      <c r="F21" s="28"/>
      <c r="G21" s="28"/>
      <c r="H21" s="28"/>
      <c r="I21" s="28"/>
      <c r="J21" s="28"/>
      <c r="K21" s="28"/>
      <c r="L21" s="28"/>
      <c r="M21" s="28"/>
      <c r="N21" s="28"/>
      <c r="O21" s="28"/>
      <c r="P21" s="28"/>
      <c r="Q21" s="28"/>
      <c r="R21" s="28"/>
      <c r="S21" s="28"/>
      <c r="T21" s="28"/>
      <c r="U21" s="28"/>
      <c r="V21" s="28"/>
      <c r="W21" s="28"/>
      <c r="X21" s="28"/>
      <c r="Y21" s="28"/>
      <c r="Z21" s="28"/>
      <c r="AA21" s="28"/>
      <c r="AB21" s="28"/>
      <c r="AC21" s="28"/>
      <c r="AD21" s="28"/>
      <c r="AE21" s="28"/>
      <c r="AF21" s="28"/>
      <c r="AG21" s="28"/>
      <c r="AH21" s="28"/>
      <c r="AI21" s="28"/>
      <c r="AJ21" s="28"/>
      <c r="AK21" s="28"/>
      <c r="AL21" s="28"/>
      <c r="AM21" s="28"/>
      <c r="AN21" s="28"/>
      <c r="AO21" s="28"/>
      <c r="AP21" s="28"/>
      <c r="AQ21" s="30"/>
      <c r="BE21" s="366"/>
    </row>
    <row r="22" spans="2:71" ht="6.95" customHeight="1" x14ac:dyDescent="0.3">
      <c r="B22" s="27"/>
      <c r="C22" s="28"/>
      <c r="D22" s="38"/>
      <c r="E22" s="38"/>
      <c r="F22" s="38"/>
      <c r="G22" s="38"/>
      <c r="H22" s="38"/>
      <c r="I22" s="38"/>
      <c r="J22" s="38"/>
      <c r="K22" s="38"/>
      <c r="L22" s="38"/>
      <c r="M22" s="38"/>
      <c r="N22" s="38"/>
      <c r="O22" s="38"/>
      <c r="P22" s="38"/>
      <c r="Q22" s="38"/>
      <c r="R22" s="38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  <c r="AF22" s="38"/>
      <c r="AG22" s="38"/>
      <c r="AH22" s="38"/>
      <c r="AI22" s="38"/>
      <c r="AJ22" s="38"/>
      <c r="AK22" s="38"/>
      <c r="AL22" s="38"/>
      <c r="AM22" s="38"/>
      <c r="AN22" s="38"/>
      <c r="AO22" s="38"/>
      <c r="AP22" s="28"/>
      <c r="AQ22" s="30"/>
      <c r="BE22" s="366"/>
    </row>
    <row r="23" spans="2:71" s="1" customFormat="1" ht="25.9" customHeight="1" x14ac:dyDescent="0.3">
      <c r="B23" s="39"/>
      <c r="C23" s="40"/>
      <c r="D23" s="41" t="s">
        <v>37</v>
      </c>
      <c r="E23" s="42"/>
      <c r="F23" s="42"/>
      <c r="G23" s="42"/>
      <c r="H23" s="42"/>
      <c r="I23" s="42"/>
      <c r="J23" s="42"/>
      <c r="K23" s="42"/>
      <c r="L23" s="42"/>
      <c r="M23" s="42"/>
      <c r="N23" s="42"/>
      <c r="O23" s="42"/>
      <c r="P23" s="42"/>
      <c r="Q23" s="42"/>
      <c r="R23" s="42"/>
      <c r="S23" s="42"/>
      <c r="T23" s="42"/>
      <c r="U23" s="42"/>
      <c r="V23" s="42"/>
      <c r="W23" s="42"/>
      <c r="X23" s="42"/>
      <c r="Y23" s="42"/>
      <c r="Z23" s="42"/>
      <c r="AA23" s="42"/>
      <c r="AB23" s="42"/>
      <c r="AC23" s="42"/>
      <c r="AD23" s="42"/>
      <c r="AE23" s="42"/>
      <c r="AF23" s="42"/>
      <c r="AG23" s="42"/>
      <c r="AH23" s="42"/>
      <c r="AI23" s="42"/>
      <c r="AJ23" s="42"/>
      <c r="AK23" s="382">
        <f>ROUND(AG51,2)</f>
        <v>0</v>
      </c>
      <c r="AL23" s="383"/>
      <c r="AM23" s="383"/>
      <c r="AN23" s="383"/>
      <c r="AO23" s="383"/>
      <c r="AP23" s="40"/>
      <c r="AQ23" s="43"/>
      <c r="BE23" s="366"/>
    </row>
    <row r="24" spans="2:71" s="1" customFormat="1" ht="6.95" customHeight="1" x14ac:dyDescent="0.3">
      <c r="B24" s="39"/>
      <c r="C24" s="40"/>
      <c r="D24" s="40"/>
      <c r="E24" s="40"/>
      <c r="F24" s="40"/>
      <c r="G24" s="40"/>
      <c r="H24" s="40"/>
      <c r="I24" s="40"/>
      <c r="J24" s="40"/>
      <c r="K24" s="40"/>
      <c r="L24" s="40"/>
      <c r="M24" s="40"/>
      <c r="N24" s="40"/>
      <c r="O24" s="40"/>
      <c r="P24" s="40"/>
      <c r="Q24" s="40"/>
      <c r="R24" s="40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40"/>
      <c r="AN24" s="40"/>
      <c r="AO24" s="40"/>
      <c r="AP24" s="40"/>
      <c r="AQ24" s="43"/>
      <c r="BE24" s="366"/>
    </row>
    <row r="25" spans="2:71" s="1" customFormat="1" x14ac:dyDescent="0.3">
      <c r="B25" s="39"/>
      <c r="C25" s="40"/>
      <c r="D25" s="40"/>
      <c r="E25" s="40"/>
      <c r="F25" s="40"/>
      <c r="G25" s="40"/>
      <c r="H25" s="40"/>
      <c r="I25" s="40"/>
      <c r="J25" s="40"/>
      <c r="K25" s="40"/>
      <c r="L25" s="384" t="s">
        <v>38</v>
      </c>
      <c r="M25" s="384"/>
      <c r="N25" s="384"/>
      <c r="O25" s="384"/>
      <c r="P25" s="40"/>
      <c r="Q25" s="40"/>
      <c r="R25" s="40"/>
      <c r="S25" s="40"/>
      <c r="T25" s="40"/>
      <c r="U25" s="40"/>
      <c r="V25" s="40"/>
      <c r="W25" s="384" t="s">
        <v>39</v>
      </c>
      <c r="X25" s="384"/>
      <c r="Y25" s="384"/>
      <c r="Z25" s="384"/>
      <c r="AA25" s="384"/>
      <c r="AB25" s="384"/>
      <c r="AC25" s="384"/>
      <c r="AD25" s="384"/>
      <c r="AE25" s="384"/>
      <c r="AF25" s="40"/>
      <c r="AG25" s="40"/>
      <c r="AH25" s="40"/>
      <c r="AI25" s="40"/>
      <c r="AJ25" s="40"/>
      <c r="AK25" s="384" t="s">
        <v>40</v>
      </c>
      <c r="AL25" s="384"/>
      <c r="AM25" s="384"/>
      <c r="AN25" s="384"/>
      <c r="AO25" s="384"/>
      <c r="AP25" s="40"/>
      <c r="AQ25" s="43"/>
      <c r="BE25" s="366"/>
    </row>
    <row r="26" spans="2:71" s="2" customFormat="1" ht="14.45" customHeight="1" x14ac:dyDescent="0.3">
      <c r="B26" s="45"/>
      <c r="C26" s="46"/>
      <c r="D26" s="47" t="s">
        <v>41</v>
      </c>
      <c r="E26" s="46"/>
      <c r="F26" s="47" t="s">
        <v>42</v>
      </c>
      <c r="G26" s="46"/>
      <c r="H26" s="46"/>
      <c r="I26" s="46"/>
      <c r="J26" s="46"/>
      <c r="K26" s="46"/>
      <c r="L26" s="364">
        <v>0.21</v>
      </c>
      <c r="M26" s="363"/>
      <c r="N26" s="363"/>
      <c r="O26" s="363"/>
      <c r="P26" s="46"/>
      <c r="Q26" s="46"/>
      <c r="R26" s="46"/>
      <c r="S26" s="46"/>
      <c r="T26" s="46"/>
      <c r="U26" s="46"/>
      <c r="V26" s="46"/>
      <c r="W26" s="362">
        <f>ROUND(AZ51,2)</f>
        <v>0</v>
      </c>
      <c r="X26" s="363"/>
      <c r="Y26" s="363"/>
      <c r="Z26" s="363"/>
      <c r="AA26" s="363"/>
      <c r="AB26" s="363"/>
      <c r="AC26" s="363"/>
      <c r="AD26" s="363"/>
      <c r="AE26" s="363"/>
      <c r="AF26" s="46"/>
      <c r="AG26" s="46"/>
      <c r="AH26" s="46"/>
      <c r="AI26" s="46"/>
      <c r="AJ26" s="46"/>
      <c r="AK26" s="362">
        <f>ROUND(AV51,2)</f>
        <v>0</v>
      </c>
      <c r="AL26" s="363"/>
      <c r="AM26" s="363"/>
      <c r="AN26" s="363"/>
      <c r="AO26" s="363"/>
      <c r="AP26" s="46"/>
      <c r="AQ26" s="48"/>
      <c r="BE26" s="366"/>
    </row>
    <row r="27" spans="2:71" s="2" customFormat="1" ht="14.45" customHeight="1" x14ac:dyDescent="0.3">
      <c r="B27" s="45"/>
      <c r="C27" s="46"/>
      <c r="D27" s="46"/>
      <c r="E27" s="46"/>
      <c r="F27" s="47" t="s">
        <v>43</v>
      </c>
      <c r="G27" s="46"/>
      <c r="H27" s="46"/>
      <c r="I27" s="46"/>
      <c r="J27" s="46"/>
      <c r="K27" s="46"/>
      <c r="L27" s="364">
        <v>0.15</v>
      </c>
      <c r="M27" s="363"/>
      <c r="N27" s="363"/>
      <c r="O27" s="363"/>
      <c r="P27" s="46"/>
      <c r="Q27" s="46"/>
      <c r="R27" s="46"/>
      <c r="S27" s="46"/>
      <c r="T27" s="46"/>
      <c r="U27" s="46"/>
      <c r="V27" s="46"/>
      <c r="W27" s="362">
        <f>ROUND(BA51,2)</f>
        <v>0</v>
      </c>
      <c r="X27" s="363"/>
      <c r="Y27" s="363"/>
      <c r="Z27" s="363"/>
      <c r="AA27" s="363"/>
      <c r="AB27" s="363"/>
      <c r="AC27" s="363"/>
      <c r="AD27" s="363"/>
      <c r="AE27" s="363"/>
      <c r="AF27" s="46"/>
      <c r="AG27" s="46"/>
      <c r="AH27" s="46"/>
      <c r="AI27" s="46"/>
      <c r="AJ27" s="46"/>
      <c r="AK27" s="362">
        <f>ROUND(AW51,2)</f>
        <v>0</v>
      </c>
      <c r="AL27" s="363"/>
      <c r="AM27" s="363"/>
      <c r="AN27" s="363"/>
      <c r="AO27" s="363"/>
      <c r="AP27" s="46"/>
      <c r="AQ27" s="48"/>
      <c r="BE27" s="366"/>
    </row>
    <row r="28" spans="2:71" s="2" customFormat="1" ht="14.45" hidden="1" customHeight="1" x14ac:dyDescent="0.3">
      <c r="B28" s="45"/>
      <c r="C28" s="46"/>
      <c r="D28" s="46"/>
      <c r="E28" s="46"/>
      <c r="F28" s="47" t="s">
        <v>44</v>
      </c>
      <c r="G28" s="46"/>
      <c r="H28" s="46"/>
      <c r="I28" s="46"/>
      <c r="J28" s="46"/>
      <c r="K28" s="46"/>
      <c r="L28" s="364">
        <v>0.21</v>
      </c>
      <c r="M28" s="363"/>
      <c r="N28" s="363"/>
      <c r="O28" s="363"/>
      <c r="P28" s="46"/>
      <c r="Q28" s="46"/>
      <c r="R28" s="46"/>
      <c r="S28" s="46"/>
      <c r="T28" s="46"/>
      <c r="U28" s="46"/>
      <c r="V28" s="46"/>
      <c r="W28" s="362">
        <f>ROUND(BB51,2)</f>
        <v>0</v>
      </c>
      <c r="X28" s="363"/>
      <c r="Y28" s="363"/>
      <c r="Z28" s="363"/>
      <c r="AA28" s="363"/>
      <c r="AB28" s="363"/>
      <c r="AC28" s="363"/>
      <c r="AD28" s="363"/>
      <c r="AE28" s="363"/>
      <c r="AF28" s="46"/>
      <c r="AG28" s="46"/>
      <c r="AH28" s="46"/>
      <c r="AI28" s="46"/>
      <c r="AJ28" s="46"/>
      <c r="AK28" s="362">
        <v>0</v>
      </c>
      <c r="AL28" s="363"/>
      <c r="AM28" s="363"/>
      <c r="AN28" s="363"/>
      <c r="AO28" s="363"/>
      <c r="AP28" s="46"/>
      <c r="AQ28" s="48"/>
      <c r="BE28" s="366"/>
    </row>
    <row r="29" spans="2:71" s="2" customFormat="1" ht="14.45" hidden="1" customHeight="1" x14ac:dyDescent="0.3">
      <c r="B29" s="45"/>
      <c r="C29" s="46"/>
      <c r="D29" s="46"/>
      <c r="E29" s="46"/>
      <c r="F29" s="47" t="s">
        <v>45</v>
      </c>
      <c r="G29" s="46"/>
      <c r="H29" s="46"/>
      <c r="I29" s="46"/>
      <c r="J29" s="46"/>
      <c r="K29" s="46"/>
      <c r="L29" s="364">
        <v>0.15</v>
      </c>
      <c r="M29" s="363"/>
      <c r="N29" s="363"/>
      <c r="O29" s="363"/>
      <c r="P29" s="46"/>
      <c r="Q29" s="46"/>
      <c r="R29" s="46"/>
      <c r="S29" s="46"/>
      <c r="T29" s="46"/>
      <c r="U29" s="46"/>
      <c r="V29" s="46"/>
      <c r="W29" s="362">
        <f>ROUND(BC51,2)</f>
        <v>0</v>
      </c>
      <c r="X29" s="363"/>
      <c r="Y29" s="363"/>
      <c r="Z29" s="363"/>
      <c r="AA29" s="363"/>
      <c r="AB29" s="363"/>
      <c r="AC29" s="363"/>
      <c r="AD29" s="363"/>
      <c r="AE29" s="363"/>
      <c r="AF29" s="46"/>
      <c r="AG29" s="46"/>
      <c r="AH29" s="46"/>
      <c r="AI29" s="46"/>
      <c r="AJ29" s="46"/>
      <c r="AK29" s="362">
        <v>0</v>
      </c>
      <c r="AL29" s="363"/>
      <c r="AM29" s="363"/>
      <c r="AN29" s="363"/>
      <c r="AO29" s="363"/>
      <c r="AP29" s="46"/>
      <c r="AQ29" s="48"/>
      <c r="BE29" s="366"/>
    </row>
    <row r="30" spans="2:71" s="2" customFormat="1" ht="14.45" hidden="1" customHeight="1" x14ac:dyDescent="0.3">
      <c r="B30" s="45"/>
      <c r="C30" s="46"/>
      <c r="D30" s="46"/>
      <c r="E30" s="46"/>
      <c r="F30" s="47" t="s">
        <v>46</v>
      </c>
      <c r="G30" s="46"/>
      <c r="H30" s="46"/>
      <c r="I30" s="46"/>
      <c r="J30" s="46"/>
      <c r="K30" s="46"/>
      <c r="L30" s="364">
        <v>0</v>
      </c>
      <c r="M30" s="363"/>
      <c r="N30" s="363"/>
      <c r="O30" s="363"/>
      <c r="P30" s="46"/>
      <c r="Q30" s="46"/>
      <c r="R30" s="46"/>
      <c r="S30" s="46"/>
      <c r="T30" s="46"/>
      <c r="U30" s="46"/>
      <c r="V30" s="46"/>
      <c r="W30" s="362">
        <f>ROUND(BD51,2)</f>
        <v>0</v>
      </c>
      <c r="X30" s="363"/>
      <c r="Y30" s="363"/>
      <c r="Z30" s="363"/>
      <c r="AA30" s="363"/>
      <c r="AB30" s="363"/>
      <c r="AC30" s="363"/>
      <c r="AD30" s="363"/>
      <c r="AE30" s="363"/>
      <c r="AF30" s="46"/>
      <c r="AG30" s="46"/>
      <c r="AH30" s="46"/>
      <c r="AI30" s="46"/>
      <c r="AJ30" s="46"/>
      <c r="AK30" s="362">
        <v>0</v>
      </c>
      <c r="AL30" s="363"/>
      <c r="AM30" s="363"/>
      <c r="AN30" s="363"/>
      <c r="AO30" s="363"/>
      <c r="AP30" s="46"/>
      <c r="AQ30" s="48"/>
      <c r="BE30" s="366"/>
    </row>
    <row r="31" spans="2:71" s="1" customFormat="1" ht="6.95" customHeight="1" x14ac:dyDescent="0.3">
      <c r="B31" s="39"/>
      <c r="C31" s="40"/>
      <c r="D31" s="40"/>
      <c r="E31" s="40"/>
      <c r="F31" s="40"/>
      <c r="G31" s="40"/>
      <c r="H31" s="40"/>
      <c r="I31" s="40"/>
      <c r="J31" s="40"/>
      <c r="K31" s="40"/>
      <c r="L31" s="40"/>
      <c r="M31" s="40"/>
      <c r="N31" s="40"/>
      <c r="O31" s="40"/>
      <c r="P31" s="40"/>
      <c r="Q31" s="40"/>
      <c r="R31" s="40"/>
      <c r="S31" s="40"/>
      <c r="T31" s="40"/>
      <c r="U31" s="40"/>
      <c r="V31" s="40"/>
      <c r="W31" s="40"/>
      <c r="X31" s="40"/>
      <c r="Y31" s="40"/>
      <c r="Z31" s="40"/>
      <c r="AA31" s="40"/>
      <c r="AB31" s="40"/>
      <c r="AC31" s="40"/>
      <c r="AD31" s="40"/>
      <c r="AE31" s="40"/>
      <c r="AF31" s="40"/>
      <c r="AG31" s="40"/>
      <c r="AH31" s="40"/>
      <c r="AI31" s="40"/>
      <c r="AJ31" s="40"/>
      <c r="AK31" s="40"/>
      <c r="AL31" s="40"/>
      <c r="AM31" s="40"/>
      <c r="AN31" s="40"/>
      <c r="AO31" s="40"/>
      <c r="AP31" s="40"/>
      <c r="AQ31" s="43"/>
      <c r="BE31" s="366"/>
    </row>
    <row r="32" spans="2:71" s="1" customFormat="1" ht="25.9" customHeight="1" x14ac:dyDescent="0.3">
      <c r="B32" s="39"/>
      <c r="C32" s="49"/>
      <c r="D32" s="50" t="s">
        <v>47</v>
      </c>
      <c r="E32" s="51"/>
      <c r="F32" s="51"/>
      <c r="G32" s="51"/>
      <c r="H32" s="51"/>
      <c r="I32" s="51"/>
      <c r="J32" s="51"/>
      <c r="K32" s="51"/>
      <c r="L32" s="51"/>
      <c r="M32" s="51"/>
      <c r="N32" s="51"/>
      <c r="O32" s="51"/>
      <c r="P32" s="51"/>
      <c r="Q32" s="51"/>
      <c r="R32" s="51"/>
      <c r="S32" s="51"/>
      <c r="T32" s="52" t="s">
        <v>48</v>
      </c>
      <c r="U32" s="51"/>
      <c r="V32" s="51"/>
      <c r="W32" s="51"/>
      <c r="X32" s="374" t="s">
        <v>49</v>
      </c>
      <c r="Y32" s="375"/>
      <c r="Z32" s="375"/>
      <c r="AA32" s="375"/>
      <c r="AB32" s="375"/>
      <c r="AC32" s="51"/>
      <c r="AD32" s="51"/>
      <c r="AE32" s="51"/>
      <c r="AF32" s="51"/>
      <c r="AG32" s="51"/>
      <c r="AH32" s="51"/>
      <c r="AI32" s="51"/>
      <c r="AJ32" s="51"/>
      <c r="AK32" s="376">
        <f>SUM(AK23:AK30)</f>
        <v>0</v>
      </c>
      <c r="AL32" s="375"/>
      <c r="AM32" s="375"/>
      <c r="AN32" s="375"/>
      <c r="AO32" s="377"/>
      <c r="AP32" s="49"/>
      <c r="AQ32" s="53"/>
      <c r="BE32" s="366"/>
    </row>
    <row r="33" spans="2:56" s="1" customFormat="1" ht="6.95" customHeight="1" x14ac:dyDescent="0.3">
      <c r="B33" s="39"/>
      <c r="C33" s="40"/>
      <c r="D33" s="40"/>
      <c r="E33" s="40"/>
      <c r="F33" s="40"/>
      <c r="G33" s="40"/>
      <c r="H33" s="40"/>
      <c r="I33" s="40"/>
      <c r="J33" s="40"/>
      <c r="K33" s="40"/>
      <c r="L33" s="40"/>
      <c r="M33" s="40"/>
      <c r="N33" s="40"/>
      <c r="O33" s="40"/>
      <c r="P33" s="40"/>
      <c r="Q33" s="40"/>
      <c r="R33" s="40"/>
      <c r="S33" s="40"/>
      <c r="T33" s="40"/>
      <c r="U33" s="40"/>
      <c r="V33" s="40"/>
      <c r="W33" s="40"/>
      <c r="X33" s="40"/>
      <c r="Y33" s="40"/>
      <c r="Z33" s="40"/>
      <c r="AA33" s="40"/>
      <c r="AB33" s="40"/>
      <c r="AC33" s="40"/>
      <c r="AD33" s="40"/>
      <c r="AE33" s="40"/>
      <c r="AF33" s="40"/>
      <c r="AG33" s="40"/>
      <c r="AH33" s="40"/>
      <c r="AI33" s="40"/>
      <c r="AJ33" s="40"/>
      <c r="AK33" s="40"/>
      <c r="AL33" s="40"/>
      <c r="AM33" s="40"/>
      <c r="AN33" s="40"/>
      <c r="AO33" s="40"/>
      <c r="AP33" s="40"/>
      <c r="AQ33" s="43"/>
    </row>
    <row r="34" spans="2:56" s="1" customFormat="1" ht="6.95" customHeight="1" x14ac:dyDescent="0.3">
      <c r="B34" s="54"/>
      <c r="C34" s="55"/>
      <c r="D34" s="55"/>
      <c r="E34" s="55"/>
      <c r="F34" s="55"/>
      <c r="G34" s="55"/>
      <c r="H34" s="55"/>
      <c r="I34" s="55"/>
      <c r="J34" s="55"/>
      <c r="K34" s="55"/>
      <c r="L34" s="55"/>
      <c r="M34" s="55"/>
      <c r="N34" s="55"/>
      <c r="O34" s="55"/>
      <c r="P34" s="55"/>
      <c r="Q34" s="55"/>
      <c r="R34" s="55"/>
      <c r="S34" s="55"/>
      <c r="T34" s="55"/>
      <c r="U34" s="55"/>
      <c r="V34" s="55"/>
      <c r="W34" s="55"/>
      <c r="X34" s="55"/>
      <c r="Y34" s="55"/>
      <c r="Z34" s="55"/>
      <c r="AA34" s="55"/>
      <c r="AB34" s="55"/>
      <c r="AC34" s="55"/>
      <c r="AD34" s="55"/>
      <c r="AE34" s="55"/>
      <c r="AF34" s="55"/>
      <c r="AG34" s="55"/>
      <c r="AH34" s="55"/>
      <c r="AI34" s="55"/>
      <c r="AJ34" s="55"/>
      <c r="AK34" s="55"/>
      <c r="AL34" s="55"/>
      <c r="AM34" s="55"/>
      <c r="AN34" s="55"/>
      <c r="AO34" s="55"/>
      <c r="AP34" s="55"/>
      <c r="AQ34" s="56"/>
    </row>
    <row r="38" spans="2:56" s="1" customFormat="1" ht="6.95" customHeight="1" x14ac:dyDescent="0.3">
      <c r="B38" s="57"/>
      <c r="C38" s="58"/>
      <c r="D38" s="58"/>
      <c r="E38" s="58"/>
      <c r="F38" s="58"/>
      <c r="G38" s="58"/>
      <c r="H38" s="58"/>
      <c r="I38" s="58"/>
      <c r="J38" s="58"/>
      <c r="K38" s="58"/>
      <c r="L38" s="58"/>
      <c r="M38" s="58"/>
      <c r="N38" s="58"/>
      <c r="O38" s="58"/>
      <c r="P38" s="58"/>
      <c r="Q38" s="58"/>
      <c r="R38" s="58"/>
      <c r="S38" s="58"/>
      <c r="T38" s="58"/>
      <c r="U38" s="58"/>
      <c r="V38" s="58"/>
      <c r="W38" s="58"/>
      <c r="X38" s="58"/>
      <c r="Y38" s="58"/>
      <c r="Z38" s="58"/>
      <c r="AA38" s="58"/>
      <c r="AB38" s="58"/>
      <c r="AC38" s="58"/>
      <c r="AD38" s="58"/>
      <c r="AE38" s="58"/>
      <c r="AF38" s="58"/>
      <c r="AG38" s="58"/>
      <c r="AH38" s="58"/>
      <c r="AI38" s="58"/>
      <c r="AJ38" s="58"/>
      <c r="AK38" s="58"/>
      <c r="AL38" s="58"/>
      <c r="AM38" s="58"/>
      <c r="AN38" s="58"/>
      <c r="AO38" s="58"/>
      <c r="AP38" s="58"/>
      <c r="AQ38" s="58"/>
      <c r="AR38" s="39"/>
    </row>
    <row r="39" spans="2:56" s="1" customFormat="1" ht="36.950000000000003" customHeight="1" x14ac:dyDescent="0.3">
      <c r="B39" s="39"/>
      <c r="C39" s="59" t="s">
        <v>50</v>
      </c>
      <c r="AR39" s="39"/>
    </row>
    <row r="40" spans="2:56" s="1" customFormat="1" ht="6.95" customHeight="1" x14ac:dyDescent="0.3">
      <c r="B40" s="39"/>
      <c r="AR40" s="39"/>
    </row>
    <row r="41" spans="2:56" s="3" customFormat="1" ht="14.45" customHeight="1" x14ac:dyDescent="0.3">
      <c r="B41" s="60"/>
      <c r="C41" s="61" t="s">
        <v>16</v>
      </c>
      <c r="L41" s="3" t="str">
        <f>K5</f>
        <v>17-NO-02-003</v>
      </c>
      <c r="AR41" s="60"/>
    </row>
    <row r="42" spans="2:56" s="4" customFormat="1" ht="36.950000000000003" customHeight="1" x14ac:dyDescent="0.3">
      <c r="B42" s="62"/>
      <c r="C42" s="63" t="s">
        <v>19</v>
      </c>
      <c r="L42" s="354" t="str">
        <f>K6</f>
        <v>Stavební úpravy pro vedení chodníků a cyklostezek v ulici Plzeňská, chodníky -jih-</v>
      </c>
      <c r="M42" s="355"/>
      <c r="N42" s="355"/>
      <c r="O42" s="355"/>
      <c r="P42" s="355"/>
      <c r="Q42" s="355"/>
      <c r="R42" s="355"/>
      <c r="S42" s="355"/>
      <c r="T42" s="355"/>
      <c r="U42" s="355"/>
      <c r="V42" s="355"/>
      <c r="W42" s="355"/>
      <c r="X42" s="355"/>
      <c r="Y42" s="355"/>
      <c r="Z42" s="355"/>
      <c r="AA42" s="355"/>
      <c r="AB42" s="355"/>
      <c r="AC42" s="355"/>
      <c r="AD42" s="355"/>
      <c r="AE42" s="355"/>
      <c r="AF42" s="355"/>
      <c r="AG42" s="355"/>
      <c r="AH42" s="355"/>
      <c r="AI42" s="355"/>
      <c r="AJ42" s="355"/>
      <c r="AK42" s="355"/>
      <c r="AL42" s="355"/>
      <c r="AM42" s="355"/>
      <c r="AN42" s="355"/>
      <c r="AO42" s="355"/>
      <c r="AR42" s="62"/>
    </row>
    <row r="43" spans="2:56" s="1" customFormat="1" ht="6.95" customHeight="1" x14ac:dyDescent="0.3">
      <c r="B43" s="39"/>
      <c r="AR43" s="39"/>
    </row>
    <row r="44" spans="2:56" s="1" customFormat="1" ht="15" x14ac:dyDescent="0.3">
      <c r="B44" s="39"/>
      <c r="C44" s="61" t="s">
        <v>23</v>
      </c>
      <c r="L44" s="64" t="str">
        <f>IF(K8="","",K8)</f>
        <v>ulice Plzeňská, Beroun</v>
      </c>
      <c r="AI44" s="61" t="s">
        <v>25</v>
      </c>
      <c r="AM44" s="356">
        <f>IF(AN8= "","",AN8)</f>
        <v>43414</v>
      </c>
      <c r="AN44" s="356"/>
      <c r="AR44" s="39"/>
    </row>
    <row r="45" spans="2:56" s="1" customFormat="1" ht="6.95" customHeight="1" x14ac:dyDescent="0.3">
      <c r="B45" s="39"/>
      <c r="AR45" s="39"/>
    </row>
    <row r="46" spans="2:56" s="1" customFormat="1" ht="15" x14ac:dyDescent="0.3">
      <c r="B46" s="39"/>
      <c r="C46" s="61" t="s">
        <v>26</v>
      </c>
      <c r="L46" s="3" t="str">
        <f>IF(E11= "","",E11)</f>
        <v>Město Beroun</v>
      </c>
      <c r="AI46" s="61" t="s">
        <v>32</v>
      </c>
      <c r="AM46" s="357" t="str">
        <f>IF(E17="","",E17)</f>
        <v>NOVÁK &amp; PARTNER, s.r.o.</v>
      </c>
      <c r="AN46" s="357"/>
      <c r="AO46" s="357"/>
      <c r="AP46" s="357"/>
      <c r="AR46" s="39"/>
      <c r="AS46" s="358" t="s">
        <v>51</v>
      </c>
      <c r="AT46" s="359"/>
      <c r="AU46" s="66"/>
      <c r="AV46" s="66"/>
      <c r="AW46" s="66"/>
      <c r="AX46" s="66"/>
      <c r="AY46" s="66"/>
      <c r="AZ46" s="66"/>
      <c r="BA46" s="66"/>
      <c r="BB46" s="66"/>
      <c r="BC46" s="66"/>
      <c r="BD46" s="67"/>
    </row>
    <row r="47" spans="2:56" s="1" customFormat="1" ht="15" x14ac:dyDescent="0.3">
      <c r="B47" s="39"/>
      <c r="C47" s="61" t="s">
        <v>30</v>
      </c>
      <c r="L47" s="3" t="str">
        <f>IF(E14= "Vyplň údaj","",E14)</f>
        <v/>
      </c>
      <c r="AR47" s="39"/>
      <c r="AS47" s="360"/>
      <c r="AT47" s="361"/>
      <c r="AU47" s="40"/>
      <c r="AV47" s="40"/>
      <c r="AW47" s="40"/>
      <c r="AX47" s="40"/>
      <c r="AY47" s="40"/>
      <c r="AZ47" s="40"/>
      <c r="BA47" s="40"/>
      <c r="BB47" s="40"/>
      <c r="BC47" s="40"/>
      <c r="BD47" s="68"/>
    </row>
    <row r="48" spans="2:56" s="1" customFormat="1" ht="10.9" customHeight="1" x14ac:dyDescent="0.3">
      <c r="B48" s="39"/>
      <c r="AR48" s="39"/>
      <c r="AS48" s="360"/>
      <c r="AT48" s="361"/>
      <c r="AU48" s="40"/>
      <c r="AV48" s="40"/>
      <c r="AW48" s="40"/>
      <c r="AX48" s="40"/>
      <c r="AY48" s="40"/>
      <c r="AZ48" s="40"/>
      <c r="BA48" s="40"/>
      <c r="BB48" s="40"/>
      <c r="BC48" s="40"/>
      <c r="BD48" s="68"/>
    </row>
    <row r="49" spans="1:91" s="1" customFormat="1" ht="29.25" customHeight="1" x14ac:dyDescent="0.3">
      <c r="B49" s="39"/>
      <c r="C49" s="370" t="s">
        <v>52</v>
      </c>
      <c r="D49" s="371"/>
      <c r="E49" s="371"/>
      <c r="F49" s="371"/>
      <c r="G49" s="371"/>
      <c r="H49" s="69"/>
      <c r="I49" s="372" t="s">
        <v>53</v>
      </c>
      <c r="J49" s="371"/>
      <c r="K49" s="371"/>
      <c r="L49" s="371"/>
      <c r="M49" s="371"/>
      <c r="N49" s="371"/>
      <c r="O49" s="371"/>
      <c r="P49" s="371"/>
      <c r="Q49" s="371"/>
      <c r="R49" s="371"/>
      <c r="S49" s="371"/>
      <c r="T49" s="371"/>
      <c r="U49" s="371"/>
      <c r="V49" s="371"/>
      <c r="W49" s="371"/>
      <c r="X49" s="371"/>
      <c r="Y49" s="371"/>
      <c r="Z49" s="371"/>
      <c r="AA49" s="371"/>
      <c r="AB49" s="371"/>
      <c r="AC49" s="371"/>
      <c r="AD49" s="371"/>
      <c r="AE49" s="371"/>
      <c r="AF49" s="371"/>
      <c r="AG49" s="373" t="s">
        <v>54</v>
      </c>
      <c r="AH49" s="371"/>
      <c r="AI49" s="371"/>
      <c r="AJ49" s="371"/>
      <c r="AK49" s="371"/>
      <c r="AL49" s="371"/>
      <c r="AM49" s="371"/>
      <c r="AN49" s="372" t="s">
        <v>55</v>
      </c>
      <c r="AO49" s="371"/>
      <c r="AP49" s="371"/>
      <c r="AQ49" s="70" t="s">
        <v>56</v>
      </c>
      <c r="AR49" s="39"/>
      <c r="AS49" s="71" t="s">
        <v>57</v>
      </c>
      <c r="AT49" s="72" t="s">
        <v>58</v>
      </c>
      <c r="AU49" s="72" t="s">
        <v>59</v>
      </c>
      <c r="AV49" s="72" t="s">
        <v>60</v>
      </c>
      <c r="AW49" s="72" t="s">
        <v>61</v>
      </c>
      <c r="AX49" s="72" t="s">
        <v>62</v>
      </c>
      <c r="AY49" s="72" t="s">
        <v>63</v>
      </c>
      <c r="AZ49" s="72" t="s">
        <v>64</v>
      </c>
      <c r="BA49" s="72" t="s">
        <v>65</v>
      </c>
      <c r="BB49" s="72" t="s">
        <v>66</v>
      </c>
      <c r="BC49" s="72" t="s">
        <v>67</v>
      </c>
      <c r="BD49" s="73" t="s">
        <v>68</v>
      </c>
    </row>
    <row r="50" spans="1:91" s="1" customFormat="1" ht="10.9" customHeight="1" x14ac:dyDescent="0.3">
      <c r="B50" s="39"/>
      <c r="AR50" s="39"/>
      <c r="AS50" s="74"/>
      <c r="AT50" s="66"/>
      <c r="AU50" s="66"/>
      <c r="AV50" s="66"/>
      <c r="AW50" s="66"/>
      <c r="AX50" s="66"/>
      <c r="AY50" s="66"/>
      <c r="AZ50" s="66"/>
      <c r="BA50" s="66"/>
      <c r="BB50" s="66"/>
      <c r="BC50" s="66"/>
      <c r="BD50" s="67"/>
    </row>
    <row r="51" spans="1:91" s="4" customFormat="1" ht="32.450000000000003" customHeight="1" x14ac:dyDescent="0.3">
      <c r="B51" s="62"/>
      <c r="C51" s="75" t="s">
        <v>69</v>
      </c>
      <c r="D51" s="76"/>
      <c r="E51" s="76"/>
      <c r="F51" s="76"/>
      <c r="G51" s="76"/>
      <c r="H51" s="76"/>
      <c r="I51" s="76"/>
      <c r="J51" s="76"/>
      <c r="K51" s="76"/>
      <c r="L51" s="76"/>
      <c r="M51" s="76"/>
      <c r="N51" s="76"/>
      <c r="O51" s="76"/>
      <c r="P51" s="76"/>
      <c r="Q51" s="76"/>
      <c r="R51" s="76"/>
      <c r="S51" s="76"/>
      <c r="T51" s="76"/>
      <c r="U51" s="76"/>
      <c r="V51" s="76"/>
      <c r="W51" s="76"/>
      <c r="X51" s="76"/>
      <c r="Y51" s="76"/>
      <c r="Z51" s="76"/>
      <c r="AA51" s="76"/>
      <c r="AB51" s="76"/>
      <c r="AC51" s="76"/>
      <c r="AD51" s="76"/>
      <c r="AE51" s="76"/>
      <c r="AF51" s="76"/>
      <c r="AG51" s="348">
        <f>ROUND(SUM(AG52:AG53),2)</f>
        <v>0</v>
      </c>
      <c r="AH51" s="348"/>
      <c r="AI51" s="348"/>
      <c r="AJ51" s="348"/>
      <c r="AK51" s="348"/>
      <c r="AL51" s="348"/>
      <c r="AM51" s="348"/>
      <c r="AN51" s="349">
        <f>SUM(AG51,AT51)</f>
        <v>0</v>
      </c>
      <c r="AO51" s="349"/>
      <c r="AP51" s="349"/>
      <c r="AQ51" s="77" t="s">
        <v>5</v>
      </c>
      <c r="AR51" s="62"/>
      <c r="AS51" s="78">
        <f>ROUND(SUM(AS52:AS53),2)</f>
        <v>0</v>
      </c>
      <c r="AT51" s="79">
        <f>ROUND(SUM(AV51:AW51),2)</f>
        <v>0</v>
      </c>
      <c r="AU51" s="80">
        <f>ROUND(SUM(AU52:AU53),5)</f>
        <v>0</v>
      </c>
      <c r="AV51" s="79">
        <f>ROUND(AZ51*L26,2)</f>
        <v>0</v>
      </c>
      <c r="AW51" s="79">
        <f>ROUND(BA51*L27,2)</f>
        <v>0</v>
      </c>
      <c r="AX51" s="79">
        <f>ROUND(BB51*L26,2)</f>
        <v>0</v>
      </c>
      <c r="AY51" s="79">
        <f>ROUND(BC51*L27,2)</f>
        <v>0</v>
      </c>
      <c r="AZ51" s="79">
        <f>ROUND(SUM(AZ52:AZ53),2)</f>
        <v>0</v>
      </c>
      <c r="BA51" s="79">
        <f>ROUND(SUM(BA52:BA53),2)</f>
        <v>0</v>
      </c>
      <c r="BB51" s="79">
        <f>ROUND(SUM(BB52:BB53),2)</f>
        <v>0</v>
      </c>
      <c r="BC51" s="79">
        <f>ROUND(SUM(BC52:BC53),2)</f>
        <v>0</v>
      </c>
      <c r="BD51" s="81">
        <f>ROUND(SUM(BD52:BD53),2)</f>
        <v>0</v>
      </c>
      <c r="BS51" s="63" t="s">
        <v>70</v>
      </c>
      <c r="BT51" s="63" t="s">
        <v>71</v>
      </c>
      <c r="BU51" s="82" t="s">
        <v>72</v>
      </c>
      <c r="BV51" s="63" t="s">
        <v>73</v>
      </c>
      <c r="BW51" s="63" t="s">
        <v>7</v>
      </c>
      <c r="BX51" s="63" t="s">
        <v>74</v>
      </c>
      <c r="CL51" s="63" t="s">
        <v>5</v>
      </c>
    </row>
    <row r="52" spans="1:91" s="5" customFormat="1" ht="31.5" customHeight="1" x14ac:dyDescent="0.3">
      <c r="A52" s="83" t="s">
        <v>75</v>
      </c>
      <c r="B52" s="84"/>
      <c r="C52" s="85"/>
      <c r="D52" s="369" t="s">
        <v>76</v>
      </c>
      <c r="E52" s="369"/>
      <c r="F52" s="369"/>
      <c r="G52" s="369"/>
      <c r="H52" s="369"/>
      <c r="I52" s="86"/>
      <c r="J52" s="369" t="s">
        <v>77</v>
      </c>
      <c r="K52" s="369"/>
      <c r="L52" s="369"/>
      <c r="M52" s="369"/>
      <c r="N52" s="369"/>
      <c r="O52" s="369"/>
      <c r="P52" s="369"/>
      <c r="Q52" s="369"/>
      <c r="R52" s="369"/>
      <c r="S52" s="369"/>
      <c r="T52" s="369"/>
      <c r="U52" s="369"/>
      <c r="V52" s="369"/>
      <c r="W52" s="369"/>
      <c r="X52" s="369"/>
      <c r="Y52" s="369"/>
      <c r="Z52" s="369"/>
      <c r="AA52" s="369"/>
      <c r="AB52" s="369"/>
      <c r="AC52" s="369"/>
      <c r="AD52" s="369"/>
      <c r="AE52" s="369"/>
      <c r="AF52" s="369"/>
      <c r="AG52" s="352">
        <f>'SO 000-J - Vedlejší a ost...'!J27</f>
        <v>0</v>
      </c>
      <c r="AH52" s="353"/>
      <c r="AI52" s="353"/>
      <c r="AJ52" s="353"/>
      <c r="AK52" s="353"/>
      <c r="AL52" s="353"/>
      <c r="AM52" s="353"/>
      <c r="AN52" s="352">
        <f>SUM(AG52,AT52)</f>
        <v>0</v>
      </c>
      <c r="AO52" s="353"/>
      <c r="AP52" s="353"/>
      <c r="AQ52" s="87" t="s">
        <v>78</v>
      </c>
      <c r="AR52" s="84"/>
      <c r="AS52" s="88">
        <v>0</v>
      </c>
      <c r="AT52" s="89">
        <f>ROUND(SUM(AV52:AW52),2)</f>
        <v>0</v>
      </c>
      <c r="AU52" s="90">
        <f>'SO 000-J - Vedlejší a ost...'!P79</f>
        <v>0</v>
      </c>
      <c r="AV52" s="89">
        <f>'SO 000-J - Vedlejší a ost...'!J30</f>
        <v>0</v>
      </c>
      <c r="AW52" s="89">
        <f>'SO 000-J - Vedlejší a ost...'!J31</f>
        <v>0</v>
      </c>
      <c r="AX52" s="89">
        <f>'SO 000-J - Vedlejší a ost...'!J32</f>
        <v>0</v>
      </c>
      <c r="AY52" s="89">
        <f>'SO 000-J - Vedlejší a ost...'!J33</f>
        <v>0</v>
      </c>
      <c r="AZ52" s="89">
        <f>'SO 000-J - Vedlejší a ost...'!F30</f>
        <v>0</v>
      </c>
      <c r="BA52" s="89">
        <f>'SO 000-J - Vedlejší a ost...'!F31</f>
        <v>0</v>
      </c>
      <c r="BB52" s="89">
        <f>'SO 000-J - Vedlejší a ost...'!F32</f>
        <v>0</v>
      </c>
      <c r="BC52" s="89">
        <f>'SO 000-J - Vedlejší a ost...'!F33</f>
        <v>0</v>
      </c>
      <c r="BD52" s="91">
        <f>'SO 000-J - Vedlejší a ost...'!F34</f>
        <v>0</v>
      </c>
      <c r="BT52" s="92" t="s">
        <v>79</v>
      </c>
      <c r="BV52" s="92" t="s">
        <v>73</v>
      </c>
      <c r="BW52" s="92" t="s">
        <v>80</v>
      </c>
      <c r="BX52" s="92" t="s">
        <v>7</v>
      </c>
      <c r="CL52" s="92" t="s">
        <v>5</v>
      </c>
      <c r="CM52" s="92" t="s">
        <v>81</v>
      </c>
    </row>
    <row r="53" spans="1:91" s="5" customFormat="1" ht="31.5" customHeight="1" x14ac:dyDescent="0.3">
      <c r="A53" s="83" t="s">
        <v>75</v>
      </c>
      <c r="B53" s="84"/>
      <c r="C53" s="85"/>
      <c r="D53" s="369" t="s">
        <v>82</v>
      </c>
      <c r="E53" s="369"/>
      <c r="F53" s="369"/>
      <c r="G53" s="369"/>
      <c r="H53" s="369"/>
      <c r="I53" s="86"/>
      <c r="J53" s="369" t="s">
        <v>83</v>
      </c>
      <c r="K53" s="369"/>
      <c r="L53" s="369"/>
      <c r="M53" s="369"/>
      <c r="N53" s="369"/>
      <c r="O53" s="369"/>
      <c r="P53" s="369"/>
      <c r="Q53" s="369"/>
      <c r="R53" s="369"/>
      <c r="S53" s="369"/>
      <c r="T53" s="369"/>
      <c r="U53" s="369"/>
      <c r="V53" s="369"/>
      <c r="W53" s="369"/>
      <c r="X53" s="369"/>
      <c r="Y53" s="369"/>
      <c r="Z53" s="369"/>
      <c r="AA53" s="369"/>
      <c r="AB53" s="369"/>
      <c r="AC53" s="369"/>
      <c r="AD53" s="369"/>
      <c r="AE53" s="369"/>
      <c r="AF53" s="369"/>
      <c r="AG53" s="352">
        <f>'SO 155-J - Chodníky a cyk...'!J27</f>
        <v>0</v>
      </c>
      <c r="AH53" s="353"/>
      <c r="AI53" s="353"/>
      <c r="AJ53" s="353"/>
      <c r="AK53" s="353"/>
      <c r="AL53" s="353"/>
      <c r="AM53" s="353"/>
      <c r="AN53" s="352">
        <f>SUM(AG53,AT53)</f>
        <v>0</v>
      </c>
      <c r="AO53" s="353"/>
      <c r="AP53" s="353"/>
      <c r="AQ53" s="87" t="s">
        <v>78</v>
      </c>
      <c r="AR53" s="84"/>
      <c r="AS53" s="93">
        <v>0</v>
      </c>
      <c r="AT53" s="94">
        <f>ROUND(SUM(AV53:AW53),2)</f>
        <v>0</v>
      </c>
      <c r="AU53" s="95">
        <f>'SO 155-J - Chodníky a cyk...'!P84</f>
        <v>0</v>
      </c>
      <c r="AV53" s="94">
        <f>'SO 155-J - Chodníky a cyk...'!J30</f>
        <v>0</v>
      </c>
      <c r="AW53" s="94">
        <f>'SO 155-J - Chodníky a cyk...'!J31</f>
        <v>0</v>
      </c>
      <c r="AX53" s="94">
        <f>'SO 155-J - Chodníky a cyk...'!J32</f>
        <v>0</v>
      </c>
      <c r="AY53" s="94">
        <f>'SO 155-J - Chodníky a cyk...'!J33</f>
        <v>0</v>
      </c>
      <c r="AZ53" s="94">
        <f>'SO 155-J - Chodníky a cyk...'!F30</f>
        <v>0</v>
      </c>
      <c r="BA53" s="94">
        <f>'SO 155-J - Chodníky a cyk...'!F31</f>
        <v>0</v>
      </c>
      <c r="BB53" s="94">
        <f>'SO 155-J - Chodníky a cyk...'!F32</f>
        <v>0</v>
      </c>
      <c r="BC53" s="94">
        <f>'SO 155-J - Chodníky a cyk...'!F33</f>
        <v>0</v>
      </c>
      <c r="BD53" s="96">
        <f>'SO 155-J - Chodníky a cyk...'!F34</f>
        <v>0</v>
      </c>
      <c r="BT53" s="92" t="s">
        <v>79</v>
      </c>
      <c r="BV53" s="92" t="s">
        <v>73</v>
      </c>
      <c r="BW53" s="92" t="s">
        <v>84</v>
      </c>
      <c r="BX53" s="92" t="s">
        <v>7</v>
      </c>
      <c r="CL53" s="92" t="s">
        <v>5</v>
      </c>
      <c r="CM53" s="92" t="s">
        <v>81</v>
      </c>
    </row>
    <row r="54" spans="1:91" s="1" customFormat="1" ht="30" customHeight="1" x14ac:dyDescent="0.3">
      <c r="B54" s="39"/>
      <c r="AR54" s="39"/>
    </row>
    <row r="55" spans="1:91" s="1" customFormat="1" ht="6.95" customHeight="1" x14ac:dyDescent="0.3">
      <c r="B55" s="54"/>
      <c r="C55" s="55"/>
      <c r="D55" s="55"/>
      <c r="E55" s="55"/>
      <c r="F55" s="55"/>
      <c r="G55" s="55"/>
      <c r="H55" s="55"/>
      <c r="I55" s="55"/>
      <c r="J55" s="55"/>
      <c r="K55" s="55"/>
      <c r="L55" s="55"/>
      <c r="M55" s="55"/>
      <c r="N55" s="55"/>
      <c r="O55" s="55"/>
      <c r="P55" s="55"/>
      <c r="Q55" s="55"/>
      <c r="R55" s="55"/>
      <c r="S55" s="55"/>
      <c r="T55" s="55"/>
      <c r="U55" s="55"/>
      <c r="V55" s="55"/>
      <c r="W55" s="55"/>
      <c r="X55" s="55"/>
      <c r="Y55" s="55"/>
      <c r="Z55" s="55"/>
      <c r="AA55" s="55"/>
      <c r="AB55" s="55"/>
      <c r="AC55" s="55"/>
      <c r="AD55" s="55"/>
      <c r="AE55" s="55"/>
      <c r="AF55" s="55"/>
      <c r="AG55" s="55"/>
      <c r="AH55" s="55"/>
      <c r="AI55" s="55"/>
      <c r="AJ55" s="55"/>
      <c r="AK55" s="55"/>
      <c r="AL55" s="55"/>
      <c r="AM55" s="55"/>
      <c r="AN55" s="55"/>
      <c r="AO55" s="55"/>
      <c r="AP55" s="55"/>
      <c r="AQ55" s="55"/>
      <c r="AR55" s="39"/>
    </row>
  </sheetData>
  <mergeCells count="45">
    <mergeCell ref="L28:O28"/>
    <mergeCell ref="L26:O26"/>
    <mergeCell ref="W26:AE26"/>
    <mergeCell ref="AK26:AO26"/>
    <mergeCell ref="L27:O27"/>
    <mergeCell ref="W27:AE27"/>
    <mergeCell ref="AK27:AO27"/>
    <mergeCell ref="K6:AO6"/>
    <mergeCell ref="E14:AJ14"/>
    <mergeCell ref="E20:AN20"/>
    <mergeCell ref="AK23:AO23"/>
    <mergeCell ref="L25:O25"/>
    <mergeCell ref="W25:AE25"/>
    <mergeCell ref="AK25:AO25"/>
    <mergeCell ref="C49:G49"/>
    <mergeCell ref="I49:AF49"/>
    <mergeCell ref="AG49:AM49"/>
    <mergeCell ref="AN49:AP49"/>
    <mergeCell ref="L30:O30"/>
    <mergeCell ref="W30:AE30"/>
    <mergeCell ref="AK30:AO30"/>
    <mergeCell ref="X32:AB32"/>
    <mergeCell ref="AK32:AO32"/>
    <mergeCell ref="D52:H52"/>
    <mergeCell ref="J52:AF52"/>
    <mergeCell ref="AN53:AP53"/>
    <mergeCell ref="AG53:AM53"/>
    <mergeCell ref="D53:H53"/>
    <mergeCell ref="J53:AF53"/>
    <mergeCell ref="AG51:AM51"/>
    <mergeCell ref="AN51:AP51"/>
    <mergeCell ref="AR2:BE2"/>
    <mergeCell ref="AN52:AP52"/>
    <mergeCell ref="AG52:AM52"/>
    <mergeCell ref="L42:AO42"/>
    <mergeCell ref="AM44:AN44"/>
    <mergeCell ref="AM46:AP46"/>
    <mergeCell ref="AS46:AT48"/>
    <mergeCell ref="W28:AE28"/>
    <mergeCell ref="AK28:AO28"/>
    <mergeCell ref="L29:O29"/>
    <mergeCell ref="W29:AE29"/>
    <mergeCell ref="AK29:AO29"/>
    <mergeCell ref="BE5:BE32"/>
    <mergeCell ref="K5:AO5"/>
  </mergeCells>
  <hyperlinks>
    <hyperlink ref="K1:S1" location="C2" display="1) Rekapitulace stavby" xr:uid="{00000000-0004-0000-0000-000000000000}"/>
    <hyperlink ref="W1:AI1" location="C51" display="2) Rekapitulace objektů stavby a soupisů prací" xr:uid="{00000000-0004-0000-0000-000001000000}"/>
    <hyperlink ref="A52" location="'SO 000-J - Vedlejší a ost...'!C2" display="/" xr:uid="{00000000-0004-0000-0000-000002000000}"/>
    <hyperlink ref="A53" location="'SO 155-J - Chodníky a cyk...'!C2" display="/" xr:uid="{00000000-0004-0000-00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BR111"/>
  <sheetViews>
    <sheetView showGridLines="0" tabSelected="1" workbookViewId="0">
      <pane ySplit="1" topLeftCell="A2" activePane="bottomLeft" state="frozen"/>
      <selection pane="bottomLeft" activeCell="F102" sqref="F102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8"/>
      <c r="C1" s="98"/>
      <c r="D1" s="99" t="s">
        <v>1</v>
      </c>
      <c r="E1" s="98"/>
      <c r="F1" s="100" t="s">
        <v>85</v>
      </c>
      <c r="G1" s="389" t="s">
        <v>86</v>
      </c>
      <c r="H1" s="389"/>
      <c r="I1" s="101"/>
      <c r="J1" s="100" t="s">
        <v>87</v>
      </c>
      <c r="K1" s="99" t="s">
        <v>88</v>
      </c>
      <c r="L1" s="100" t="s">
        <v>89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50" t="s">
        <v>8</v>
      </c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3" t="s">
        <v>80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81</v>
      </c>
    </row>
    <row r="4" spans="1:70" ht="36.950000000000003" customHeight="1" x14ac:dyDescent="0.3">
      <c r="B4" s="27"/>
      <c r="C4" s="28"/>
      <c r="D4" s="29" t="s">
        <v>90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3"/>
      <c r="J6" s="28"/>
      <c r="K6" s="30"/>
    </row>
    <row r="7" spans="1:70" ht="16.5" customHeight="1" x14ac:dyDescent="0.3">
      <c r="B7" s="27"/>
      <c r="C7" s="28"/>
      <c r="D7" s="28"/>
      <c r="E7" s="390" t="str">
        <f>'Rekapitulace stavby'!K6</f>
        <v>Stavební úpravy pro vedení chodníků a cyklostezek v ulici Plzeňská, chodníky -jih-</v>
      </c>
      <c r="F7" s="391"/>
      <c r="G7" s="391"/>
      <c r="H7" s="391"/>
      <c r="I7" s="103"/>
      <c r="J7" s="28"/>
      <c r="K7" s="30"/>
    </row>
    <row r="8" spans="1:70" s="1" customFormat="1" ht="15" x14ac:dyDescent="0.3">
      <c r="B8" s="39"/>
      <c r="C8" s="40"/>
      <c r="D8" s="36" t="s">
        <v>91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 x14ac:dyDescent="0.3">
      <c r="B9" s="39"/>
      <c r="C9" s="40"/>
      <c r="D9" s="40"/>
      <c r="E9" s="392" t="s">
        <v>92</v>
      </c>
      <c r="F9" s="393"/>
      <c r="G9" s="393"/>
      <c r="H9" s="393"/>
      <c r="I9" s="104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 x14ac:dyDescent="0.3">
      <c r="B11" s="39"/>
      <c r="C11" s="40"/>
      <c r="D11" s="36" t="s">
        <v>21</v>
      </c>
      <c r="E11" s="40"/>
      <c r="F11" s="34" t="s">
        <v>5</v>
      </c>
      <c r="G11" s="40"/>
      <c r="H11" s="40"/>
      <c r="I11" s="105" t="s">
        <v>22</v>
      </c>
      <c r="J11" s="34" t="s">
        <v>5</v>
      </c>
      <c r="K11" s="43"/>
    </row>
    <row r="12" spans="1:70" s="1" customFormat="1" ht="14.45" customHeight="1" x14ac:dyDescent="0.3">
      <c r="B12" s="39"/>
      <c r="C12" s="40"/>
      <c r="D12" s="36" t="s">
        <v>23</v>
      </c>
      <c r="E12" s="40"/>
      <c r="F12" s="34" t="s">
        <v>24</v>
      </c>
      <c r="G12" s="40"/>
      <c r="H12" s="40"/>
      <c r="I12" s="105" t="s">
        <v>25</v>
      </c>
      <c r="J12" s="106">
        <f>'Rekapitulace stavby'!AN8</f>
        <v>43414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 x14ac:dyDescent="0.3">
      <c r="B14" s="39"/>
      <c r="C14" s="40"/>
      <c r="D14" s="36" t="s">
        <v>26</v>
      </c>
      <c r="E14" s="40"/>
      <c r="F14" s="40"/>
      <c r="G14" s="40"/>
      <c r="H14" s="40"/>
      <c r="I14" s="105" t="s">
        <v>27</v>
      </c>
      <c r="J14" s="34" t="s">
        <v>5</v>
      </c>
      <c r="K14" s="43"/>
    </row>
    <row r="15" spans="1:70" s="1" customFormat="1" ht="18" customHeight="1" x14ac:dyDescent="0.3">
      <c r="B15" s="39"/>
      <c r="C15" s="40"/>
      <c r="D15" s="40"/>
      <c r="E15" s="34" t="s">
        <v>28</v>
      </c>
      <c r="F15" s="40"/>
      <c r="G15" s="40"/>
      <c r="H15" s="40"/>
      <c r="I15" s="105" t="s">
        <v>29</v>
      </c>
      <c r="J15" s="34" t="s">
        <v>5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 x14ac:dyDescent="0.3">
      <c r="B17" s="39"/>
      <c r="C17" s="40"/>
      <c r="D17" s="36" t="s">
        <v>30</v>
      </c>
      <c r="E17" s="40"/>
      <c r="F17" s="40"/>
      <c r="G17" s="40"/>
      <c r="H17" s="40"/>
      <c r="I17" s="105" t="s">
        <v>27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4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29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 x14ac:dyDescent="0.3">
      <c r="B20" s="39"/>
      <c r="C20" s="40"/>
      <c r="D20" s="36" t="s">
        <v>32</v>
      </c>
      <c r="E20" s="40"/>
      <c r="F20" s="40"/>
      <c r="G20" s="40"/>
      <c r="H20" s="40"/>
      <c r="I20" s="105" t="s">
        <v>27</v>
      </c>
      <c r="J20" s="34" t="s">
        <v>5</v>
      </c>
      <c r="K20" s="43"/>
    </row>
    <row r="21" spans="2:11" s="1" customFormat="1" ht="18" customHeight="1" x14ac:dyDescent="0.3">
      <c r="B21" s="39"/>
      <c r="C21" s="40"/>
      <c r="D21" s="40"/>
      <c r="E21" s="34" t="s">
        <v>33</v>
      </c>
      <c r="F21" s="40"/>
      <c r="G21" s="40"/>
      <c r="H21" s="40"/>
      <c r="I21" s="105" t="s">
        <v>29</v>
      </c>
      <c r="J21" s="34" t="s">
        <v>5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 x14ac:dyDescent="0.3">
      <c r="B23" s="39"/>
      <c r="C23" s="40"/>
      <c r="D23" s="36" t="s">
        <v>35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 x14ac:dyDescent="0.3">
      <c r="B24" s="107"/>
      <c r="C24" s="108"/>
      <c r="D24" s="108"/>
      <c r="E24" s="381" t="s">
        <v>5</v>
      </c>
      <c r="F24" s="381"/>
      <c r="G24" s="381"/>
      <c r="H24" s="381"/>
      <c r="I24" s="109"/>
      <c r="J24" s="108"/>
      <c r="K24" s="110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 x14ac:dyDescent="0.3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 x14ac:dyDescent="0.3">
      <c r="B27" s="39"/>
      <c r="C27" s="40"/>
      <c r="D27" s="113" t="s">
        <v>37</v>
      </c>
      <c r="E27" s="40"/>
      <c r="F27" s="40"/>
      <c r="G27" s="40"/>
      <c r="H27" s="40"/>
      <c r="I27" s="104"/>
      <c r="J27" s="114">
        <f>ROUND(J79,2)</f>
        <v>0</v>
      </c>
      <c r="K27" s="43"/>
    </row>
    <row r="28" spans="2:11" s="1" customFormat="1" ht="6.95" customHeight="1" x14ac:dyDescent="0.3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 x14ac:dyDescent="0.3">
      <c r="B29" s="39"/>
      <c r="C29" s="40"/>
      <c r="D29" s="40"/>
      <c r="E29" s="40"/>
      <c r="F29" s="44" t="s">
        <v>39</v>
      </c>
      <c r="G29" s="40"/>
      <c r="H29" s="40"/>
      <c r="I29" s="115" t="s">
        <v>38</v>
      </c>
      <c r="J29" s="44" t="s">
        <v>40</v>
      </c>
      <c r="K29" s="43"/>
    </row>
    <row r="30" spans="2:11" s="1" customFormat="1" ht="14.45" customHeight="1" x14ac:dyDescent="0.3">
      <c r="B30" s="39"/>
      <c r="C30" s="40"/>
      <c r="D30" s="47" t="s">
        <v>41</v>
      </c>
      <c r="E30" s="47" t="s">
        <v>42</v>
      </c>
      <c r="F30" s="116">
        <f>ROUND(SUM(BE79:BE110), 2)</f>
        <v>0</v>
      </c>
      <c r="G30" s="40"/>
      <c r="H30" s="40"/>
      <c r="I30" s="117">
        <v>0.21</v>
      </c>
      <c r="J30" s="116">
        <f>ROUND(ROUND((SUM(BE79:BE110)),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43</v>
      </c>
      <c r="F31" s="116">
        <f>ROUND(SUM(BF79:BF110), 2)</f>
        <v>0</v>
      </c>
      <c r="G31" s="40"/>
      <c r="H31" s="40"/>
      <c r="I31" s="117">
        <v>0.15</v>
      </c>
      <c r="J31" s="116">
        <f>ROUND(ROUND((SUM(BF79:BF110)),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44</v>
      </c>
      <c r="F32" s="116">
        <f>ROUND(SUM(BG79:BG110), 2)</f>
        <v>0</v>
      </c>
      <c r="G32" s="40"/>
      <c r="H32" s="40"/>
      <c r="I32" s="117">
        <v>0.21</v>
      </c>
      <c r="J32" s="116">
        <v>0</v>
      </c>
      <c r="K32" s="43"/>
    </row>
    <row r="33" spans="2:11" s="1" customFormat="1" ht="14.45" hidden="1" customHeight="1" x14ac:dyDescent="0.3">
      <c r="B33" s="39"/>
      <c r="C33" s="40"/>
      <c r="D33" s="40"/>
      <c r="E33" s="47" t="s">
        <v>45</v>
      </c>
      <c r="F33" s="116">
        <f>ROUND(SUM(BH79:BH110), 2)</f>
        <v>0</v>
      </c>
      <c r="G33" s="40"/>
      <c r="H33" s="40"/>
      <c r="I33" s="117">
        <v>0.15</v>
      </c>
      <c r="J33" s="116">
        <v>0</v>
      </c>
      <c r="K33" s="43"/>
    </row>
    <row r="34" spans="2:11" s="1" customFormat="1" ht="14.45" hidden="1" customHeight="1" x14ac:dyDescent="0.3">
      <c r="B34" s="39"/>
      <c r="C34" s="40"/>
      <c r="D34" s="40"/>
      <c r="E34" s="47" t="s">
        <v>46</v>
      </c>
      <c r="F34" s="116">
        <f>ROUND(SUM(BI79:BI110), 2)</f>
        <v>0</v>
      </c>
      <c r="G34" s="40"/>
      <c r="H34" s="40"/>
      <c r="I34" s="117">
        <v>0</v>
      </c>
      <c r="J34" s="116">
        <v>0</v>
      </c>
      <c r="K34" s="43"/>
    </row>
    <row r="35" spans="2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2:11" s="1" customFormat="1" ht="25.35" customHeight="1" x14ac:dyDescent="0.3">
      <c r="B36" s="39"/>
      <c r="C36" s="118"/>
      <c r="D36" s="119" t="s">
        <v>47</v>
      </c>
      <c r="E36" s="69"/>
      <c r="F36" s="69"/>
      <c r="G36" s="120" t="s">
        <v>48</v>
      </c>
      <c r="H36" s="121" t="s">
        <v>49</v>
      </c>
      <c r="I36" s="122"/>
      <c r="J36" s="123">
        <f>SUM(J27:J34)</f>
        <v>0</v>
      </c>
      <c r="K36" s="124"/>
    </row>
    <row r="37" spans="2:11" s="1" customFormat="1" ht="14.45" customHeight="1" x14ac:dyDescent="0.3"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41" spans="2:11" s="1" customFormat="1" ht="6.95" customHeight="1" x14ac:dyDescent="0.3"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2:11" s="1" customFormat="1" ht="36.950000000000003" customHeight="1" x14ac:dyDescent="0.3">
      <c r="B42" s="39"/>
      <c r="C42" s="29" t="s">
        <v>93</v>
      </c>
      <c r="D42" s="40"/>
      <c r="E42" s="40"/>
      <c r="F42" s="40"/>
      <c r="G42" s="40"/>
      <c r="H42" s="40"/>
      <c r="I42" s="104"/>
      <c r="J42" s="40"/>
      <c r="K42" s="43"/>
    </row>
    <row r="43" spans="2:11" s="1" customFormat="1" ht="6.95" customHeight="1" x14ac:dyDescent="0.3"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2:11" s="1" customFormat="1" ht="14.45" customHeight="1" x14ac:dyDescent="0.3">
      <c r="B44" s="39"/>
      <c r="C44" s="36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2:11" s="1" customFormat="1" ht="16.5" customHeight="1" x14ac:dyDescent="0.3">
      <c r="B45" s="39"/>
      <c r="C45" s="40"/>
      <c r="D45" s="40"/>
      <c r="E45" s="390" t="str">
        <f>E7</f>
        <v>Stavební úpravy pro vedení chodníků a cyklostezek v ulici Plzeňská, chodníky -jih-</v>
      </c>
      <c r="F45" s="391"/>
      <c r="G45" s="391"/>
      <c r="H45" s="391"/>
      <c r="I45" s="104"/>
      <c r="J45" s="40"/>
      <c r="K45" s="43"/>
    </row>
    <row r="46" spans="2:11" s="1" customFormat="1" ht="14.45" customHeight="1" x14ac:dyDescent="0.3">
      <c r="B46" s="39"/>
      <c r="C46" s="36" t="s">
        <v>91</v>
      </c>
      <c r="D46" s="40"/>
      <c r="E46" s="40"/>
      <c r="F46" s="40"/>
      <c r="G46" s="40"/>
      <c r="H46" s="40"/>
      <c r="I46" s="104"/>
      <c r="J46" s="40"/>
      <c r="K46" s="43"/>
    </row>
    <row r="47" spans="2:11" s="1" customFormat="1" ht="17.25" customHeight="1" x14ac:dyDescent="0.3">
      <c r="B47" s="39"/>
      <c r="C47" s="40"/>
      <c r="D47" s="40"/>
      <c r="E47" s="392" t="str">
        <f>E9</f>
        <v>SO 000-J - Vedlejší a ostatní náklady</v>
      </c>
      <c r="F47" s="393"/>
      <c r="G47" s="393"/>
      <c r="H47" s="393"/>
      <c r="I47" s="104"/>
      <c r="J47" s="40"/>
      <c r="K47" s="43"/>
    </row>
    <row r="48" spans="2:11" s="1" customFormat="1" ht="6.95" customHeight="1" x14ac:dyDescent="0.3"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2:47" s="1" customFormat="1" ht="18" customHeight="1" x14ac:dyDescent="0.3">
      <c r="B49" s="39"/>
      <c r="C49" s="36" t="s">
        <v>23</v>
      </c>
      <c r="D49" s="40"/>
      <c r="E49" s="40"/>
      <c r="F49" s="34" t="str">
        <f>F12</f>
        <v>ulice Plzeňská, Beroun</v>
      </c>
      <c r="G49" s="40"/>
      <c r="H49" s="40"/>
      <c r="I49" s="105" t="s">
        <v>25</v>
      </c>
      <c r="J49" s="106">
        <f>IF(J12="","",J12)</f>
        <v>43414</v>
      </c>
      <c r="K49" s="43"/>
    </row>
    <row r="50" spans="2:47" s="1" customFormat="1" ht="6.95" customHeight="1" x14ac:dyDescent="0.3"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2:47" s="1" customFormat="1" ht="15" x14ac:dyDescent="0.3">
      <c r="B51" s="39"/>
      <c r="C51" s="36" t="s">
        <v>26</v>
      </c>
      <c r="D51" s="40"/>
      <c r="E51" s="40"/>
      <c r="F51" s="34" t="str">
        <f>E15</f>
        <v>Město Beroun</v>
      </c>
      <c r="G51" s="40"/>
      <c r="H51" s="40"/>
      <c r="I51" s="105" t="s">
        <v>32</v>
      </c>
      <c r="J51" s="381" t="str">
        <f>E21</f>
        <v>NOVÁK &amp; PARTNER, s.r.o.</v>
      </c>
      <c r="K51" s="43"/>
    </row>
    <row r="52" spans="2:47" s="1" customFormat="1" ht="14.45" customHeight="1" x14ac:dyDescent="0.3">
      <c r="B52" s="39"/>
      <c r="C52" s="36" t="s">
        <v>30</v>
      </c>
      <c r="D52" s="40"/>
      <c r="E52" s="40"/>
      <c r="F52" s="34" t="str">
        <f>IF(E18="","",E18)</f>
        <v/>
      </c>
      <c r="G52" s="40"/>
      <c r="H52" s="40"/>
      <c r="I52" s="104"/>
      <c r="J52" s="385"/>
      <c r="K52" s="43"/>
    </row>
    <row r="53" spans="2:47" s="1" customFormat="1" ht="10.35" customHeight="1" x14ac:dyDescent="0.3"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2:47" s="1" customFormat="1" ht="29.25" customHeight="1" x14ac:dyDescent="0.3">
      <c r="B54" s="39"/>
      <c r="C54" s="128" t="s">
        <v>94</v>
      </c>
      <c r="D54" s="118"/>
      <c r="E54" s="118"/>
      <c r="F54" s="118"/>
      <c r="G54" s="118"/>
      <c r="H54" s="118"/>
      <c r="I54" s="129"/>
      <c r="J54" s="130" t="s">
        <v>95</v>
      </c>
      <c r="K54" s="131"/>
    </row>
    <row r="55" spans="2:47" s="1" customFormat="1" ht="10.35" customHeight="1" x14ac:dyDescent="0.3"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2:47" s="1" customFormat="1" ht="29.25" customHeight="1" x14ac:dyDescent="0.3">
      <c r="B56" s="39"/>
      <c r="C56" s="132" t="s">
        <v>96</v>
      </c>
      <c r="D56" s="40"/>
      <c r="E56" s="40"/>
      <c r="F56" s="40"/>
      <c r="G56" s="40"/>
      <c r="H56" s="40"/>
      <c r="I56" s="104"/>
      <c r="J56" s="114">
        <f>J79</f>
        <v>0</v>
      </c>
      <c r="K56" s="43"/>
      <c r="AU56" s="23" t="s">
        <v>97</v>
      </c>
    </row>
    <row r="57" spans="2:47" s="7" customFormat="1" ht="24.95" customHeight="1" x14ac:dyDescent="0.3">
      <c r="B57" s="133"/>
      <c r="C57" s="134"/>
      <c r="D57" s="135" t="s">
        <v>98</v>
      </c>
      <c r="E57" s="136"/>
      <c r="F57" s="136"/>
      <c r="G57" s="136"/>
      <c r="H57" s="136"/>
      <c r="I57" s="137"/>
      <c r="J57" s="138">
        <f>J80</f>
        <v>0</v>
      </c>
      <c r="K57" s="139"/>
    </row>
    <row r="58" spans="2:47" s="8" customFormat="1" ht="19.899999999999999" customHeight="1" x14ac:dyDescent="0.3">
      <c r="B58" s="140"/>
      <c r="C58" s="141"/>
      <c r="D58" s="142" t="s">
        <v>99</v>
      </c>
      <c r="E58" s="143"/>
      <c r="F58" s="143"/>
      <c r="G58" s="143"/>
      <c r="H58" s="143"/>
      <c r="I58" s="144"/>
      <c r="J58" s="145">
        <f>J81</f>
        <v>0</v>
      </c>
      <c r="K58" s="146"/>
    </row>
    <row r="59" spans="2:47" s="8" customFormat="1" ht="19.899999999999999" customHeight="1" x14ac:dyDescent="0.3">
      <c r="B59" s="140"/>
      <c r="C59" s="141"/>
      <c r="D59" s="142" t="s">
        <v>100</v>
      </c>
      <c r="E59" s="143"/>
      <c r="F59" s="143"/>
      <c r="G59" s="143"/>
      <c r="H59" s="143"/>
      <c r="I59" s="144"/>
      <c r="J59" s="145">
        <f>J104</f>
        <v>0</v>
      </c>
      <c r="K59" s="146"/>
    </row>
    <row r="60" spans="2:47" s="1" customFormat="1" ht="21.75" customHeight="1" x14ac:dyDescent="0.3">
      <c r="B60" s="39"/>
      <c r="C60" s="40"/>
      <c r="D60" s="40"/>
      <c r="E60" s="40"/>
      <c r="F60" s="40"/>
      <c r="G60" s="40"/>
      <c r="H60" s="40"/>
      <c r="I60" s="104"/>
      <c r="J60" s="40"/>
      <c r="K60" s="43"/>
    </row>
    <row r="61" spans="2:47" s="1" customFormat="1" ht="6.95" customHeight="1" x14ac:dyDescent="0.3">
      <c r="B61" s="54"/>
      <c r="C61" s="55"/>
      <c r="D61" s="55"/>
      <c r="E61" s="55"/>
      <c r="F61" s="55"/>
      <c r="G61" s="55"/>
      <c r="H61" s="55"/>
      <c r="I61" s="125"/>
      <c r="J61" s="55"/>
      <c r="K61" s="56"/>
    </row>
    <row r="65" spans="2:63" s="1" customFormat="1" ht="6.95" customHeight="1" x14ac:dyDescent="0.3">
      <c r="B65" s="57"/>
      <c r="C65" s="58"/>
      <c r="D65" s="58"/>
      <c r="E65" s="58"/>
      <c r="F65" s="58"/>
      <c r="G65" s="58"/>
      <c r="H65" s="58"/>
      <c r="I65" s="126"/>
      <c r="J65" s="58"/>
      <c r="K65" s="58"/>
      <c r="L65" s="39"/>
    </row>
    <row r="66" spans="2:63" s="1" customFormat="1" ht="36.950000000000003" customHeight="1" x14ac:dyDescent="0.3">
      <c r="B66" s="39"/>
      <c r="C66" s="59" t="s">
        <v>101</v>
      </c>
      <c r="L66" s="39"/>
    </row>
    <row r="67" spans="2:63" s="1" customFormat="1" ht="6.95" customHeight="1" x14ac:dyDescent="0.3">
      <c r="B67" s="39"/>
      <c r="L67" s="39"/>
    </row>
    <row r="68" spans="2:63" s="1" customFormat="1" ht="14.45" customHeight="1" x14ac:dyDescent="0.3">
      <c r="B68" s="39"/>
      <c r="C68" s="61" t="s">
        <v>19</v>
      </c>
      <c r="L68" s="39"/>
    </row>
    <row r="69" spans="2:63" s="1" customFormat="1" ht="16.5" customHeight="1" x14ac:dyDescent="0.3">
      <c r="B69" s="39"/>
      <c r="E69" s="386" t="str">
        <f>E7</f>
        <v>Stavební úpravy pro vedení chodníků a cyklostezek v ulici Plzeňská, chodníky -jih-</v>
      </c>
      <c r="F69" s="387"/>
      <c r="G69" s="387"/>
      <c r="H69" s="387"/>
      <c r="L69" s="39"/>
    </row>
    <row r="70" spans="2:63" s="1" customFormat="1" ht="14.45" customHeight="1" x14ac:dyDescent="0.3">
      <c r="B70" s="39"/>
      <c r="C70" s="61" t="s">
        <v>91</v>
      </c>
      <c r="L70" s="39"/>
    </row>
    <row r="71" spans="2:63" s="1" customFormat="1" ht="17.25" customHeight="1" x14ac:dyDescent="0.3">
      <c r="B71" s="39"/>
      <c r="E71" s="354" t="str">
        <f>E9</f>
        <v>SO 000-J - Vedlejší a ostatní náklady</v>
      </c>
      <c r="F71" s="388"/>
      <c r="G71" s="388"/>
      <c r="H71" s="388"/>
      <c r="L71" s="39"/>
    </row>
    <row r="72" spans="2:63" s="1" customFormat="1" ht="6.95" customHeight="1" x14ac:dyDescent="0.3">
      <c r="B72" s="39"/>
      <c r="L72" s="39"/>
    </row>
    <row r="73" spans="2:63" s="1" customFormat="1" ht="18" customHeight="1" x14ac:dyDescent="0.3">
      <c r="B73" s="39"/>
      <c r="C73" s="61" t="s">
        <v>23</v>
      </c>
      <c r="F73" s="147" t="str">
        <f>F12</f>
        <v>ulice Plzeňská, Beroun</v>
      </c>
      <c r="I73" s="148" t="s">
        <v>25</v>
      </c>
      <c r="J73" s="65">
        <f>IF(J12="","",J12)</f>
        <v>43414</v>
      </c>
      <c r="L73" s="39"/>
    </row>
    <row r="74" spans="2:63" s="1" customFormat="1" ht="6.95" customHeight="1" x14ac:dyDescent="0.3">
      <c r="B74" s="39"/>
      <c r="L74" s="39"/>
    </row>
    <row r="75" spans="2:63" s="1" customFormat="1" ht="15" x14ac:dyDescent="0.3">
      <c r="B75" s="39"/>
      <c r="C75" s="61" t="s">
        <v>26</v>
      </c>
      <c r="F75" s="147" t="str">
        <f>E15</f>
        <v>Město Beroun</v>
      </c>
      <c r="I75" s="148" t="s">
        <v>32</v>
      </c>
      <c r="J75" s="147" t="str">
        <f>E21</f>
        <v>NOVÁK &amp; PARTNER, s.r.o.</v>
      </c>
      <c r="L75" s="39"/>
    </row>
    <row r="76" spans="2:63" s="1" customFormat="1" ht="14.45" customHeight="1" x14ac:dyDescent="0.3">
      <c r="B76" s="39"/>
      <c r="C76" s="61" t="s">
        <v>30</v>
      </c>
      <c r="F76" s="147" t="str">
        <f>IF(E18="","",E18)</f>
        <v/>
      </c>
      <c r="L76" s="39"/>
    </row>
    <row r="77" spans="2:63" s="1" customFormat="1" ht="10.35" customHeight="1" x14ac:dyDescent="0.3">
      <c r="B77" s="39"/>
      <c r="L77" s="39"/>
    </row>
    <row r="78" spans="2:63" s="9" customFormat="1" ht="29.25" customHeight="1" x14ac:dyDescent="0.3">
      <c r="B78" s="149"/>
      <c r="C78" s="150" t="s">
        <v>102</v>
      </c>
      <c r="D78" s="151" t="s">
        <v>56</v>
      </c>
      <c r="E78" s="151" t="s">
        <v>52</v>
      </c>
      <c r="F78" s="151" t="s">
        <v>103</v>
      </c>
      <c r="G78" s="151" t="s">
        <v>104</v>
      </c>
      <c r="H78" s="151" t="s">
        <v>105</v>
      </c>
      <c r="I78" s="152" t="s">
        <v>106</v>
      </c>
      <c r="J78" s="151" t="s">
        <v>95</v>
      </c>
      <c r="K78" s="153" t="s">
        <v>107</v>
      </c>
      <c r="L78" s="149"/>
      <c r="M78" s="71" t="s">
        <v>108</v>
      </c>
      <c r="N78" s="72" t="s">
        <v>41</v>
      </c>
      <c r="O78" s="72" t="s">
        <v>109</v>
      </c>
      <c r="P78" s="72" t="s">
        <v>110</v>
      </c>
      <c r="Q78" s="72" t="s">
        <v>111</v>
      </c>
      <c r="R78" s="72" t="s">
        <v>112</v>
      </c>
      <c r="S78" s="72" t="s">
        <v>113</v>
      </c>
      <c r="T78" s="73" t="s">
        <v>114</v>
      </c>
    </row>
    <row r="79" spans="2:63" s="1" customFormat="1" ht="29.25" customHeight="1" x14ac:dyDescent="0.35">
      <c r="B79" s="39"/>
      <c r="C79" s="75" t="s">
        <v>96</v>
      </c>
      <c r="J79" s="154">
        <f>BK79</f>
        <v>0</v>
      </c>
      <c r="L79" s="39"/>
      <c r="M79" s="74"/>
      <c r="N79" s="66"/>
      <c r="O79" s="66"/>
      <c r="P79" s="155">
        <f>P80</f>
        <v>0</v>
      </c>
      <c r="Q79" s="66"/>
      <c r="R79" s="155">
        <f>R80</f>
        <v>0</v>
      </c>
      <c r="S79" s="66"/>
      <c r="T79" s="156">
        <f>T80</f>
        <v>0</v>
      </c>
      <c r="AT79" s="23" t="s">
        <v>70</v>
      </c>
      <c r="AU79" s="23" t="s">
        <v>97</v>
      </c>
      <c r="BK79" s="157">
        <f>BK80</f>
        <v>0</v>
      </c>
    </row>
    <row r="80" spans="2:63" s="10" customFormat="1" ht="37.35" customHeight="1" x14ac:dyDescent="0.35">
      <c r="B80" s="158"/>
      <c r="D80" s="159" t="s">
        <v>70</v>
      </c>
      <c r="E80" s="160" t="s">
        <v>115</v>
      </c>
      <c r="F80" s="160" t="s">
        <v>116</v>
      </c>
      <c r="I80" s="161"/>
      <c r="J80" s="162">
        <f>BK80</f>
        <v>0</v>
      </c>
      <c r="L80" s="158"/>
      <c r="M80" s="163"/>
      <c r="N80" s="164"/>
      <c r="O80" s="164"/>
      <c r="P80" s="165">
        <f>P81+P104</f>
        <v>0</v>
      </c>
      <c r="Q80" s="164"/>
      <c r="R80" s="165">
        <f>R81+R104</f>
        <v>0</v>
      </c>
      <c r="S80" s="164"/>
      <c r="T80" s="166">
        <f>T81+T104</f>
        <v>0</v>
      </c>
      <c r="AR80" s="159" t="s">
        <v>117</v>
      </c>
      <c r="AT80" s="167" t="s">
        <v>70</v>
      </c>
      <c r="AU80" s="167" t="s">
        <v>71</v>
      </c>
      <c r="AY80" s="159" t="s">
        <v>118</v>
      </c>
      <c r="BK80" s="168">
        <f>BK81+BK104</f>
        <v>0</v>
      </c>
    </row>
    <row r="81" spans="2:65" s="10" customFormat="1" ht="19.899999999999999" customHeight="1" x14ac:dyDescent="0.3">
      <c r="B81" s="158"/>
      <c r="D81" s="159" t="s">
        <v>70</v>
      </c>
      <c r="E81" s="169" t="s">
        <v>119</v>
      </c>
      <c r="F81" s="169" t="s">
        <v>120</v>
      </c>
      <c r="I81" s="161"/>
      <c r="J81" s="170">
        <f>BK81</f>
        <v>0</v>
      </c>
      <c r="L81" s="158"/>
      <c r="M81" s="163"/>
      <c r="N81" s="164"/>
      <c r="O81" s="164"/>
      <c r="P81" s="165">
        <f>SUM(P82:P103)</f>
        <v>0</v>
      </c>
      <c r="Q81" s="164"/>
      <c r="R81" s="165">
        <f>SUM(R82:R103)</f>
        <v>0</v>
      </c>
      <c r="S81" s="164"/>
      <c r="T81" s="166">
        <f>SUM(T82:T103)</f>
        <v>0</v>
      </c>
      <c r="AR81" s="159" t="s">
        <v>117</v>
      </c>
      <c r="AT81" s="167" t="s">
        <v>70</v>
      </c>
      <c r="AU81" s="167" t="s">
        <v>79</v>
      </c>
      <c r="AY81" s="159" t="s">
        <v>118</v>
      </c>
      <c r="BK81" s="168">
        <f>SUM(BK82:BK103)</f>
        <v>0</v>
      </c>
    </row>
    <row r="82" spans="2:65" s="1" customFormat="1" ht="25.5" customHeight="1" x14ac:dyDescent="0.3">
      <c r="B82" s="171"/>
      <c r="C82" s="172" t="s">
        <v>79</v>
      </c>
      <c r="D82" s="172" t="s">
        <v>121</v>
      </c>
      <c r="E82" s="173" t="s">
        <v>122</v>
      </c>
      <c r="F82" s="174" t="s">
        <v>123</v>
      </c>
      <c r="G82" s="175" t="s">
        <v>124</v>
      </c>
      <c r="H82" s="176">
        <v>1</v>
      </c>
      <c r="I82" s="177"/>
      <c r="J82" s="178">
        <f>ROUND(I82*H82,2)</f>
        <v>0</v>
      </c>
      <c r="K82" s="174" t="s">
        <v>135</v>
      </c>
      <c r="L82" s="39"/>
      <c r="M82" s="179" t="s">
        <v>5</v>
      </c>
      <c r="N82" s="180" t="s">
        <v>42</v>
      </c>
      <c r="O82" s="40"/>
      <c r="P82" s="181">
        <f>O82*H82</f>
        <v>0</v>
      </c>
      <c r="Q82" s="181">
        <v>0</v>
      </c>
      <c r="R82" s="181">
        <f>Q82*H82</f>
        <v>0</v>
      </c>
      <c r="S82" s="181">
        <v>0</v>
      </c>
      <c r="T82" s="182">
        <f>S82*H82</f>
        <v>0</v>
      </c>
      <c r="AR82" s="23" t="s">
        <v>125</v>
      </c>
      <c r="AT82" s="23" t="s">
        <v>121</v>
      </c>
      <c r="AU82" s="23" t="s">
        <v>81</v>
      </c>
      <c r="AY82" s="23" t="s">
        <v>118</v>
      </c>
      <c r="BE82" s="183">
        <f>IF(N82="základní",J82,0)</f>
        <v>0</v>
      </c>
      <c r="BF82" s="183">
        <f>IF(N82="snížená",J82,0)</f>
        <v>0</v>
      </c>
      <c r="BG82" s="183">
        <f>IF(N82="zákl. přenesená",J82,0)</f>
        <v>0</v>
      </c>
      <c r="BH82" s="183">
        <f>IF(N82="sníž. přenesená",J82,0)</f>
        <v>0</v>
      </c>
      <c r="BI82" s="183">
        <f>IF(N82="nulová",J82,0)</f>
        <v>0</v>
      </c>
      <c r="BJ82" s="23" t="s">
        <v>79</v>
      </c>
      <c r="BK82" s="183">
        <f>ROUND(I82*H82,2)</f>
        <v>0</v>
      </c>
      <c r="BL82" s="23" t="s">
        <v>125</v>
      </c>
      <c r="BM82" s="23" t="s">
        <v>126</v>
      </c>
    </row>
    <row r="83" spans="2:65" s="11" customFormat="1" ht="27" x14ac:dyDescent="0.3">
      <c r="B83" s="184"/>
      <c r="D83" s="185" t="s">
        <v>127</v>
      </c>
      <c r="E83" s="186" t="s">
        <v>5</v>
      </c>
      <c r="F83" s="187" t="s">
        <v>128</v>
      </c>
      <c r="H83" s="186" t="s">
        <v>5</v>
      </c>
      <c r="I83" s="188"/>
      <c r="L83" s="184"/>
      <c r="M83" s="189"/>
      <c r="N83" s="190"/>
      <c r="O83" s="190"/>
      <c r="P83" s="190"/>
      <c r="Q83" s="190"/>
      <c r="R83" s="190"/>
      <c r="S83" s="190"/>
      <c r="T83" s="191"/>
      <c r="AT83" s="186" t="s">
        <v>127</v>
      </c>
      <c r="AU83" s="186" t="s">
        <v>81</v>
      </c>
      <c r="AV83" s="11" t="s">
        <v>79</v>
      </c>
      <c r="AW83" s="11" t="s">
        <v>34</v>
      </c>
      <c r="AX83" s="11" t="s">
        <v>71</v>
      </c>
      <c r="AY83" s="186" t="s">
        <v>118</v>
      </c>
    </row>
    <row r="84" spans="2:65" s="11" customFormat="1" x14ac:dyDescent="0.3">
      <c r="B84" s="184"/>
      <c r="D84" s="185" t="s">
        <v>127</v>
      </c>
      <c r="E84" s="186" t="s">
        <v>5</v>
      </c>
      <c r="F84" s="187" t="s">
        <v>129</v>
      </c>
      <c r="H84" s="186" t="s">
        <v>5</v>
      </c>
      <c r="I84" s="188"/>
      <c r="L84" s="184"/>
      <c r="M84" s="189"/>
      <c r="N84" s="190"/>
      <c r="O84" s="190"/>
      <c r="P84" s="190"/>
      <c r="Q84" s="190"/>
      <c r="R84" s="190"/>
      <c r="S84" s="190"/>
      <c r="T84" s="191"/>
      <c r="AT84" s="186" t="s">
        <v>127</v>
      </c>
      <c r="AU84" s="186" t="s">
        <v>81</v>
      </c>
      <c r="AV84" s="11" t="s">
        <v>79</v>
      </c>
      <c r="AW84" s="11" t="s">
        <v>34</v>
      </c>
      <c r="AX84" s="11" t="s">
        <v>71</v>
      </c>
      <c r="AY84" s="186" t="s">
        <v>118</v>
      </c>
    </row>
    <row r="85" spans="2:65" s="11" customFormat="1" ht="27" x14ac:dyDescent="0.3">
      <c r="B85" s="184"/>
      <c r="D85" s="185" t="s">
        <v>127</v>
      </c>
      <c r="E85" s="186" t="s">
        <v>5</v>
      </c>
      <c r="F85" s="187" t="s">
        <v>130</v>
      </c>
      <c r="H85" s="186" t="s">
        <v>5</v>
      </c>
      <c r="I85" s="188"/>
      <c r="L85" s="184"/>
      <c r="M85" s="189"/>
      <c r="N85" s="190"/>
      <c r="O85" s="190"/>
      <c r="P85" s="190"/>
      <c r="Q85" s="190"/>
      <c r="R85" s="190"/>
      <c r="S85" s="190"/>
      <c r="T85" s="191"/>
      <c r="AT85" s="186" t="s">
        <v>127</v>
      </c>
      <c r="AU85" s="186" t="s">
        <v>81</v>
      </c>
      <c r="AV85" s="11" t="s">
        <v>79</v>
      </c>
      <c r="AW85" s="11" t="s">
        <v>34</v>
      </c>
      <c r="AX85" s="11" t="s">
        <v>71</v>
      </c>
      <c r="AY85" s="186" t="s">
        <v>118</v>
      </c>
    </row>
    <row r="86" spans="2:65" s="12" customFormat="1" x14ac:dyDescent="0.3">
      <c r="B86" s="192"/>
      <c r="D86" s="185" t="s">
        <v>127</v>
      </c>
      <c r="E86" s="193" t="s">
        <v>5</v>
      </c>
      <c r="F86" s="194" t="s">
        <v>131</v>
      </c>
      <c r="H86" s="195">
        <v>1</v>
      </c>
      <c r="I86" s="196"/>
      <c r="L86" s="192"/>
      <c r="M86" s="197"/>
      <c r="N86" s="198"/>
      <c r="O86" s="198"/>
      <c r="P86" s="198"/>
      <c r="Q86" s="198"/>
      <c r="R86" s="198"/>
      <c r="S86" s="198"/>
      <c r="T86" s="199"/>
      <c r="AT86" s="193" t="s">
        <v>127</v>
      </c>
      <c r="AU86" s="193" t="s">
        <v>81</v>
      </c>
      <c r="AV86" s="12" t="s">
        <v>81</v>
      </c>
      <c r="AW86" s="12" t="s">
        <v>34</v>
      </c>
      <c r="AX86" s="12" t="s">
        <v>79</v>
      </c>
      <c r="AY86" s="193" t="s">
        <v>118</v>
      </c>
    </row>
    <row r="87" spans="2:65" s="1" customFormat="1" ht="25.5" customHeight="1" x14ac:dyDescent="0.3">
      <c r="B87" s="171"/>
      <c r="C87" s="172" t="s">
        <v>81</v>
      </c>
      <c r="D87" s="172" t="s">
        <v>121</v>
      </c>
      <c r="E87" s="173" t="s">
        <v>132</v>
      </c>
      <c r="F87" s="174" t="s">
        <v>133</v>
      </c>
      <c r="G87" s="175" t="s">
        <v>134</v>
      </c>
      <c r="H87" s="176">
        <v>1</v>
      </c>
      <c r="I87" s="177"/>
      <c r="J87" s="178">
        <f>ROUND(I87*H87,2)</f>
        <v>0</v>
      </c>
      <c r="K87" s="174" t="s">
        <v>135</v>
      </c>
      <c r="L87" s="39"/>
      <c r="M87" s="179" t="s">
        <v>5</v>
      </c>
      <c r="N87" s="180" t="s">
        <v>42</v>
      </c>
      <c r="O87" s="40"/>
      <c r="P87" s="181">
        <f>O87*H87</f>
        <v>0</v>
      </c>
      <c r="Q87" s="181">
        <v>0</v>
      </c>
      <c r="R87" s="181">
        <f>Q87*H87</f>
        <v>0</v>
      </c>
      <c r="S87" s="181">
        <v>0</v>
      </c>
      <c r="T87" s="182">
        <f>S87*H87</f>
        <v>0</v>
      </c>
      <c r="AR87" s="23" t="s">
        <v>125</v>
      </c>
      <c r="AT87" s="23" t="s">
        <v>121</v>
      </c>
      <c r="AU87" s="23" t="s">
        <v>81</v>
      </c>
      <c r="AY87" s="23" t="s">
        <v>118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3" t="s">
        <v>79</v>
      </c>
      <c r="BK87" s="183">
        <f>ROUND(I87*H87,2)</f>
        <v>0</v>
      </c>
      <c r="BL87" s="23" t="s">
        <v>125</v>
      </c>
      <c r="BM87" s="23" t="s">
        <v>136</v>
      </c>
    </row>
    <row r="88" spans="2:65" s="11" customFormat="1" x14ac:dyDescent="0.3">
      <c r="B88" s="184"/>
      <c r="D88" s="185" t="s">
        <v>127</v>
      </c>
      <c r="E88" s="186" t="s">
        <v>5</v>
      </c>
      <c r="F88" s="187" t="s">
        <v>137</v>
      </c>
      <c r="H88" s="186" t="s">
        <v>5</v>
      </c>
      <c r="I88" s="188"/>
      <c r="L88" s="184"/>
      <c r="M88" s="189"/>
      <c r="N88" s="190"/>
      <c r="O88" s="190"/>
      <c r="P88" s="190"/>
      <c r="Q88" s="190"/>
      <c r="R88" s="190"/>
      <c r="S88" s="190"/>
      <c r="T88" s="191"/>
      <c r="AT88" s="186" t="s">
        <v>127</v>
      </c>
      <c r="AU88" s="186" t="s">
        <v>81</v>
      </c>
      <c r="AV88" s="11" t="s">
        <v>79</v>
      </c>
      <c r="AW88" s="11" t="s">
        <v>34</v>
      </c>
      <c r="AX88" s="11" t="s">
        <v>71</v>
      </c>
      <c r="AY88" s="186" t="s">
        <v>118</v>
      </c>
    </row>
    <row r="89" spans="2:65" s="12" customFormat="1" x14ac:dyDescent="0.3">
      <c r="B89" s="192"/>
      <c r="D89" s="185" t="s">
        <v>127</v>
      </c>
      <c r="E89" s="193" t="s">
        <v>5</v>
      </c>
      <c r="F89" s="194" t="s">
        <v>5</v>
      </c>
      <c r="H89" s="195">
        <v>0</v>
      </c>
      <c r="I89" s="196"/>
      <c r="L89" s="192"/>
      <c r="M89" s="197"/>
      <c r="N89" s="198"/>
      <c r="O89" s="198"/>
      <c r="P89" s="198"/>
      <c r="Q89" s="198"/>
      <c r="R89" s="198"/>
      <c r="S89" s="198"/>
      <c r="T89" s="199"/>
      <c r="AT89" s="193" t="s">
        <v>127</v>
      </c>
      <c r="AU89" s="193" t="s">
        <v>81</v>
      </c>
      <c r="AV89" s="12" t="s">
        <v>81</v>
      </c>
      <c r="AW89" s="12" t="s">
        <v>34</v>
      </c>
      <c r="AX89" s="12" t="s">
        <v>71</v>
      </c>
      <c r="AY89" s="193" t="s">
        <v>118</v>
      </c>
    </row>
    <row r="90" spans="2:65" s="11" customFormat="1" x14ac:dyDescent="0.3">
      <c r="B90" s="184"/>
      <c r="D90" s="185" t="s">
        <v>127</v>
      </c>
      <c r="E90" s="186" t="s">
        <v>5</v>
      </c>
      <c r="F90" s="187" t="s">
        <v>138</v>
      </c>
      <c r="H90" s="186" t="s">
        <v>5</v>
      </c>
      <c r="I90" s="188"/>
      <c r="L90" s="184"/>
      <c r="M90" s="189"/>
      <c r="N90" s="190"/>
      <c r="O90" s="190"/>
      <c r="P90" s="190"/>
      <c r="Q90" s="190"/>
      <c r="R90" s="190"/>
      <c r="S90" s="190"/>
      <c r="T90" s="191"/>
      <c r="AT90" s="186" t="s">
        <v>127</v>
      </c>
      <c r="AU90" s="186" t="s">
        <v>81</v>
      </c>
      <c r="AV90" s="11" t="s">
        <v>79</v>
      </c>
      <c r="AW90" s="11" t="s">
        <v>34</v>
      </c>
      <c r="AX90" s="11" t="s">
        <v>71</v>
      </c>
      <c r="AY90" s="186" t="s">
        <v>118</v>
      </c>
    </row>
    <row r="91" spans="2:65" s="11" customFormat="1" ht="27" x14ac:dyDescent="0.3">
      <c r="B91" s="184"/>
      <c r="D91" s="185" t="s">
        <v>127</v>
      </c>
      <c r="E91" s="186" t="s">
        <v>5</v>
      </c>
      <c r="F91" s="187" t="s">
        <v>139</v>
      </c>
      <c r="H91" s="186" t="s">
        <v>5</v>
      </c>
      <c r="I91" s="188"/>
      <c r="L91" s="184"/>
      <c r="M91" s="189"/>
      <c r="N91" s="190"/>
      <c r="O91" s="190"/>
      <c r="P91" s="190"/>
      <c r="Q91" s="190"/>
      <c r="R91" s="190"/>
      <c r="S91" s="190"/>
      <c r="T91" s="191"/>
      <c r="AT91" s="186" t="s">
        <v>127</v>
      </c>
      <c r="AU91" s="186" t="s">
        <v>81</v>
      </c>
      <c r="AV91" s="11" t="s">
        <v>79</v>
      </c>
      <c r="AW91" s="11" t="s">
        <v>34</v>
      </c>
      <c r="AX91" s="11" t="s">
        <v>71</v>
      </c>
      <c r="AY91" s="186" t="s">
        <v>118</v>
      </c>
    </row>
    <row r="92" spans="2:65" s="12" customFormat="1" x14ac:dyDescent="0.3">
      <c r="B92" s="192"/>
      <c r="D92" s="185" t="s">
        <v>127</v>
      </c>
      <c r="E92" s="193" t="s">
        <v>5</v>
      </c>
      <c r="F92" s="194" t="s">
        <v>140</v>
      </c>
      <c r="H92" s="195">
        <v>1</v>
      </c>
      <c r="I92" s="196"/>
      <c r="L92" s="192"/>
      <c r="M92" s="197"/>
      <c r="N92" s="198"/>
      <c r="O92" s="198"/>
      <c r="P92" s="198"/>
      <c r="Q92" s="198"/>
      <c r="R92" s="198"/>
      <c r="S92" s="198"/>
      <c r="T92" s="199"/>
      <c r="AT92" s="193" t="s">
        <v>127</v>
      </c>
      <c r="AU92" s="193" t="s">
        <v>81</v>
      </c>
      <c r="AV92" s="12" t="s">
        <v>81</v>
      </c>
      <c r="AW92" s="12" t="s">
        <v>34</v>
      </c>
      <c r="AX92" s="12" t="s">
        <v>79</v>
      </c>
      <c r="AY92" s="193" t="s">
        <v>118</v>
      </c>
    </row>
    <row r="93" spans="2:65" s="1" customFormat="1" ht="25.5" customHeight="1" x14ac:dyDescent="0.3">
      <c r="B93" s="171"/>
      <c r="C93" s="172" t="s">
        <v>141</v>
      </c>
      <c r="D93" s="172" t="s">
        <v>121</v>
      </c>
      <c r="E93" s="173" t="s">
        <v>142</v>
      </c>
      <c r="F93" s="174" t="s">
        <v>143</v>
      </c>
      <c r="G93" s="175" t="s">
        <v>134</v>
      </c>
      <c r="H93" s="176">
        <v>1</v>
      </c>
      <c r="I93" s="177"/>
      <c r="J93" s="178">
        <f>ROUND(I93*H93,2)</f>
        <v>0</v>
      </c>
      <c r="K93" s="174" t="s">
        <v>135</v>
      </c>
      <c r="L93" s="39"/>
      <c r="M93" s="179" t="s">
        <v>5</v>
      </c>
      <c r="N93" s="180" t="s">
        <v>42</v>
      </c>
      <c r="O93" s="40"/>
      <c r="P93" s="181">
        <f>O93*H93</f>
        <v>0</v>
      </c>
      <c r="Q93" s="181">
        <v>0</v>
      </c>
      <c r="R93" s="181">
        <f>Q93*H93</f>
        <v>0</v>
      </c>
      <c r="S93" s="181">
        <v>0</v>
      </c>
      <c r="T93" s="182">
        <f>S93*H93</f>
        <v>0</v>
      </c>
      <c r="AR93" s="23" t="s">
        <v>125</v>
      </c>
      <c r="AT93" s="23" t="s">
        <v>121</v>
      </c>
      <c r="AU93" s="23" t="s">
        <v>81</v>
      </c>
      <c r="AY93" s="23" t="s">
        <v>118</v>
      </c>
      <c r="BE93" s="183">
        <f>IF(N93="základní",J93,0)</f>
        <v>0</v>
      </c>
      <c r="BF93" s="183">
        <f>IF(N93="snížená",J93,0)</f>
        <v>0</v>
      </c>
      <c r="BG93" s="183">
        <f>IF(N93="zákl. přenesená",J93,0)</f>
        <v>0</v>
      </c>
      <c r="BH93" s="183">
        <f>IF(N93="sníž. přenesená",J93,0)</f>
        <v>0</v>
      </c>
      <c r="BI93" s="183">
        <f>IF(N93="nulová",J93,0)</f>
        <v>0</v>
      </c>
      <c r="BJ93" s="23" t="s">
        <v>79</v>
      </c>
      <c r="BK93" s="183">
        <f>ROUND(I93*H93,2)</f>
        <v>0</v>
      </c>
      <c r="BL93" s="23" t="s">
        <v>125</v>
      </c>
      <c r="BM93" s="23" t="s">
        <v>144</v>
      </c>
    </row>
    <row r="94" spans="2:65" s="11" customFormat="1" x14ac:dyDescent="0.3">
      <c r="B94" s="184"/>
      <c r="D94" s="185" t="s">
        <v>127</v>
      </c>
      <c r="E94" s="186" t="s">
        <v>5</v>
      </c>
      <c r="F94" s="187" t="s">
        <v>145</v>
      </c>
      <c r="H94" s="186" t="s">
        <v>5</v>
      </c>
      <c r="I94" s="188"/>
      <c r="L94" s="184"/>
      <c r="M94" s="189"/>
      <c r="N94" s="190"/>
      <c r="O94" s="190"/>
      <c r="P94" s="190"/>
      <c r="Q94" s="190"/>
      <c r="R94" s="190"/>
      <c r="S94" s="190"/>
      <c r="T94" s="191"/>
      <c r="AT94" s="186" t="s">
        <v>127</v>
      </c>
      <c r="AU94" s="186" t="s">
        <v>81</v>
      </c>
      <c r="AV94" s="11" t="s">
        <v>79</v>
      </c>
      <c r="AW94" s="11" t="s">
        <v>34</v>
      </c>
      <c r="AX94" s="11" t="s">
        <v>71</v>
      </c>
      <c r="AY94" s="186" t="s">
        <v>118</v>
      </c>
    </row>
    <row r="95" spans="2:65" s="12" customFormat="1" x14ac:dyDescent="0.3">
      <c r="B95" s="192"/>
      <c r="D95" s="185" t="s">
        <v>127</v>
      </c>
      <c r="E95" s="193" t="s">
        <v>5</v>
      </c>
      <c r="F95" s="194" t="s">
        <v>140</v>
      </c>
      <c r="H95" s="195">
        <v>1</v>
      </c>
      <c r="I95" s="196"/>
      <c r="L95" s="192"/>
      <c r="M95" s="197"/>
      <c r="N95" s="198"/>
      <c r="O95" s="198"/>
      <c r="P95" s="198"/>
      <c r="Q95" s="198"/>
      <c r="R95" s="198"/>
      <c r="S95" s="198"/>
      <c r="T95" s="199"/>
      <c r="AT95" s="193" t="s">
        <v>127</v>
      </c>
      <c r="AU95" s="193" t="s">
        <v>81</v>
      </c>
      <c r="AV95" s="12" t="s">
        <v>81</v>
      </c>
      <c r="AW95" s="12" t="s">
        <v>34</v>
      </c>
      <c r="AX95" s="12" t="s">
        <v>79</v>
      </c>
      <c r="AY95" s="193" t="s">
        <v>118</v>
      </c>
    </row>
    <row r="96" spans="2:65" s="1" customFormat="1" ht="25.5" customHeight="1" x14ac:dyDescent="0.3">
      <c r="B96" s="171"/>
      <c r="C96" s="172" t="s">
        <v>146</v>
      </c>
      <c r="D96" s="172" t="s">
        <v>121</v>
      </c>
      <c r="E96" s="173" t="s">
        <v>147</v>
      </c>
      <c r="F96" s="174" t="s">
        <v>148</v>
      </c>
      <c r="G96" s="175" t="s">
        <v>134</v>
      </c>
      <c r="H96" s="176">
        <v>1</v>
      </c>
      <c r="I96" s="177"/>
      <c r="J96" s="178">
        <f>ROUND(I96*H96,2)</f>
        <v>0</v>
      </c>
      <c r="K96" s="174" t="s">
        <v>135</v>
      </c>
      <c r="L96" s="39"/>
      <c r="M96" s="179" t="s">
        <v>5</v>
      </c>
      <c r="N96" s="180" t="s">
        <v>42</v>
      </c>
      <c r="O96" s="40"/>
      <c r="P96" s="181">
        <f>O96*H96</f>
        <v>0</v>
      </c>
      <c r="Q96" s="181">
        <v>0</v>
      </c>
      <c r="R96" s="181">
        <f>Q96*H96</f>
        <v>0</v>
      </c>
      <c r="S96" s="181">
        <v>0</v>
      </c>
      <c r="T96" s="182">
        <f>S96*H96</f>
        <v>0</v>
      </c>
      <c r="AR96" s="23" t="s">
        <v>125</v>
      </c>
      <c r="AT96" s="23" t="s">
        <v>121</v>
      </c>
      <c r="AU96" s="23" t="s">
        <v>81</v>
      </c>
      <c r="AY96" s="23" t="s">
        <v>118</v>
      </c>
      <c r="BE96" s="183">
        <f>IF(N96="základní",J96,0)</f>
        <v>0</v>
      </c>
      <c r="BF96" s="183">
        <f>IF(N96="snížená",J96,0)</f>
        <v>0</v>
      </c>
      <c r="BG96" s="183">
        <f>IF(N96="zákl. přenesená",J96,0)</f>
        <v>0</v>
      </c>
      <c r="BH96" s="183">
        <f>IF(N96="sníž. přenesená",J96,0)</f>
        <v>0</v>
      </c>
      <c r="BI96" s="183">
        <f>IF(N96="nulová",J96,0)</f>
        <v>0</v>
      </c>
      <c r="BJ96" s="23" t="s">
        <v>79</v>
      </c>
      <c r="BK96" s="183">
        <f>ROUND(I96*H96,2)</f>
        <v>0</v>
      </c>
      <c r="BL96" s="23" t="s">
        <v>125</v>
      </c>
      <c r="BM96" s="23" t="s">
        <v>149</v>
      </c>
    </row>
    <row r="97" spans="2:65" s="11" customFormat="1" x14ac:dyDescent="0.3">
      <c r="B97" s="184"/>
      <c r="D97" s="185" t="s">
        <v>127</v>
      </c>
      <c r="E97" s="186" t="s">
        <v>5</v>
      </c>
      <c r="F97" s="187" t="s">
        <v>150</v>
      </c>
      <c r="H97" s="186" t="s">
        <v>5</v>
      </c>
      <c r="I97" s="188"/>
      <c r="L97" s="184"/>
      <c r="M97" s="189"/>
      <c r="N97" s="190"/>
      <c r="O97" s="190"/>
      <c r="P97" s="190"/>
      <c r="Q97" s="190"/>
      <c r="R97" s="190"/>
      <c r="S97" s="190"/>
      <c r="T97" s="191"/>
      <c r="AT97" s="186" t="s">
        <v>127</v>
      </c>
      <c r="AU97" s="186" t="s">
        <v>81</v>
      </c>
      <c r="AV97" s="11" t="s">
        <v>79</v>
      </c>
      <c r="AW97" s="11" t="s">
        <v>34</v>
      </c>
      <c r="AX97" s="11" t="s">
        <v>71</v>
      </c>
      <c r="AY97" s="186" t="s">
        <v>118</v>
      </c>
    </row>
    <row r="98" spans="2:65" s="12" customFormat="1" x14ac:dyDescent="0.3">
      <c r="B98" s="192"/>
      <c r="D98" s="185" t="s">
        <v>127</v>
      </c>
      <c r="E98" s="193" t="s">
        <v>5</v>
      </c>
      <c r="F98" s="194" t="s">
        <v>140</v>
      </c>
      <c r="H98" s="195">
        <v>1</v>
      </c>
      <c r="I98" s="196"/>
      <c r="L98" s="192"/>
      <c r="M98" s="197"/>
      <c r="N98" s="198"/>
      <c r="O98" s="198"/>
      <c r="P98" s="198"/>
      <c r="Q98" s="198"/>
      <c r="R98" s="198"/>
      <c r="S98" s="198"/>
      <c r="T98" s="199"/>
      <c r="AT98" s="193" t="s">
        <v>127</v>
      </c>
      <c r="AU98" s="193" t="s">
        <v>81</v>
      </c>
      <c r="AV98" s="12" t="s">
        <v>81</v>
      </c>
      <c r="AW98" s="12" t="s">
        <v>34</v>
      </c>
      <c r="AX98" s="12" t="s">
        <v>79</v>
      </c>
      <c r="AY98" s="193" t="s">
        <v>118</v>
      </c>
    </row>
    <row r="99" spans="2:65" s="1" customFormat="1" ht="16.5" customHeight="1" x14ac:dyDescent="0.3">
      <c r="B99" s="171"/>
      <c r="C99" s="172" t="s">
        <v>117</v>
      </c>
      <c r="D99" s="172" t="s">
        <v>121</v>
      </c>
      <c r="E99" s="173" t="s">
        <v>151</v>
      </c>
      <c r="F99" s="174" t="s">
        <v>152</v>
      </c>
      <c r="G99" s="175" t="s">
        <v>124</v>
      </c>
      <c r="H99" s="176">
        <v>1</v>
      </c>
      <c r="I99" s="177"/>
      <c r="J99" s="178">
        <f>ROUND(I99*H99,2)</f>
        <v>0</v>
      </c>
      <c r="K99" s="174" t="s">
        <v>135</v>
      </c>
      <c r="L99" s="39"/>
      <c r="M99" s="179" t="s">
        <v>5</v>
      </c>
      <c r="N99" s="180" t="s">
        <v>42</v>
      </c>
      <c r="O99" s="40"/>
      <c r="P99" s="181">
        <f>O99*H99</f>
        <v>0</v>
      </c>
      <c r="Q99" s="181">
        <v>0</v>
      </c>
      <c r="R99" s="181">
        <f>Q99*H99</f>
        <v>0</v>
      </c>
      <c r="S99" s="181">
        <v>0</v>
      </c>
      <c r="T99" s="182">
        <f>S99*H99</f>
        <v>0</v>
      </c>
      <c r="AR99" s="23" t="s">
        <v>125</v>
      </c>
      <c r="AT99" s="23" t="s">
        <v>121</v>
      </c>
      <c r="AU99" s="23" t="s">
        <v>81</v>
      </c>
      <c r="AY99" s="23" t="s">
        <v>118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3" t="s">
        <v>79</v>
      </c>
      <c r="BK99" s="183">
        <f>ROUND(I99*H99,2)</f>
        <v>0</v>
      </c>
      <c r="BL99" s="23" t="s">
        <v>125</v>
      </c>
      <c r="BM99" s="23" t="s">
        <v>153</v>
      </c>
    </row>
    <row r="100" spans="2:65" s="11" customFormat="1" ht="27" x14ac:dyDescent="0.3">
      <c r="B100" s="184"/>
      <c r="D100" s="185" t="s">
        <v>127</v>
      </c>
      <c r="E100" s="186" t="s">
        <v>5</v>
      </c>
      <c r="F100" s="187" t="s">
        <v>154</v>
      </c>
      <c r="H100" s="186" t="s">
        <v>5</v>
      </c>
      <c r="I100" s="188"/>
      <c r="L100" s="184"/>
      <c r="M100" s="189"/>
      <c r="N100" s="190"/>
      <c r="O100" s="190"/>
      <c r="P100" s="190"/>
      <c r="Q100" s="190"/>
      <c r="R100" s="190"/>
      <c r="S100" s="190"/>
      <c r="T100" s="191"/>
      <c r="AT100" s="186" t="s">
        <v>127</v>
      </c>
      <c r="AU100" s="186" t="s">
        <v>81</v>
      </c>
      <c r="AV100" s="11" t="s">
        <v>79</v>
      </c>
      <c r="AW100" s="11" t="s">
        <v>34</v>
      </c>
      <c r="AX100" s="11" t="s">
        <v>71</v>
      </c>
      <c r="AY100" s="186" t="s">
        <v>118</v>
      </c>
    </row>
    <row r="101" spans="2:65" s="11" customFormat="1" x14ac:dyDescent="0.3">
      <c r="B101" s="184"/>
      <c r="D101" s="185" t="s">
        <v>127</v>
      </c>
      <c r="E101" s="186" t="s">
        <v>5</v>
      </c>
      <c r="F101" s="187" t="s">
        <v>654</v>
      </c>
      <c r="H101" s="186" t="s">
        <v>5</v>
      </c>
      <c r="I101" s="188"/>
      <c r="L101" s="184"/>
      <c r="M101" s="189"/>
      <c r="N101" s="190"/>
      <c r="O101" s="190"/>
      <c r="P101" s="190"/>
      <c r="Q101" s="190"/>
      <c r="R101" s="190"/>
      <c r="S101" s="190"/>
      <c r="T101" s="191"/>
      <c r="AT101" s="186" t="s">
        <v>127</v>
      </c>
      <c r="AU101" s="186" t="s">
        <v>81</v>
      </c>
      <c r="AV101" s="11" t="s">
        <v>79</v>
      </c>
      <c r="AW101" s="11" t="s">
        <v>34</v>
      </c>
      <c r="AX101" s="11" t="s">
        <v>71</v>
      </c>
      <c r="AY101" s="186" t="s">
        <v>118</v>
      </c>
    </row>
    <row r="102" spans="2:65" s="11" customFormat="1" x14ac:dyDescent="0.3">
      <c r="B102" s="184"/>
      <c r="D102" s="185" t="s">
        <v>127</v>
      </c>
      <c r="E102" s="186" t="s">
        <v>5</v>
      </c>
      <c r="F102" s="187" t="s">
        <v>155</v>
      </c>
      <c r="H102" s="186" t="s">
        <v>5</v>
      </c>
      <c r="I102" s="188"/>
      <c r="L102" s="184"/>
      <c r="M102" s="189"/>
      <c r="N102" s="190"/>
      <c r="O102" s="190"/>
      <c r="P102" s="190"/>
      <c r="Q102" s="190"/>
      <c r="R102" s="190"/>
      <c r="S102" s="190"/>
      <c r="T102" s="191"/>
      <c r="AT102" s="186" t="s">
        <v>127</v>
      </c>
      <c r="AU102" s="186" t="s">
        <v>81</v>
      </c>
      <c r="AV102" s="11" t="s">
        <v>79</v>
      </c>
      <c r="AW102" s="11" t="s">
        <v>34</v>
      </c>
      <c r="AX102" s="11" t="s">
        <v>71</v>
      </c>
      <c r="AY102" s="186" t="s">
        <v>118</v>
      </c>
    </row>
    <row r="103" spans="2:65" s="12" customFormat="1" x14ac:dyDescent="0.3">
      <c r="B103" s="192"/>
      <c r="D103" s="185" t="s">
        <v>127</v>
      </c>
      <c r="E103" s="193" t="s">
        <v>5</v>
      </c>
      <c r="F103" s="194" t="s">
        <v>131</v>
      </c>
      <c r="H103" s="195">
        <v>1</v>
      </c>
      <c r="I103" s="196"/>
      <c r="L103" s="192"/>
      <c r="M103" s="197"/>
      <c r="N103" s="198"/>
      <c r="O103" s="198"/>
      <c r="P103" s="198"/>
      <c r="Q103" s="198"/>
      <c r="R103" s="198"/>
      <c r="S103" s="198"/>
      <c r="T103" s="199"/>
      <c r="AT103" s="193" t="s">
        <v>127</v>
      </c>
      <c r="AU103" s="193" t="s">
        <v>81</v>
      </c>
      <c r="AV103" s="12" t="s">
        <v>81</v>
      </c>
      <c r="AW103" s="12" t="s">
        <v>34</v>
      </c>
      <c r="AX103" s="12" t="s">
        <v>79</v>
      </c>
      <c r="AY103" s="193" t="s">
        <v>118</v>
      </c>
    </row>
    <row r="104" spans="2:65" s="10" customFormat="1" ht="29.85" customHeight="1" x14ac:dyDescent="0.3">
      <c r="B104" s="158"/>
      <c r="D104" s="159" t="s">
        <v>70</v>
      </c>
      <c r="E104" s="169" t="s">
        <v>156</v>
      </c>
      <c r="F104" s="169" t="s">
        <v>157</v>
      </c>
      <c r="I104" s="161"/>
      <c r="J104" s="170">
        <f>BK104</f>
        <v>0</v>
      </c>
      <c r="L104" s="158"/>
      <c r="M104" s="163"/>
      <c r="N104" s="164"/>
      <c r="O104" s="164"/>
      <c r="P104" s="165">
        <f>SUM(P105:P110)</f>
        <v>0</v>
      </c>
      <c r="Q104" s="164"/>
      <c r="R104" s="165">
        <f>SUM(R105:R110)</f>
        <v>0</v>
      </c>
      <c r="S104" s="164"/>
      <c r="T104" s="166">
        <f>SUM(T105:T110)</f>
        <v>0</v>
      </c>
      <c r="AR104" s="159" t="s">
        <v>117</v>
      </c>
      <c r="AT104" s="167" t="s">
        <v>70</v>
      </c>
      <c r="AU104" s="167" t="s">
        <v>79</v>
      </c>
      <c r="AY104" s="159" t="s">
        <v>118</v>
      </c>
      <c r="BK104" s="168">
        <f>SUM(BK105:BK110)</f>
        <v>0</v>
      </c>
    </row>
    <row r="105" spans="2:65" s="1" customFormat="1" ht="16.5" customHeight="1" x14ac:dyDescent="0.3">
      <c r="B105" s="171"/>
      <c r="C105" s="172" t="s">
        <v>158</v>
      </c>
      <c r="D105" s="172" t="s">
        <v>121</v>
      </c>
      <c r="E105" s="173" t="s">
        <v>159</v>
      </c>
      <c r="F105" s="174" t="s">
        <v>160</v>
      </c>
      <c r="G105" s="175" t="s">
        <v>134</v>
      </c>
      <c r="H105" s="176">
        <v>1</v>
      </c>
      <c r="I105" s="177"/>
      <c r="J105" s="178">
        <f>ROUND(I105*H105,2)</f>
        <v>0</v>
      </c>
      <c r="K105" s="174" t="s">
        <v>135</v>
      </c>
      <c r="L105" s="39"/>
      <c r="M105" s="179" t="s">
        <v>5</v>
      </c>
      <c r="N105" s="180" t="s">
        <v>42</v>
      </c>
      <c r="O105" s="40"/>
      <c r="P105" s="181">
        <f>O105*H105</f>
        <v>0</v>
      </c>
      <c r="Q105" s="181">
        <v>0</v>
      </c>
      <c r="R105" s="181">
        <f>Q105*H105</f>
        <v>0</v>
      </c>
      <c r="S105" s="181">
        <v>0</v>
      </c>
      <c r="T105" s="182">
        <f>S105*H105</f>
        <v>0</v>
      </c>
      <c r="AR105" s="23" t="s">
        <v>125</v>
      </c>
      <c r="AT105" s="23" t="s">
        <v>121</v>
      </c>
      <c r="AU105" s="23" t="s">
        <v>81</v>
      </c>
      <c r="AY105" s="23" t="s">
        <v>118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3" t="s">
        <v>79</v>
      </c>
      <c r="BK105" s="183">
        <f>ROUND(I105*H105,2)</f>
        <v>0</v>
      </c>
      <c r="BL105" s="23" t="s">
        <v>125</v>
      </c>
      <c r="BM105" s="23" t="s">
        <v>161</v>
      </c>
    </row>
    <row r="106" spans="2:65" s="11" customFormat="1" x14ac:dyDescent="0.3">
      <c r="B106" s="184"/>
      <c r="D106" s="185" t="s">
        <v>127</v>
      </c>
      <c r="E106" s="186" t="s">
        <v>5</v>
      </c>
      <c r="F106" s="187" t="s">
        <v>157</v>
      </c>
      <c r="H106" s="186" t="s">
        <v>5</v>
      </c>
      <c r="I106" s="188"/>
      <c r="L106" s="184"/>
      <c r="M106" s="189"/>
      <c r="N106" s="190"/>
      <c r="O106" s="190"/>
      <c r="P106" s="190"/>
      <c r="Q106" s="190"/>
      <c r="R106" s="190"/>
      <c r="S106" s="190"/>
      <c r="T106" s="191"/>
      <c r="AT106" s="186" t="s">
        <v>127</v>
      </c>
      <c r="AU106" s="186" t="s">
        <v>81</v>
      </c>
      <c r="AV106" s="11" t="s">
        <v>79</v>
      </c>
      <c r="AW106" s="11" t="s">
        <v>34</v>
      </c>
      <c r="AX106" s="11" t="s">
        <v>71</v>
      </c>
      <c r="AY106" s="186" t="s">
        <v>118</v>
      </c>
    </row>
    <row r="107" spans="2:65" s="11" customFormat="1" x14ac:dyDescent="0.3">
      <c r="B107" s="184"/>
      <c r="D107" s="185" t="s">
        <v>127</v>
      </c>
      <c r="E107" s="186" t="s">
        <v>5</v>
      </c>
      <c r="F107" s="187" t="s">
        <v>162</v>
      </c>
      <c r="H107" s="186" t="s">
        <v>5</v>
      </c>
      <c r="I107" s="188"/>
      <c r="L107" s="184"/>
      <c r="M107" s="189"/>
      <c r="N107" s="190"/>
      <c r="O107" s="190"/>
      <c r="P107" s="190"/>
      <c r="Q107" s="190"/>
      <c r="R107" s="190"/>
      <c r="S107" s="190"/>
      <c r="T107" s="191"/>
      <c r="AT107" s="186" t="s">
        <v>127</v>
      </c>
      <c r="AU107" s="186" t="s">
        <v>81</v>
      </c>
      <c r="AV107" s="11" t="s">
        <v>79</v>
      </c>
      <c r="AW107" s="11" t="s">
        <v>34</v>
      </c>
      <c r="AX107" s="11" t="s">
        <v>71</v>
      </c>
      <c r="AY107" s="186" t="s">
        <v>118</v>
      </c>
    </row>
    <row r="108" spans="2:65" s="11" customFormat="1" x14ac:dyDescent="0.3">
      <c r="B108" s="184"/>
      <c r="D108" s="185" t="s">
        <v>127</v>
      </c>
      <c r="E108" s="186" t="s">
        <v>5</v>
      </c>
      <c r="F108" s="187" t="s">
        <v>163</v>
      </c>
      <c r="H108" s="186" t="s">
        <v>5</v>
      </c>
      <c r="I108" s="188"/>
      <c r="L108" s="184"/>
      <c r="M108" s="189"/>
      <c r="N108" s="190"/>
      <c r="O108" s="190"/>
      <c r="P108" s="190"/>
      <c r="Q108" s="190"/>
      <c r="R108" s="190"/>
      <c r="S108" s="190"/>
      <c r="T108" s="191"/>
      <c r="AT108" s="186" t="s">
        <v>127</v>
      </c>
      <c r="AU108" s="186" t="s">
        <v>81</v>
      </c>
      <c r="AV108" s="11" t="s">
        <v>79</v>
      </c>
      <c r="AW108" s="11" t="s">
        <v>34</v>
      </c>
      <c r="AX108" s="11" t="s">
        <v>71</v>
      </c>
      <c r="AY108" s="186" t="s">
        <v>118</v>
      </c>
    </row>
    <row r="109" spans="2:65" s="12" customFormat="1" x14ac:dyDescent="0.3">
      <c r="B109" s="192"/>
      <c r="D109" s="185" t="s">
        <v>127</v>
      </c>
      <c r="E109" s="193" t="s">
        <v>5</v>
      </c>
      <c r="F109" s="194" t="s">
        <v>140</v>
      </c>
      <c r="H109" s="195">
        <v>1</v>
      </c>
      <c r="I109" s="196"/>
      <c r="L109" s="192"/>
      <c r="M109" s="197"/>
      <c r="N109" s="198"/>
      <c r="O109" s="198"/>
      <c r="P109" s="198"/>
      <c r="Q109" s="198"/>
      <c r="R109" s="198"/>
      <c r="S109" s="198"/>
      <c r="T109" s="199"/>
      <c r="AT109" s="193" t="s">
        <v>127</v>
      </c>
      <c r="AU109" s="193" t="s">
        <v>81</v>
      </c>
      <c r="AV109" s="12" t="s">
        <v>81</v>
      </c>
      <c r="AW109" s="12" t="s">
        <v>34</v>
      </c>
      <c r="AX109" s="12" t="s">
        <v>79</v>
      </c>
      <c r="AY109" s="193" t="s">
        <v>118</v>
      </c>
    </row>
    <row r="110" spans="2:65" s="1" customFormat="1" ht="16.5" customHeight="1" x14ac:dyDescent="0.3">
      <c r="B110" s="171"/>
      <c r="C110" s="172" t="s">
        <v>164</v>
      </c>
      <c r="D110" s="172" t="s">
        <v>121</v>
      </c>
      <c r="E110" s="173" t="s">
        <v>165</v>
      </c>
      <c r="F110" s="174" t="s">
        <v>166</v>
      </c>
      <c r="G110" s="175" t="s">
        <v>134</v>
      </c>
      <c r="H110" s="176">
        <v>1</v>
      </c>
      <c r="I110" s="177"/>
      <c r="J110" s="178">
        <f>ROUND(I110*H110,2)</f>
        <v>0</v>
      </c>
      <c r="K110" s="174" t="s">
        <v>135</v>
      </c>
      <c r="L110" s="39"/>
      <c r="M110" s="179" t="s">
        <v>5</v>
      </c>
      <c r="N110" s="200" t="s">
        <v>42</v>
      </c>
      <c r="O110" s="201"/>
      <c r="P110" s="202">
        <f>O110*H110</f>
        <v>0</v>
      </c>
      <c r="Q110" s="202">
        <v>0</v>
      </c>
      <c r="R110" s="202">
        <f>Q110*H110</f>
        <v>0</v>
      </c>
      <c r="S110" s="202">
        <v>0</v>
      </c>
      <c r="T110" s="203">
        <f>S110*H110</f>
        <v>0</v>
      </c>
      <c r="AR110" s="23" t="s">
        <v>125</v>
      </c>
      <c r="AT110" s="23" t="s">
        <v>121</v>
      </c>
      <c r="AU110" s="23" t="s">
        <v>81</v>
      </c>
      <c r="AY110" s="23" t="s">
        <v>118</v>
      </c>
      <c r="BE110" s="183">
        <f>IF(N110="základní",J110,0)</f>
        <v>0</v>
      </c>
      <c r="BF110" s="183">
        <f>IF(N110="snížená",J110,0)</f>
        <v>0</v>
      </c>
      <c r="BG110" s="183">
        <f>IF(N110="zákl. přenesená",J110,0)</f>
        <v>0</v>
      </c>
      <c r="BH110" s="183">
        <f>IF(N110="sníž. přenesená",J110,0)</f>
        <v>0</v>
      </c>
      <c r="BI110" s="183">
        <f>IF(N110="nulová",J110,0)</f>
        <v>0</v>
      </c>
      <c r="BJ110" s="23" t="s">
        <v>79</v>
      </c>
      <c r="BK110" s="183">
        <f>ROUND(I110*H110,2)</f>
        <v>0</v>
      </c>
      <c r="BL110" s="23" t="s">
        <v>125</v>
      </c>
      <c r="BM110" s="23" t="s">
        <v>167</v>
      </c>
    </row>
    <row r="111" spans="2:65" s="1" customFormat="1" ht="6.95" customHeight="1" x14ac:dyDescent="0.3">
      <c r="B111" s="54"/>
      <c r="C111" s="55"/>
      <c r="D111" s="55"/>
      <c r="E111" s="55"/>
      <c r="F111" s="55"/>
      <c r="G111" s="55"/>
      <c r="H111" s="55"/>
      <c r="I111" s="125"/>
      <c r="J111" s="55"/>
      <c r="K111" s="55"/>
      <c r="L111" s="39"/>
    </row>
  </sheetData>
  <autoFilter ref="C78:K110" xr:uid="{00000000-0009-0000-0000-000001000000}"/>
  <mergeCells count="10">
    <mergeCell ref="J51:J52"/>
    <mergeCell ref="E69:H69"/>
    <mergeCell ref="E71:H71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100-000000000000}"/>
    <hyperlink ref="G1:H1" location="C54" display="2) Rekapitulace" xr:uid="{00000000-0004-0000-0100-000001000000}"/>
    <hyperlink ref="J1" location="C78" display="3) Soupis prací" xr:uid="{00000000-0004-0000-0100-000002000000}"/>
    <hyperlink ref="L1:V1" location="'Rekapitulace stavby'!C2" display="Rekapitulace stavby" xr:uid="{00000000-0004-0000-0100-000003000000}"/>
  </hyperlinks>
  <pageMargins left="0.58333330000000005" right="0.58333330000000005" top="0.58333330000000005" bottom="0.58333330000000005" header="0" footer="0"/>
  <pageSetup paperSize="9" fitToHeight="100" orientation="landscape" blackAndWhite="1"/>
  <headerFooter>
    <oddFooter>&amp;CStrana &amp;P z &amp;N</oddFooter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BR273"/>
  <sheetViews>
    <sheetView showGridLines="0" workbookViewId="0">
      <pane ySplit="1" topLeftCell="A50" activePane="bottomLeft" state="frozen"/>
      <selection pane="bottomLeft" activeCell="W269" sqref="W269"/>
    </sheetView>
  </sheetViews>
  <sheetFormatPr defaultRowHeight="13.5" x14ac:dyDescent="0.3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7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 x14ac:dyDescent="0.3">
      <c r="A1" s="20"/>
      <c r="B1" s="98"/>
      <c r="C1" s="98"/>
      <c r="D1" s="99" t="s">
        <v>1</v>
      </c>
      <c r="E1" s="98"/>
      <c r="F1" s="100" t="s">
        <v>85</v>
      </c>
      <c r="G1" s="389" t="s">
        <v>86</v>
      </c>
      <c r="H1" s="389"/>
      <c r="I1" s="101"/>
      <c r="J1" s="100" t="s">
        <v>87</v>
      </c>
      <c r="K1" s="99" t="s">
        <v>88</v>
      </c>
      <c r="L1" s="100" t="s">
        <v>89</v>
      </c>
      <c r="M1" s="100"/>
      <c r="N1" s="100"/>
      <c r="O1" s="100"/>
      <c r="P1" s="100"/>
      <c r="Q1" s="100"/>
      <c r="R1" s="100"/>
      <c r="S1" s="100"/>
      <c r="T1" s="100"/>
      <c r="U1" s="19"/>
      <c r="V1" s="19"/>
      <c r="W1" s="20"/>
      <c r="X1" s="20"/>
      <c r="Y1" s="20"/>
      <c r="Z1" s="20"/>
      <c r="AA1" s="20"/>
      <c r="AB1" s="20"/>
      <c r="AC1" s="20"/>
      <c r="AD1" s="20"/>
      <c r="AE1" s="20"/>
      <c r="AF1" s="20"/>
      <c r="AG1" s="20"/>
      <c r="AH1" s="20"/>
      <c r="AI1" s="20"/>
      <c r="AJ1" s="20"/>
      <c r="AK1" s="20"/>
      <c r="AL1" s="20"/>
      <c r="AM1" s="20"/>
      <c r="AN1" s="20"/>
      <c r="AO1" s="20"/>
      <c r="AP1" s="20"/>
      <c r="AQ1" s="20"/>
      <c r="AR1" s="20"/>
      <c r="AS1" s="20"/>
      <c r="AT1" s="20"/>
      <c r="AU1" s="20"/>
      <c r="AV1" s="20"/>
      <c r="AW1" s="20"/>
      <c r="AX1" s="20"/>
      <c r="AY1" s="20"/>
      <c r="AZ1" s="20"/>
      <c r="BA1" s="20"/>
      <c r="BB1" s="20"/>
      <c r="BC1" s="20"/>
      <c r="BD1" s="20"/>
      <c r="BE1" s="20"/>
      <c r="BF1" s="20"/>
      <c r="BG1" s="20"/>
      <c r="BH1" s="20"/>
      <c r="BI1" s="20"/>
      <c r="BJ1" s="20"/>
      <c r="BK1" s="20"/>
      <c r="BL1" s="20"/>
      <c r="BM1" s="20"/>
      <c r="BN1" s="20"/>
      <c r="BO1" s="20"/>
      <c r="BP1" s="20"/>
      <c r="BQ1" s="20"/>
      <c r="BR1" s="20"/>
    </row>
    <row r="2" spans="1:70" ht="36.950000000000003" customHeight="1" x14ac:dyDescent="0.3">
      <c r="L2" s="350" t="s">
        <v>8</v>
      </c>
      <c r="M2" s="351"/>
      <c r="N2" s="351"/>
      <c r="O2" s="351"/>
      <c r="P2" s="351"/>
      <c r="Q2" s="351"/>
      <c r="R2" s="351"/>
      <c r="S2" s="351"/>
      <c r="T2" s="351"/>
      <c r="U2" s="351"/>
      <c r="V2" s="351"/>
      <c r="AT2" s="23" t="s">
        <v>84</v>
      </c>
    </row>
    <row r="3" spans="1:70" ht="6.95" customHeight="1" x14ac:dyDescent="0.3">
      <c r="B3" s="24"/>
      <c r="C3" s="25"/>
      <c r="D3" s="25"/>
      <c r="E3" s="25"/>
      <c r="F3" s="25"/>
      <c r="G3" s="25"/>
      <c r="H3" s="25"/>
      <c r="I3" s="102"/>
      <c r="J3" s="25"/>
      <c r="K3" s="26"/>
      <c r="AT3" s="23" t="s">
        <v>81</v>
      </c>
    </row>
    <row r="4" spans="1:70" ht="36.950000000000003" customHeight="1" x14ac:dyDescent="0.3">
      <c r="B4" s="27"/>
      <c r="C4" s="28"/>
      <c r="D4" s="29" t="s">
        <v>90</v>
      </c>
      <c r="E4" s="28"/>
      <c r="F4" s="28"/>
      <c r="G4" s="28"/>
      <c r="H4" s="28"/>
      <c r="I4" s="103"/>
      <c r="J4" s="28"/>
      <c r="K4" s="30"/>
      <c r="M4" s="31" t="s">
        <v>13</v>
      </c>
      <c r="AT4" s="23" t="s">
        <v>6</v>
      </c>
    </row>
    <row r="5" spans="1:70" ht="6.95" customHeight="1" x14ac:dyDescent="0.3">
      <c r="B5" s="27"/>
      <c r="C5" s="28"/>
      <c r="D5" s="28"/>
      <c r="E5" s="28"/>
      <c r="F5" s="28"/>
      <c r="G5" s="28"/>
      <c r="H5" s="28"/>
      <c r="I5" s="103"/>
      <c r="J5" s="28"/>
      <c r="K5" s="30"/>
    </row>
    <row r="6" spans="1:70" ht="15" x14ac:dyDescent="0.3">
      <c r="B6" s="27"/>
      <c r="C6" s="28"/>
      <c r="D6" s="36" t="s">
        <v>19</v>
      </c>
      <c r="E6" s="28"/>
      <c r="F6" s="28"/>
      <c r="G6" s="28"/>
      <c r="H6" s="28"/>
      <c r="I6" s="103"/>
      <c r="J6" s="28"/>
      <c r="K6" s="30"/>
    </row>
    <row r="7" spans="1:70" ht="16.5" customHeight="1" x14ac:dyDescent="0.3">
      <c r="B7" s="27"/>
      <c r="C7" s="28"/>
      <c r="D7" s="28"/>
      <c r="E7" s="390" t="str">
        <f>'Rekapitulace stavby'!K6</f>
        <v>Stavební úpravy pro vedení chodníků a cyklostezek v ulici Plzeňská, chodníky -jih-</v>
      </c>
      <c r="F7" s="391"/>
      <c r="G7" s="391"/>
      <c r="H7" s="391"/>
      <c r="I7" s="103"/>
      <c r="J7" s="28"/>
      <c r="K7" s="30"/>
    </row>
    <row r="8" spans="1:70" s="1" customFormat="1" ht="15" x14ac:dyDescent="0.3">
      <c r="B8" s="39"/>
      <c r="C8" s="40"/>
      <c r="D8" s="36" t="s">
        <v>91</v>
      </c>
      <c r="E8" s="40"/>
      <c r="F8" s="40"/>
      <c r="G8" s="40"/>
      <c r="H8" s="40"/>
      <c r="I8" s="104"/>
      <c r="J8" s="40"/>
      <c r="K8" s="43"/>
    </row>
    <row r="9" spans="1:70" s="1" customFormat="1" ht="36.950000000000003" customHeight="1" x14ac:dyDescent="0.3">
      <c r="B9" s="39"/>
      <c r="C9" s="40"/>
      <c r="D9" s="40"/>
      <c r="E9" s="392" t="s">
        <v>168</v>
      </c>
      <c r="F9" s="393"/>
      <c r="G9" s="393"/>
      <c r="H9" s="393"/>
      <c r="I9" s="104"/>
      <c r="J9" s="40"/>
      <c r="K9" s="43"/>
    </row>
    <row r="10" spans="1:70" s="1" customFormat="1" x14ac:dyDescent="0.3">
      <c r="B10" s="39"/>
      <c r="C10" s="40"/>
      <c r="D10" s="40"/>
      <c r="E10" s="40"/>
      <c r="F10" s="40"/>
      <c r="G10" s="40"/>
      <c r="H10" s="40"/>
      <c r="I10" s="104"/>
      <c r="J10" s="40"/>
      <c r="K10" s="43"/>
    </row>
    <row r="11" spans="1:70" s="1" customFormat="1" ht="14.45" customHeight="1" x14ac:dyDescent="0.3">
      <c r="B11" s="39"/>
      <c r="C11" s="40"/>
      <c r="D11" s="36" t="s">
        <v>21</v>
      </c>
      <c r="E11" s="40"/>
      <c r="F11" s="34" t="s">
        <v>5</v>
      </c>
      <c r="G11" s="40"/>
      <c r="H11" s="40"/>
      <c r="I11" s="105" t="s">
        <v>22</v>
      </c>
      <c r="J11" s="34" t="s">
        <v>5</v>
      </c>
      <c r="K11" s="43"/>
    </row>
    <row r="12" spans="1:70" s="1" customFormat="1" ht="14.45" customHeight="1" x14ac:dyDescent="0.3">
      <c r="B12" s="39"/>
      <c r="C12" s="40"/>
      <c r="D12" s="36" t="s">
        <v>23</v>
      </c>
      <c r="E12" s="40"/>
      <c r="F12" s="34" t="s">
        <v>24</v>
      </c>
      <c r="G12" s="40"/>
      <c r="H12" s="40"/>
      <c r="I12" s="105" t="s">
        <v>25</v>
      </c>
      <c r="J12" s="106">
        <f>'Rekapitulace stavby'!AN8</f>
        <v>43414</v>
      </c>
      <c r="K12" s="43"/>
    </row>
    <row r="13" spans="1:70" s="1" customFormat="1" ht="10.9" customHeight="1" x14ac:dyDescent="0.3">
      <c r="B13" s="39"/>
      <c r="C13" s="40"/>
      <c r="D13" s="40"/>
      <c r="E13" s="40"/>
      <c r="F13" s="40"/>
      <c r="G13" s="40"/>
      <c r="H13" s="40"/>
      <c r="I13" s="104"/>
      <c r="J13" s="40"/>
      <c r="K13" s="43"/>
    </row>
    <row r="14" spans="1:70" s="1" customFormat="1" ht="14.45" customHeight="1" x14ac:dyDescent="0.3">
      <c r="B14" s="39"/>
      <c r="C14" s="40"/>
      <c r="D14" s="36" t="s">
        <v>26</v>
      </c>
      <c r="E14" s="40"/>
      <c r="F14" s="40"/>
      <c r="G14" s="40"/>
      <c r="H14" s="40"/>
      <c r="I14" s="105" t="s">
        <v>27</v>
      </c>
      <c r="J14" s="34" t="s">
        <v>5</v>
      </c>
      <c r="K14" s="43"/>
    </row>
    <row r="15" spans="1:70" s="1" customFormat="1" ht="18" customHeight="1" x14ac:dyDescent="0.3">
      <c r="B15" s="39"/>
      <c r="C15" s="40"/>
      <c r="D15" s="40"/>
      <c r="E15" s="34" t="s">
        <v>28</v>
      </c>
      <c r="F15" s="40"/>
      <c r="G15" s="40"/>
      <c r="H15" s="40"/>
      <c r="I15" s="105" t="s">
        <v>29</v>
      </c>
      <c r="J15" s="34" t="s">
        <v>5</v>
      </c>
      <c r="K15" s="43"/>
    </row>
    <row r="16" spans="1:70" s="1" customFormat="1" ht="6.95" customHeight="1" x14ac:dyDescent="0.3">
      <c r="B16" s="39"/>
      <c r="C16" s="40"/>
      <c r="D16" s="40"/>
      <c r="E16" s="40"/>
      <c r="F16" s="40"/>
      <c r="G16" s="40"/>
      <c r="H16" s="40"/>
      <c r="I16" s="104"/>
      <c r="J16" s="40"/>
      <c r="K16" s="43"/>
    </row>
    <row r="17" spans="2:11" s="1" customFormat="1" ht="14.45" customHeight="1" x14ac:dyDescent="0.3">
      <c r="B17" s="39"/>
      <c r="C17" s="40"/>
      <c r="D17" s="36" t="s">
        <v>30</v>
      </c>
      <c r="E17" s="40"/>
      <c r="F17" s="40"/>
      <c r="G17" s="40"/>
      <c r="H17" s="40"/>
      <c r="I17" s="105" t="s">
        <v>27</v>
      </c>
      <c r="J17" s="34" t="str">
        <f>IF('Rekapitulace stavby'!AN13="Vyplň údaj","",IF('Rekapitulace stavby'!AN13="","",'Rekapitulace stavby'!AN13))</f>
        <v/>
      </c>
      <c r="K17" s="43"/>
    </row>
    <row r="18" spans="2:11" s="1" customFormat="1" ht="18" customHeight="1" x14ac:dyDescent="0.3">
      <c r="B18" s="39"/>
      <c r="C18" s="40"/>
      <c r="D18" s="40"/>
      <c r="E18" s="34" t="str">
        <f>IF('Rekapitulace stavby'!E14="Vyplň údaj","",IF('Rekapitulace stavby'!E14="","",'Rekapitulace stavby'!E14))</f>
        <v/>
      </c>
      <c r="F18" s="40"/>
      <c r="G18" s="40"/>
      <c r="H18" s="40"/>
      <c r="I18" s="105" t="s">
        <v>29</v>
      </c>
      <c r="J18" s="34" t="str">
        <f>IF('Rekapitulace stavby'!AN14="Vyplň údaj","",IF('Rekapitulace stavby'!AN14="","",'Rekapitulace stavby'!AN14))</f>
        <v/>
      </c>
      <c r="K18" s="43"/>
    </row>
    <row r="19" spans="2:11" s="1" customFormat="1" ht="6.95" customHeight="1" x14ac:dyDescent="0.3">
      <c r="B19" s="39"/>
      <c r="C19" s="40"/>
      <c r="D19" s="40"/>
      <c r="E19" s="40"/>
      <c r="F19" s="40"/>
      <c r="G19" s="40"/>
      <c r="H19" s="40"/>
      <c r="I19" s="104"/>
      <c r="J19" s="40"/>
      <c r="K19" s="43"/>
    </row>
    <row r="20" spans="2:11" s="1" customFormat="1" ht="14.45" customHeight="1" x14ac:dyDescent="0.3">
      <c r="B20" s="39"/>
      <c r="C20" s="40"/>
      <c r="D20" s="36" t="s">
        <v>32</v>
      </c>
      <c r="E20" s="40"/>
      <c r="F20" s="40"/>
      <c r="G20" s="40"/>
      <c r="H20" s="40"/>
      <c r="I20" s="105" t="s">
        <v>27</v>
      </c>
      <c r="J20" s="34" t="s">
        <v>5</v>
      </c>
      <c r="K20" s="43"/>
    </row>
    <row r="21" spans="2:11" s="1" customFormat="1" ht="18" customHeight="1" x14ac:dyDescent="0.3">
      <c r="B21" s="39"/>
      <c r="C21" s="40"/>
      <c r="D21" s="40"/>
      <c r="E21" s="34" t="s">
        <v>33</v>
      </c>
      <c r="F21" s="40"/>
      <c r="G21" s="40"/>
      <c r="H21" s="40"/>
      <c r="I21" s="105" t="s">
        <v>29</v>
      </c>
      <c r="J21" s="34" t="s">
        <v>5</v>
      </c>
      <c r="K21" s="43"/>
    </row>
    <row r="22" spans="2:11" s="1" customFormat="1" ht="6.95" customHeight="1" x14ac:dyDescent="0.3">
      <c r="B22" s="39"/>
      <c r="C22" s="40"/>
      <c r="D22" s="40"/>
      <c r="E22" s="40"/>
      <c r="F22" s="40"/>
      <c r="G22" s="40"/>
      <c r="H22" s="40"/>
      <c r="I22" s="104"/>
      <c r="J22" s="40"/>
      <c r="K22" s="43"/>
    </row>
    <row r="23" spans="2:11" s="1" customFormat="1" ht="14.45" customHeight="1" x14ac:dyDescent="0.3">
      <c r="B23" s="39"/>
      <c r="C23" s="40"/>
      <c r="D23" s="36" t="s">
        <v>35</v>
      </c>
      <c r="E23" s="40"/>
      <c r="F23" s="40"/>
      <c r="G23" s="40"/>
      <c r="H23" s="40"/>
      <c r="I23" s="104"/>
      <c r="J23" s="40"/>
      <c r="K23" s="43"/>
    </row>
    <row r="24" spans="2:11" s="6" customFormat="1" ht="16.5" customHeight="1" x14ac:dyDescent="0.3">
      <c r="B24" s="107"/>
      <c r="C24" s="108"/>
      <c r="D24" s="108"/>
      <c r="E24" s="381" t="s">
        <v>5</v>
      </c>
      <c r="F24" s="381"/>
      <c r="G24" s="381"/>
      <c r="H24" s="381"/>
      <c r="I24" s="109"/>
      <c r="J24" s="108"/>
      <c r="K24" s="110"/>
    </row>
    <row r="25" spans="2:11" s="1" customFormat="1" ht="6.95" customHeight="1" x14ac:dyDescent="0.3">
      <c r="B25" s="39"/>
      <c r="C25" s="40"/>
      <c r="D25" s="40"/>
      <c r="E25" s="40"/>
      <c r="F25" s="40"/>
      <c r="G25" s="40"/>
      <c r="H25" s="40"/>
      <c r="I25" s="104"/>
      <c r="J25" s="40"/>
      <c r="K25" s="43"/>
    </row>
    <row r="26" spans="2:11" s="1" customFormat="1" ht="6.95" customHeight="1" x14ac:dyDescent="0.3">
      <c r="B26" s="39"/>
      <c r="C26" s="40"/>
      <c r="D26" s="66"/>
      <c r="E26" s="66"/>
      <c r="F26" s="66"/>
      <c r="G26" s="66"/>
      <c r="H26" s="66"/>
      <c r="I26" s="111"/>
      <c r="J26" s="66"/>
      <c r="K26" s="112"/>
    </row>
    <row r="27" spans="2:11" s="1" customFormat="1" ht="25.35" customHeight="1" x14ac:dyDescent="0.3">
      <c r="B27" s="39"/>
      <c r="C27" s="40"/>
      <c r="D27" s="113" t="s">
        <v>37</v>
      </c>
      <c r="E27" s="40"/>
      <c r="F27" s="40"/>
      <c r="G27" s="40"/>
      <c r="H27" s="40"/>
      <c r="I27" s="104"/>
      <c r="J27" s="114">
        <f>ROUND(J84,2)</f>
        <v>0</v>
      </c>
      <c r="K27" s="43"/>
    </row>
    <row r="28" spans="2:11" s="1" customFormat="1" ht="6.95" customHeight="1" x14ac:dyDescent="0.3">
      <c r="B28" s="39"/>
      <c r="C28" s="40"/>
      <c r="D28" s="66"/>
      <c r="E28" s="66"/>
      <c r="F28" s="66"/>
      <c r="G28" s="66"/>
      <c r="H28" s="66"/>
      <c r="I28" s="111"/>
      <c r="J28" s="66"/>
      <c r="K28" s="112"/>
    </row>
    <row r="29" spans="2:11" s="1" customFormat="1" ht="14.45" customHeight="1" x14ac:dyDescent="0.3">
      <c r="B29" s="39"/>
      <c r="C29" s="40"/>
      <c r="D29" s="40"/>
      <c r="E29" s="40"/>
      <c r="F29" s="44" t="s">
        <v>39</v>
      </c>
      <c r="G29" s="40"/>
      <c r="H29" s="40"/>
      <c r="I29" s="115" t="s">
        <v>38</v>
      </c>
      <c r="J29" s="44" t="s">
        <v>40</v>
      </c>
      <c r="K29" s="43"/>
    </row>
    <row r="30" spans="2:11" s="1" customFormat="1" ht="14.45" customHeight="1" x14ac:dyDescent="0.3">
      <c r="B30" s="39"/>
      <c r="C30" s="40"/>
      <c r="D30" s="47" t="s">
        <v>41</v>
      </c>
      <c r="E30" s="47" t="s">
        <v>42</v>
      </c>
      <c r="F30" s="116">
        <f>ROUND(SUM(BE84:BE272), 2)</f>
        <v>0</v>
      </c>
      <c r="G30" s="40"/>
      <c r="H30" s="40"/>
      <c r="I30" s="117">
        <v>0.21</v>
      </c>
      <c r="J30" s="116">
        <f>ROUND(ROUND((SUM(BE84:BE272)), 2)*I30, 2)</f>
        <v>0</v>
      </c>
      <c r="K30" s="43"/>
    </row>
    <row r="31" spans="2:11" s="1" customFormat="1" ht="14.45" customHeight="1" x14ac:dyDescent="0.3">
      <c r="B31" s="39"/>
      <c r="C31" s="40"/>
      <c r="D31" s="40"/>
      <c r="E31" s="47" t="s">
        <v>43</v>
      </c>
      <c r="F31" s="116">
        <f>ROUND(SUM(BF84:BF272), 2)</f>
        <v>0</v>
      </c>
      <c r="G31" s="40"/>
      <c r="H31" s="40"/>
      <c r="I31" s="117">
        <v>0.15</v>
      </c>
      <c r="J31" s="116">
        <f>ROUND(ROUND((SUM(BF84:BF272)), 2)*I31, 2)</f>
        <v>0</v>
      </c>
      <c r="K31" s="43"/>
    </row>
    <row r="32" spans="2:11" s="1" customFormat="1" ht="14.45" hidden="1" customHeight="1" x14ac:dyDescent="0.3">
      <c r="B32" s="39"/>
      <c r="C32" s="40"/>
      <c r="D32" s="40"/>
      <c r="E32" s="47" t="s">
        <v>44</v>
      </c>
      <c r="F32" s="116">
        <f>ROUND(SUM(BG84:BG272), 2)</f>
        <v>0</v>
      </c>
      <c r="G32" s="40"/>
      <c r="H32" s="40"/>
      <c r="I32" s="117">
        <v>0.21</v>
      </c>
      <c r="J32" s="116">
        <v>0</v>
      </c>
      <c r="K32" s="43"/>
    </row>
    <row r="33" spans="1:11" s="1" customFormat="1" ht="14.45" hidden="1" customHeight="1" x14ac:dyDescent="0.3">
      <c r="B33" s="39"/>
      <c r="C33" s="40"/>
      <c r="D33" s="40"/>
      <c r="E33" s="47" t="s">
        <v>45</v>
      </c>
      <c r="F33" s="116">
        <f>ROUND(SUM(BH84:BH272), 2)</f>
        <v>0</v>
      </c>
      <c r="G33" s="40"/>
      <c r="H33" s="40"/>
      <c r="I33" s="117">
        <v>0.15</v>
      </c>
      <c r="J33" s="116">
        <v>0</v>
      </c>
      <c r="K33" s="43"/>
    </row>
    <row r="34" spans="1:11" s="1" customFormat="1" ht="14.45" hidden="1" customHeight="1" x14ac:dyDescent="0.3">
      <c r="B34" s="39"/>
      <c r="C34" s="40"/>
      <c r="D34" s="40"/>
      <c r="E34" s="47" t="s">
        <v>46</v>
      </c>
      <c r="F34" s="116">
        <f>ROUND(SUM(BI84:BI272), 2)</f>
        <v>0</v>
      </c>
      <c r="G34" s="40"/>
      <c r="H34" s="40"/>
      <c r="I34" s="117">
        <v>0</v>
      </c>
      <c r="J34" s="116">
        <v>0</v>
      </c>
      <c r="K34" s="43"/>
    </row>
    <row r="35" spans="1:11" s="1" customFormat="1" ht="6.95" customHeight="1" x14ac:dyDescent="0.3">
      <c r="B35" s="39"/>
      <c r="C35" s="40"/>
      <c r="D35" s="40"/>
      <c r="E35" s="40"/>
      <c r="F35" s="40"/>
      <c r="G35" s="40"/>
      <c r="H35" s="40"/>
      <c r="I35" s="104"/>
      <c r="J35" s="40"/>
      <c r="K35" s="43"/>
    </row>
    <row r="36" spans="1:11" s="1" customFormat="1" ht="25.35" customHeight="1" x14ac:dyDescent="0.3">
      <c r="A36" s="338"/>
      <c r="B36" s="39"/>
      <c r="C36" s="118"/>
      <c r="D36" s="119" t="s">
        <v>47</v>
      </c>
      <c r="E36" s="69"/>
      <c r="F36" s="69"/>
      <c r="G36" s="120" t="s">
        <v>48</v>
      </c>
      <c r="H36" s="121" t="s">
        <v>49</v>
      </c>
      <c r="I36" s="122"/>
      <c r="J36" s="123">
        <f>SUM(J27:J34)</f>
        <v>0</v>
      </c>
      <c r="K36" s="124"/>
    </row>
    <row r="37" spans="1:11" s="1" customFormat="1" ht="14.45" customHeight="1" x14ac:dyDescent="0.3">
      <c r="A37" s="338"/>
      <c r="B37" s="54"/>
      <c r="C37" s="55"/>
      <c r="D37" s="55"/>
      <c r="E37" s="55"/>
      <c r="F37" s="55"/>
      <c r="G37" s="55"/>
      <c r="H37" s="55"/>
      <c r="I37" s="125"/>
      <c r="J37" s="55"/>
      <c r="K37" s="56"/>
    </row>
    <row r="38" spans="1:11" x14ac:dyDescent="0.3">
      <c r="A38" s="339"/>
    </row>
    <row r="39" spans="1:11" x14ac:dyDescent="0.3">
      <c r="A39" s="339"/>
    </row>
    <row r="40" spans="1:11" x14ac:dyDescent="0.3">
      <c r="A40" s="339"/>
    </row>
    <row r="41" spans="1:11" s="1" customFormat="1" ht="6.95" customHeight="1" x14ac:dyDescent="0.3">
      <c r="A41" s="338"/>
      <c r="B41" s="57"/>
      <c r="C41" s="58"/>
      <c r="D41" s="58"/>
      <c r="E41" s="58"/>
      <c r="F41" s="58"/>
      <c r="G41" s="58"/>
      <c r="H41" s="58"/>
      <c r="I41" s="126"/>
      <c r="J41" s="58"/>
      <c r="K41" s="127"/>
    </row>
    <row r="42" spans="1:11" s="1" customFormat="1" ht="36.950000000000003" customHeight="1" x14ac:dyDescent="0.3">
      <c r="A42" s="338"/>
      <c r="B42" s="39"/>
      <c r="C42" s="29" t="s">
        <v>93</v>
      </c>
      <c r="D42" s="40"/>
      <c r="E42" s="40"/>
      <c r="F42" s="40"/>
      <c r="G42" s="40"/>
      <c r="H42" s="40"/>
      <c r="I42" s="104"/>
      <c r="J42" s="40"/>
      <c r="K42" s="43"/>
    </row>
    <row r="43" spans="1:11" s="1" customFormat="1" ht="6.95" customHeight="1" x14ac:dyDescent="0.3">
      <c r="A43" s="338"/>
      <c r="B43" s="39"/>
      <c r="C43" s="40"/>
      <c r="D43" s="40"/>
      <c r="E43" s="40"/>
      <c r="F43" s="40"/>
      <c r="G43" s="40"/>
      <c r="H43" s="40"/>
      <c r="I43" s="104"/>
      <c r="J43" s="40"/>
      <c r="K43" s="43"/>
    </row>
    <row r="44" spans="1:11" s="1" customFormat="1" ht="14.45" customHeight="1" x14ac:dyDescent="0.3">
      <c r="A44" s="338"/>
      <c r="B44" s="39"/>
      <c r="C44" s="36" t="s">
        <v>19</v>
      </c>
      <c r="D44" s="40"/>
      <c r="E44" s="40"/>
      <c r="F44" s="40"/>
      <c r="G44" s="40"/>
      <c r="H44" s="40"/>
      <c r="I44" s="104"/>
      <c r="J44" s="40"/>
      <c r="K44" s="43"/>
    </row>
    <row r="45" spans="1:11" s="1" customFormat="1" ht="16.5" customHeight="1" x14ac:dyDescent="0.3">
      <c r="A45" s="338"/>
      <c r="B45" s="39"/>
      <c r="C45" s="40"/>
      <c r="D45" s="40"/>
      <c r="E45" s="390" t="str">
        <f>E7</f>
        <v>Stavební úpravy pro vedení chodníků a cyklostezek v ulici Plzeňská, chodníky -jih-</v>
      </c>
      <c r="F45" s="391"/>
      <c r="G45" s="391"/>
      <c r="H45" s="391"/>
      <c r="I45" s="104"/>
      <c r="J45" s="40"/>
      <c r="K45" s="43"/>
    </row>
    <row r="46" spans="1:11" s="1" customFormat="1" ht="14.45" customHeight="1" x14ac:dyDescent="0.3">
      <c r="A46" s="338"/>
      <c r="B46" s="39"/>
      <c r="C46" s="36" t="s">
        <v>91</v>
      </c>
      <c r="D46" s="40"/>
      <c r="E46" s="40"/>
      <c r="F46" s="40"/>
      <c r="G46" s="40"/>
      <c r="H46" s="40"/>
      <c r="I46" s="104"/>
      <c r="J46" s="40"/>
      <c r="K46" s="43"/>
    </row>
    <row r="47" spans="1:11" s="1" customFormat="1" ht="17.25" customHeight="1" x14ac:dyDescent="0.3">
      <c r="A47" s="338"/>
      <c r="B47" s="39"/>
      <c r="C47" s="40"/>
      <c r="D47" s="40"/>
      <c r="E47" s="392" t="str">
        <f>E9</f>
        <v>SO 155-J - Chodníky a cyklostezky Beroun na silnici II/605, chodníky -jih-</v>
      </c>
      <c r="F47" s="393"/>
      <c r="G47" s="393"/>
      <c r="H47" s="393"/>
      <c r="I47" s="104"/>
      <c r="J47" s="40"/>
      <c r="K47" s="43"/>
    </row>
    <row r="48" spans="1:11" s="1" customFormat="1" ht="6.95" customHeight="1" x14ac:dyDescent="0.3">
      <c r="A48" s="338"/>
      <c r="B48" s="39"/>
      <c r="C48" s="40"/>
      <c r="D48" s="40"/>
      <c r="E48" s="40"/>
      <c r="F48" s="40"/>
      <c r="G48" s="40"/>
      <c r="H48" s="40"/>
      <c r="I48" s="104"/>
      <c r="J48" s="40"/>
      <c r="K48" s="43"/>
    </row>
    <row r="49" spans="1:47" s="1" customFormat="1" ht="18" customHeight="1" x14ac:dyDescent="0.3">
      <c r="A49" s="338"/>
      <c r="B49" s="39"/>
      <c r="C49" s="36" t="s">
        <v>23</v>
      </c>
      <c r="D49" s="40"/>
      <c r="E49" s="40"/>
      <c r="F49" s="34" t="str">
        <f>F12</f>
        <v>ulice Plzeňská, Beroun</v>
      </c>
      <c r="G49" s="40"/>
      <c r="H49" s="40"/>
      <c r="I49" s="105" t="s">
        <v>25</v>
      </c>
      <c r="J49" s="106">
        <f>IF(J12="","",J12)</f>
        <v>43414</v>
      </c>
      <c r="K49" s="43"/>
    </row>
    <row r="50" spans="1:47" s="1" customFormat="1" ht="6.95" customHeight="1" x14ac:dyDescent="0.3">
      <c r="A50" s="338"/>
      <c r="B50" s="39"/>
      <c r="C50" s="40"/>
      <c r="D50" s="40"/>
      <c r="E50" s="40"/>
      <c r="F50" s="40"/>
      <c r="G50" s="40"/>
      <c r="H50" s="40"/>
      <c r="I50" s="104"/>
      <c r="J50" s="40"/>
      <c r="K50" s="43"/>
    </row>
    <row r="51" spans="1:47" s="1" customFormat="1" ht="15" x14ac:dyDescent="0.3">
      <c r="A51" s="338"/>
      <c r="B51" s="39"/>
      <c r="C51" s="36" t="s">
        <v>26</v>
      </c>
      <c r="D51" s="40"/>
      <c r="E51" s="40"/>
      <c r="F51" s="34" t="str">
        <f>E15</f>
        <v>Město Beroun</v>
      </c>
      <c r="G51" s="40"/>
      <c r="H51" s="40"/>
      <c r="I51" s="105" t="s">
        <v>32</v>
      </c>
      <c r="J51" s="381" t="str">
        <f>E21</f>
        <v>NOVÁK &amp; PARTNER, s.r.o.</v>
      </c>
      <c r="K51" s="43"/>
    </row>
    <row r="52" spans="1:47" s="1" customFormat="1" ht="14.45" customHeight="1" x14ac:dyDescent="0.3">
      <c r="A52" s="338"/>
      <c r="B52" s="39"/>
      <c r="C52" s="36" t="s">
        <v>30</v>
      </c>
      <c r="D52" s="40"/>
      <c r="E52" s="40"/>
      <c r="F52" s="34" t="str">
        <f>IF(E18="","",E18)</f>
        <v/>
      </c>
      <c r="G52" s="40"/>
      <c r="H52" s="40"/>
      <c r="I52" s="104"/>
      <c r="J52" s="385"/>
      <c r="K52" s="43"/>
    </row>
    <row r="53" spans="1:47" s="1" customFormat="1" ht="10.35" customHeight="1" x14ac:dyDescent="0.3">
      <c r="A53" s="338"/>
      <c r="B53" s="39"/>
      <c r="C53" s="40"/>
      <c r="D53" s="40"/>
      <c r="E53" s="40"/>
      <c r="F53" s="40"/>
      <c r="G53" s="40"/>
      <c r="H53" s="40"/>
      <c r="I53" s="104"/>
      <c r="J53" s="40"/>
      <c r="K53" s="43"/>
    </row>
    <row r="54" spans="1:47" s="1" customFormat="1" ht="29.25" customHeight="1" x14ac:dyDescent="0.3">
      <c r="A54" s="338"/>
      <c r="B54" s="39"/>
      <c r="C54" s="128" t="s">
        <v>94</v>
      </c>
      <c r="D54" s="118"/>
      <c r="E54" s="118"/>
      <c r="F54" s="118"/>
      <c r="G54" s="118"/>
      <c r="H54" s="118"/>
      <c r="I54" s="129"/>
      <c r="J54" s="130" t="s">
        <v>95</v>
      </c>
      <c r="K54" s="131"/>
    </row>
    <row r="55" spans="1:47" s="1" customFormat="1" ht="10.35" customHeight="1" x14ac:dyDescent="0.3">
      <c r="A55" s="338"/>
      <c r="B55" s="39"/>
      <c r="C55" s="40"/>
      <c r="D55" s="40"/>
      <c r="E55" s="40"/>
      <c r="F55" s="40"/>
      <c r="G55" s="40"/>
      <c r="H55" s="40"/>
      <c r="I55" s="104"/>
      <c r="J55" s="40"/>
      <c r="K55" s="43"/>
    </row>
    <row r="56" spans="1:47" s="1" customFormat="1" ht="29.25" customHeight="1" x14ac:dyDescent="0.3">
      <c r="A56" s="338"/>
      <c r="B56" s="39"/>
      <c r="C56" s="132" t="s">
        <v>96</v>
      </c>
      <c r="D56" s="40"/>
      <c r="E56" s="40"/>
      <c r="F56" s="40"/>
      <c r="G56" s="40"/>
      <c r="H56" s="40"/>
      <c r="I56" s="104"/>
      <c r="J56" s="114">
        <f>J84</f>
        <v>0</v>
      </c>
      <c r="K56" s="43"/>
      <c r="AU56" s="23" t="s">
        <v>97</v>
      </c>
    </row>
    <row r="57" spans="1:47" s="7" customFormat="1" ht="24.95" customHeight="1" x14ac:dyDescent="0.3">
      <c r="A57" s="340"/>
      <c r="B57" s="133"/>
      <c r="C57" s="134"/>
      <c r="D57" s="135" t="s">
        <v>169</v>
      </c>
      <c r="E57" s="136"/>
      <c r="F57" s="136"/>
      <c r="G57" s="136"/>
      <c r="H57" s="136"/>
      <c r="I57" s="137"/>
      <c r="J57" s="138">
        <f>J85</f>
        <v>0</v>
      </c>
      <c r="K57" s="139"/>
    </row>
    <row r="58" spans="1:47" s="8" customFormat="1" ht="19.899999999999999" customHeight="1" x14ac:dyDescent="0.3">
      <c r="A58" s="341"/>
      <c r="B58" s="140"/>
      <c r="C58" s="141"/>
      <c r="D58" s="142" t="s">
        <v>170</v>
      </c>
      <c r="E58" s="143"/>
      <c r="F58" s="143"/>
      <c r="G58" s="143"/>
      <c r="H58" s="143"/>
      <c r="I58" s="144"/>
      <c r="J58" s="145">
        <f>J86</f>
        <v>0</v>
      </c>
      <c r="K58" s="146"/>
    </row>
    <row r="59" spans="1:47" s="8" customFormat="1" ht="19.899999999999999" customHeight="1" x14ac:dyDescent="0.3">
      <c r="A59" s="341"/>
      <c r="B59" s="140"/>
      <c r="C59" s="141"/>
      <c r="D59" s="142" t="s">
        <v>171</v>
      </c>
      <c r="E59" s="143"/>
      <c r="F59" s="143"/>
      <c r="G59" s="143"/>
      <c r="H59" s="143"/>
      <c r="I59" s="144"/>
      <c r="J59" s="145">
        <f>J149</f>
        <v>0</v>
      </c>
      <c r="K59" s="146"/>
    </row>
    <row r="60" spans="1:47" s="8" customFormat="1" ht="19.899999999999999" customHeight="1" x14ac:dyDescent="0.3">
      <c r="A60" s="341"/>
      <c r="B60" s="140"/>
      <c r="C60" s="141"/>
      <c r="D60" s="142" t="s">
        <v>172</v>
      </c>
      <c r="E60" s="143"/>
      <c r="F60" s="143"/>
      <c r="G60" s="143"/>
      <c r="H60" s="143"/>
      <c r="I60" s="144"/>
      <c r="J60" s="145">
        <f>J158</f>
        <v>0</v>
      </c>
      <c r="K60" s="146"/>
    </row>
    <row r="61" spans="1:47" s="8" customFormat="1" ht="19.899999999999999" customHeight="1" x14ac:dyDescent="0.3">
      <c r="A61" s="341"/>
      <c r="B61" s="140"/>
      <c r="C61" s="141"/>
      <c r="D61" s="142" t="s">
        <v>173</v>
      </c>
      <c r="E61" s="143"/>
      <c r="F61" s="143"/>
      <c r="G61" s="143"/>
      <c r="H61" s="143"/>
      <c r="I61" s="144"/>
      <c r="J61" s="145">
        <f>J201</f>
        <v>0</v>
      </c>
      <c r="K61" s="146"/>
    </row>
    <row r="62" spans="1:47" s="8" customFormat="1" ht="19.899999999999999" customHeight="1" x14ac:dyDescent="0.3">
      <c r="A62" s="341"/>
      <c r="B62" s="140"/>
      <c r="C62" s="141"/>
      <c r="D62" s="142" t="s">
        <v>174</v>
      </c>
      <c r="E62" s="143"/>
      <c r="F62" s="143"/>
      <c r="G62" s="143"/>
      <c r="H62" s="143"/>
      <c r="I62" s="144"/>
      <c r="J62" s="145">
        <f>J203</f>
        <v>0</v>
      </c>
      <c r="K62" s="146"/>
    </row>
    <row r="63" spans="1:47" s="8" customFormat="1" ht="19.899999999999999" customHeight="1" x14ac:dyDescent="0.3">
      <c r="A63" s="341"/>
      <c r="B63" s="140"/>
      <c r="C63" s="141"/>
      <c r="D63" s="142" t="s">
        <v>175</v>
      </c>
      <c r="E63" s="143"/>
      <c r="F63" s="143"/>
      <c r="G63" s="143"/>
      <c r="H63" s="143"/>
      <c r="I63" s="144"/>
      <c r="J63" s="145">
        <f>J247</f>
        <v>0</v>
      </c>
      <c r="K63" s="146"/>
    </row>
    <row r="64" spans="1:47" s="8" customFormat="1" ht="19.899999999999999" customHeight="1" x14ac:dyDescent="0.3">
      <c r="A64" s="341"/>
      <c r="B64" s="140"/>
      <c r="C64" s="141"/>
      <c r="D64" s="142" t="s">
        <v>176</v>
      </c>
      <c r="E64" s="143"/>
      <c r="F64" s="143"/>
      <c r="G64" s="143"/>
      <c r="H64" s="143"/>
      <c r="I64" s="144"/>
      <c r="J64" s="145">
        <f>J271</f>
        <v>0</v>
      </c>
      <c r="K64" s="146"/>
    </row>
    <row r="65" spans="1:12" s="1" customFormat="1" ht="21.75" customHeight="1" x14ac:dyDescent="0.3">
      <c r="A65" s="338"/>
      <c r="B65" s="39"/>
      <c r="C65" s="40"/>
      <c r="D65" s="40"/>
      <c r="E65" s="40"/>
      <c r="F65" s="40"/>
      <c r="G65" s="40"/>
      <c r="H65" s="40"/>
      <c r="I65" s="104"/>
      <c r="J65" s="40"/>
      <c r="K65" s="43"/>
    </row>
    <row r="66" spans="1:12" s="1" customFormat="1" ht="6.95" customHeight="1" x14ac:dyDescent="0.3">
      <c r="A66" s="338"/>
      <c r="B66" s="54"/>
      <c r="C66" s="55"/>
      <c r="D66" s="55"/>
      <c r="E66" s="55"/>
      <c r="F66" s="55"/>
      <c r="G66" s="55"/>
      <c r="H66" s="55"/>
      <c r="I66" s="125"/>
      <c r="J66" s="55"/>
      <c r="K66" s="56"/>
    </row>
    <row r="67" spans="1:12" x14ac:dyDescent="0.3">
      <c r="A67" s="339"/>
    </row>
    <row r="68" spans="1:12" x14ac:dyDescent="0.3">
      <c r="A68" s="339"/>
    </row>
    <row r="69" spans="1:12" x14ac:dyDescent="0.3">
      <c r="A69" s="339"/>
    </row>
    <row r="70" spans="1:12" s="1" customFormat="1" ht="6.95" customHeight="1" x14ac:dyDescent="0.3">
      <c r="A70" s="338"/>
      <c r="B70" s="57"/>
      <c r="C70" s="58"/>
      <c r="D70" s="58"/>
      <c r="E70" s="58"/>
      <c r="F70" s="58"/>
      <c r="G70" s="58"/>
      <c r="H70" s="58"/>
      <c r="I70" s="126"/>
      <c r="J70" s="58"/>
      <c r="K70" s="58"/>
      <c r="L70" s="39"/>
    </row>
    <row r="71" spans="1:12" s="1" customFormat="1" ht="36.950000000000003" customHeight="1" x14ac:dyDescent="0.3">
      <c r="A71" s="338"/>
      <c r="B71" s="39"/>
      <c r="C71" s="59" t="s">
        <v>101</v>
      </c>
      <c r="L71" s="39"/>
    </row>
    <row r="72" spans="1:12" s="1" customFormat="1" ht="6.95" customHeight="1" x14ac:dyDescent="0.3">
      <c r="A72" s="338"/>
      <c r="B72" s="39"/>
      <c r="L72" s="39"/>
    </row>
    <row r="73" spans="1:12" s="1" customFormat="1" ht="14.45" customHeight="1" x14ac:dyDescent="0.3">
      <c r="A73" s="338"/>
      <c r="B73" s="39"/>
      <c r="C73" s="61" t="s">
        <v>19</v>
      </c>
      <c r="L73" s="39"/>
    </row>
    <row r="74" spans="1:12" s="1" customFormat="1" ht="16.5" customHeight="1" x14ac:dyDescent="0.3">
      <c r="A74" s="338"/>
      <c r="B74" s="39"/>
      <c r="E74" s="386" t="str">
        <f>E7</f>
        <v>Stavební úpravy pro vedení chodníků a cyklostezek v ulici Plzeňská, chodníky -jih-</v>
      </c>
      <c r="F74" s="387"/>
      <c r="G74" s="387"/>
      <c r="H74" s="387"/>
      <c r="L74" s="39"/>
    </row>
    <row r="75" spans="1:12" s="1" customFormat="1" ht="14.45" customHeight="1" x14ac:dyDescent="0.3">
      <c r="A75" s="338"/>
      <c r="B75" s="39"/>
      <c r="C75" s="61" t="s">
        <v>91</v>
      </c>
      <c r="L75" s="39"/>
    </row>
    <row r="76" spans="1:12" s="1" customFormat="1" ht="17.25" customHeight="1" x14ac:dyDescent="0.3">
      <c r="A76" s="338"/>
      <c r="B76" s="39"/>
      <c r="E76" s="354" t="str">
        <f>E9</f>
        <v>SO 155-J - Chodníky a cyklostezky Beroun na silnici II/605, chodníky -jih-</v>
      </c>
      <c r="F76" s="388"/>
      <c r="G76" s="388"/>
      <c r="H76" s="388"/>
      <c r="L76" s="39"/>
    </row>
    <row r="77" spans="1:12" s="1" customFormat="1" ht="6.95" customHeight="1" x14ac:dyDescent="0.3">
      <c r="A77" s="338"/>
      <c r="B77" s="39"/>
      <c r="L77" s="39"/>
    </row>
    <row r="78" spans="1:12" s="1" customFormat="1" ht="18" customHeight="1" x14ac:dyDescent="0.3">
      <c r="A78" s="338"/>
      <c r="B78" s="39"/>
      <c r="C78" s="61" t="s">
        <v>23</v>
      </c>
      <c r="F78" s="147" t="str">
        <f>F12</f>
        <v>ulice Plzeňská, Beroun</v>
      </c>
      <c r="I78" s="148" t="s">
        <v>25</v>
      </c>
      <c r="J78" s="65">
        <f>IF(J12="","",J12)</f>
        <v>43414</v>
      </c>
      <c r="L78" s="39"/>
    </row>
    <row r="79" spans="1:12" s="1" customFormat="1" ht="6.95" customHeight="1" x14ac:dyDescent="0.3">
      <c r="A79" s="338"/>
      <c r="B79" s="39"/>
      <c r="L79" s="39"/>
    </row>
    <row r="80" spans="1:12" s="1" customFormat="1" ht="15" x14ac:dyDescent="0.3">
      <c r="A80" s="338"/>
      <c r="B80" s="39"/>
      <c r="C80" s="61" t="s">
        <v>26</v>
      </c>
      <c r="F80" s="147" t="str">
        <f>E15</f>
        <v>Město Beroun</v>
      </c>
      <c r="I80" s="148" t="s">
        <v>32</v>
      </c>
      <c r="J80" s="147" t="str">
        <f>E21</f>
        <v>NOVÁK &amp; PARTNER, s.r.o.</v>
      </c>
      <c r="L80" s="39"/>
    </row>
    <row r="81" spans="1:65" s="1" customFormat="1" ht="14.45" customHeight="1" x14ac:dyDescent="0.3">
      <c r="A81" s="338"/>
      <c r="B81" s="39"/>
      <c r="C81" s="61" t="s">
        <v>30</v>
      </c>
      <c r="F81" s="147" t="str">
        <f>IF(E18="","",E18)</f>
        <v/>
      </c>
      <c r="L81" s="39"/>
    </row>
    <row r="82" spans="1:65" s="1" customFormat="1" ht="10.35" customHeight="1" x14ac:dyDescent="0.3">
      <c r="A82" s="338"/>
      <c r="B82" s="39"/>
      <c r="L82" s="39"/>
    </row>
    <row r="83" spans="1:65" s="9" customFormat="1" ht="29.25" customHeight="1" x14ac:dyDescent="0.3">
      <c r="A83" s="342"/>
      <c r="B83" s="149"/>
      <c r="C83" s="150" t="s">
        <v>102</v>
      </c>
      <c r="D83" s="151" t="s">
        <v>56</v>
      </c>
      <c r="E83" s="151" t="s">
        <v>52</v>
      </c>
      <c r="F83" s="151" t="s">
        <v>103</v>
      </c>
      <c r="G83" s="151" t="s">
        <v>104</v>
      </c>
      <c r="H83" s="151" t="s">
        <v>105</v>
      </c>
      <c r="I83" s="152" t="s">
        <v>106</v>
      </c>
      <c r="J83" s="151" t="s">
        <v>95</v>
      </c>
      <c r="K83" s="153" t="s">
        <v>107</v>
      </c>
      <c r="L83" s="149"/>
      <c r="M83" s="71" t="s">
        <v>108</v>
      </c>
      <c r="N83" s="72" t="s">
        <v>41</v>
      </c>
      <c r="O83" s="72" t="s">
        <v>109</v>
      </c>
      <c r="P83" s="72" t="s">
        <v>110</v>
      </c>
      <c r="Q83" s="72" t="s">
        <v>111</v>
      </c>
      <c r="R83" s="72" t="s">
        <v>112</v>
      </c>
      <c r="S83" s="72" t="s">
        <v>113</v>
      </c>
      <c r="T83" s="73" t="s">
        <v>114</v>
      </c>
    </row>
    <row r="84" spans="1:65" s="1" customFormat="1" ht="29.25" customHeight="1" x14ac:dyDescent="0.35">
      <c r="A84" s="338"/>
      <c r="B84" s="39"/>
      <c r="C84" s="75" t="s">
        <v>96</v>
      </c>
      <c r="J84" s="154">
        <f>J85</f>
        <v>0</v>
      </c>
      <c r="L84" s="39"/>
      <c r="M84" s="74"/>
      <c r="N84" s="66"/>
      <c r="O84" s="66"/>
      <c r="P84" s="155">
        <f>P85</f>
        <v>0</v>
      </c>
      <c r="Q84" s="66"/>
      <c r="R84" s="155">
        <f>R85</f>
        <v>1466.8117219999999</v>
      </c>
      <c r="S84" s="66"/>
      <c r="T84" s="156">
        <f>T85</f>
        <v>440.76299999999998</v>
      </c>
      <c r="AT84" s="23" t="s">
        <v>70</v>
      </c>
      <c r="AU84" s="23" t="s">
        <v>97</v>
      </c>
      <c r="BK84" s="157">
        <f>BK85</f>
        <v>0</v>
      </c>
    </row>
    <row r="85" spans="1:65" s="10" customFormat="1" ht="37.35" customHeight="1" x14ac:dyDescent="0.35">
      <c r="A85" s="343"/>
      <c r="B85" s="158"/>
      <c r="D85" s="159" t="s">
        <v>70</v>
      </c>
      <c r="E85" s="160" t="s">
        <v>177</v>
      </c>
      <c r="F85" s="160" t="s">
        <v>178</v>
      </c>
      <c r="I85" s="161"/>
      <c r="J85" s="162">
        <f>J86+J149+J158+J201+J203+J247+J271</f>
        <v>0</v>
      </c>
      <c r="L85" s="158"/>
      <c r="M85" s="163"/>
      <c r="N85" s="164"/>
      <c r="O85" s="164"/>
      <c r="P85" s="165">
        <f>P86+P149+P158+P201+P203+P247+P271</f>
        <v>0</v>
      </c>
      <c r="Q85" s="164"/>
      <c r="R85" s="165">
        <f>R86+R149+R158+R201+R203+R247+R271</f>
        <v>1466.8117219999999</v>
      </c>
      <c r="S85" s="164"/>
      <c r="T85" s="166">
        <f>T86+T149+T158+T201+T203+T247+T271</f>
        <v>440.76299999999998</v>
      </c>
      <c r="AR85" s="159" t="s">
        <v>79</v>
      </c>
      <c r="AT85" s="167" t="s">
        <v>70</v>
      </c>
      <c r="AU85" s="167" t="s">
        <v>71</v>
      </c>
      <c r="AY85" s="159" t="s">
        <v>118</v>
      </c>
      <c r="BK85" s="168">
        <f>BK86+BK149+BK158+BK201+BK203+BK247+BK271</f>
        <v>0</v>
      </c>
    </row>
    <row r="86" spans="1:65" s="10" customFormat="1" ht="19.899999999999999" customHeight="1" x14ac:dyDescent="0.3">
      <c r="A86" s="343"/>
      <c r="B86" s="158"/>
      <c r="D86" s="159" t="s">
        <v>70</v>
      </c>
      <c r="E86" s="169" t="s">
        <v>79</v>
      </c>
      <c r="F86" s="169" t="s">
        <v>179</v>
      </c>
      <c r="I86" s="161"/>
      <c r="J86" s="170">
        <f>SUM(J87:J145)</f>
        <v>0</v>
      </c>
      <c r="L86" s="158"/>
      <c r="M86" s="163"/>
      <c r="N86" s="164"/>
      <c r="O86" s="164"/>
      <c r="P86" s="165">
        <f>SUM(P87:P146)</f>
        <v>0</v>
      </c>
      <c r="Q86" s="164"/>
      <c r="R86" s="165">
        <f>SUM(R87:R146)</f>
        <v>398.31199000000004</v>
      </c>
      <c r="S86" s="164"/>
      <c r="T86" s="166">
        <f>SUM(T87:T146)</f>
        <v>440.76299999999998</v>
      </c>
      <c r="AR86" s="159" t="s">
        <v>79</v>
      </c>
      <c r="AT86" s="167" t="s">
        <v>70</v>
      </c>
      <c r="AU86" s="167" t="s">
        <v>79</v>
      </c>
      <c r="AY86" s="159" t="s">
        <v>118</v>
      </c>
      <c r="BK86" s="168">
        <f>SUM(BK87:BK146)</f>
        <v>0</v>
      </c>
    </row>
    <row r="87" spans="1:65" s="1" customFormat="1" ht="51" customHeight="1" x14ac:dyDescent="0.3">
      <c r="A87" s="338"/>
      <c r="B87" s="171"/>
      <c r="C87" s="172" t="s">
        <v>79</v>
      </c>
      <c r="D87" s="172" t="s">
        <v>121</v>
      </c>
      <c r="E87" s="173" t="s">
        <v>180</v>
      </c>
      <c r="F87" s="174" t="s">
        <v>181</v>
      </c>
      <c r="G87" s="175" t="s">
        <v>182</v>
      </c>
      <c r="H87" s="176">
        <v>115</v>
      </c>
      <c r="I87" s="177"/>
      <c r="J87" s="178">
        <f>ROUND(I87*H87,2)</f>
        <v>0</v>
      </c>
      <c r="K87" s="174" t="s">
        <v>135</v>
      </c>
      <c r="L87" s="39"/>
      <c r="M87" s="179" t="s">
        <v>5</v>
      </c>
      <c r="N87" s="180" t="s">
        <v>42</v>
      </c>
      <c r="O87" s="40"/>
      <c r="P87" s="181">
        <f>O87*H87</f>
        <v>0</v>
      </c>
      <c r="Q87" s="181">
        <v>0</v>
      </c>
      <c r="R87" s="181">
        <f>Q87*H87</f>
        <v>0</v>
      </c>
      <c r="S87" s="181">
        <v>0.26</v>
      </c>
      <c r="T87" s="182">
        <f>S87*H87</f>
        <v>29.900000000000002</v>
      </c>
      <c r="AR87" s="23" t="s">
        <v>146</v>
      </c>
      <c r="AT87" s="23" t="s">
        <v>121</v>
      </c>
      <c r="AU87" s="23" t="s">
        <v>81</v>
      </c>
      <c r="AY87" s="23" t="s">
        <v>118</v>
      </c>
      <c r="BE87" s="183">
        <f>IF(N87="základní",J87,0)</f>
        <v>0</v>
      </c>
      <c r="BF87" s="183">
        <f>IF(N87="snížená",J87,0)</f>
        <v>0</v>
      </c>
      <c r="BG87" s="183">
        <f>IF(N87="zákl. přenesená",J87,0)</f>
        <v>0</v>
      </c>
      <c r="BH87" s="183">
        <f>IF(N87="sníž. přenesená",J87,0)</f>
        <v>0</v>
      </c>
      <c r="BI87" s="183">
        <f>IF(N87="nulová",J87,0)</f>
        <v>0</v>
      </c>
      <c r="BJ87" s="23" t="s">
        <v>79</v>
      </c>
      <c r="BK87" s="183">
        <f>ROUND(I87*H87,2)</f>
        <v>0</v>
      </c>
      <c r="BL87" s="23" t="s">
        <v>146</v>
      </c>
      <c r="BM87" s="23" t="s">
        <v>183</v>
      </c>
    </row>
    <row r="88" spans="1:65" s="12" customFormat="1" x14ac:dyDescent="0.3">
      <c r="A88" s="324"/>
      <c r="B88" s="192"/>
      <c r="D88" s="185" t="s">
        <v>127</v>
      </c>
      <c r="E88" s="193" t="s">
        <v>5</v>
      </c>
      <c r="F88" s="194" t="s">
        <v>616</v>
      </c>
      <c r="H88" s="195">
        <v>85</v>
      </c>
      <c r="I88" s="196"/>
      <c r="L88" s="192"/>
      <c r="M88" s="197"/>
      <c r="N88" s="198"/>
      <c r="O88" s="198"/>
      <c r="P88" s="198"/>
      <c r="Q88" s="198"/>
      <c r="R88" s="198"/>
      <c r="S88" s="198"/>
      <c r="T88" s="199"/>
      <c r="AT88" s="193" t="s">
        <v>127</v>
      </c>
      <c r="AU88" s="193" t="s">
        <v>81</v>
      </c>
      <c r="AV88" s="12" t="s">
        <v>81</v>
      </c>
      <c r="AW88" s="12" t="s">
        <v>34</v>
      </c>
      <c r="AX88" s="12" t="s">
        <v>71</v>
      </c>
      <c r="AY88" s="193" t="s">
        <v>118</v>
      </c>
    </row>
    <row r="89" spans="1:65" s="12" customFormat="1" x14ac:dyDescent="0.3">
      <c r="A89" s="324"/>
      <c r="B89" s="192"/>
      <c r="D89" s="185" t="s">
        <v>127</v>
      </c>
      <c r="E89" s="193" t="s">
        <v>5</v>
      </c>
      <c r="F89" s="194" t="s">
        <v>617</v>
      </c>
      <c r="H89" s="195">
        <v>30</v>
      </c>
      <c r="I89" s="196"/>
      <c r="L89" s="192"/>
      <c r="M89" s="197"/>
      <c r="N89" s="198"/>
      <c r="O89" s="198"/>
      <c r="P89" s="198"/>
      <c r="Q89" s="198"/>
      <c r="R89" s="198"/>
      <c r="S89" s="198"/>
      <c r="T89" s="199"/>
      <c r="AT89" s="193" t="s">
        <v>127</v>
      </c>
      <c r="AU89" s="193" t="s">
        <v>81</v>
      </c>
      <c r="AV89" s="12" t="s">
        <v>81</v>
      </c>
      <c r="AW89" s="12" t="s">
        <v>34</v>
      </c>
      <c r="AX89" s="12" t="s">
        <v>71</v>
      </c>
      <c r="AY89" s="193" t="s">
        <v>118</v>
      </c>
    </row>
    <row r="90" spans="1:65" s="13" customFormat="1" x14ac:dyDescent="0.3">
      <c r="A90" s="344"/>
      <c r="B90" s="204"/>
      <c r="D90" s="185" t="s">
        <v>127</v>
      </c>
      <c r="E90" s="205" t="s">
        <v>5</v>
      </c>
      <c r="F90" s="206" t="s">
        <v>184</v>
      </c>
      <c r="H90" s="207">
        <v>115</v>
      </c>
      <c r="I90" s="208"/>
      <c r="L90" s="204"/>
      <c r="M90" s="209"/>
      <c r="N90" s="210"/>
      <c r="O90" s="210"/>
      <c r="P90" s="210"/>
      <c r="Q90" s="210"/>
      <c r="R90" s="210"/>
      <c r="S90" s="210"/>
      <c r="T90" s="211"/>
      <c r="AT90" s="205" t="s">
        <v>127</v>
      </c>
      <c r="AU90" s="205" t="s">
        <v>81</v>
      </c>
      <c r="AV90" s="13" t="s">
        <v>146</v>
      </c>
      <c r="AW90" s="13" t="s">
        <v>34</v>
      </c>
      <c r="AX90" s="13" t="s">
        <v>79</v>
      </c>
      <c r="AY90" s="205" t="s">
        <v>118</v>
      </c>
    </row>
    <row r="91" spans="1:65" s="1" customFormat="1" ht="38.25" customHeight="1" x14ac:dyDescent="0.3">
      <c r="A91" s="338"/>
      <c r="B91" s="171"/>
      <c r="C91" s="172" t="s">
        <v>81</v>
      </c>
      <c r="D91" s="172" t="s">
        <v>121</v>
      </c>
      <c r="E91" s="173" t="s">
        <v>185</v>
      </c>
      <c r="F91" s="174" t="s">
        <v>186</v>
      </c>
      <c r="G91" s="175" t="s">
        <v>182</v>
      </c>
      <c r="H91" s="176">
        <v>160</v>
      </c>
      <c r="I91" s="177"/>
      <c r="J91" s="178">
        <f>ROUND(I91*H91,2)</f>
        <v>0</v>
      </c>
      <c r="K91" s="174" t="s">
        <v>135</v>
      </c>
      <c r="L91" s="39"/>
      <c r="M91" s="179" t="s">
        <v>5</v>
      </c>
      <c r="N91" s="180" t="s">
        <v>42</v>
      </c>
      <c r="O91" s="40"/>
      <c r="P91" s="181">
        <f>O91*H91</f>
        <v>0</v>
      </c>
      <c r="Q91" s="181">
        <v>0</v>
      </c>
      <c r="R91" s="181">
        <f>Q91*H91</f>
        <v>0</v>
      </c>
      <c r="S91" s="181">
        <v>9.8000000000000004E-2</v>
      </c>
      <c r="T91" s="182">
        <f>S91*H91</f>
        <v>15.68</v>
      </c>
      <c r="AR91" s="23" t="s">
        <v>146</v>
      </c>
      <c r="AT91" s="23" t="s">
        <v>121</v>
      </c>
      <c r="AU91" s="23" t="s">
        <v>81</v>
      </c>
      <c r="AY91" s="23" t="s">
        <v>118</v>
      </c>
      <c r="BE91" s="183">
        <f>IF(N91="základní",J91,0)</f>
        <v>0</v>
      </c>
      <c r="BF91" s="183">
        <f>IF(N91="snížená",J91,0)</f>
        <v>0</v>
      </c>
      <c r="BG91" s="183">
        <f>IF(N91="zákl. přenesená",J91,0)</f>
        <v>0</v>
      </c>
      <c r="BH91" s="183">
        <f>IF(N91="sníž. přenesená",J91,0)</f>
        <v>0</v>
      </c>
      <c r="BI91" s="183">
        <f>IF(N91="nulová",J91,0)</f>
        <v>0</v>
      </c>
      <c r="BJ91" s="23" t="s">
        <v>79</v>
      </c>
      <c r="BK91" s="183">
        <f>ROUND(I91*H91,2)</f>
        <v>0</v>
      </c>
      <c r="BL91" s="23" t="s">
        <v>146</v>
      </c>
      <c r="BM91" s="23" t="s">
        <v>187</v>
      </c>
    </row>
    <row r="92" spans="1:65" s="11" customFormat="1" x14ac:dyDescent="0.3">
      <c r="A92" s="345"/>
      <c r="B92" s="184"/>
      <c r="D92" s="185" t="s">
        <v>127</v>
      </c>
      <c r="E92" s="186" t="s">
        <v>5</v>
      </c>
      <c r="F92" s="187" t="s">
        <v>188</v>
      </c>
      <c r="H92" s="186" t="s">
        <v>5</v>
      </c>
      <c r="I92" s="188"/>
      <c r="L92" s="184"/>
      <c r="M92" s="189"/>
      <c r="N92" s="190"/>
      <c r="O92" s="190"/>
      <c r="P92" s="190"/>
      <c r="Q92" s="190"/>
      <c r="R92" s="190"/>
      <c r="S92" s="190"/>
      <c r="T92" s="191"/>
      <c r="AT92" s="186" t="s">
        <v>127</v>
      </c>
      <c r="AU92" s="186" t="s">
        <v>81</v>
      </c>
      <c r="AV92" s="11" t="s">
        <v>79</v>
      </c>
      <c r="AW92" s="11" t="s">
        <v>34</v>
      </c>
      <c r="AX92" s="11" t="s">
        <v>71</v>
      </c>
      <c r="AY92" s="186" t="s">
        <v>118</v>
      </c>
    </row>
    <row r="93" spans="1:65" s="12" customFormat="1" x14ac:dyDescent="0.3">
      <c r="A93" s="324"/>
      <c r="B93" s="192"/>
      <c r="D93" s="185" t="s">
        <v>127</v>
      </c>
      <c r="E93" s="193" t="s">
        <v>5</v>
      </c>
      <c r="F93" s="194" t="s">
        <v>622</v>
      </c>
      <c r="H93" s="195">
        <v>160</v>
      </c>
      <c r="I93" s="196"/>
      <c r="L93" s="192"/>
      <c r="M93" s="197"/>
      <c r="N93" s="198"/>
      <c r="O93" s="198"/>
      <c r="P93" s="198"/>
      <c r="Q93" s="198"/>
      <c r="R93" s="198"/>
      <c r="S93" s="198"/>
      <c r="T93" s="199"/>
      <c r="AT93" s="193" t="s">
        <v>127</v>
      </c>
      <c r="AU93" s="193" t="s">
        <v>81</v>
      </c>
      <c r="AV93" s="12" t="s">
        <v>81</v>
      </c>
      <c r="AW93" s="12" t="s">
        <v>34</v>
      </c>
      <c r="AX93" s="12" t="s">
        <v>79</v>
      </c>
      <c r="AY93" s="193" t="s">
        <v>118</v>
      </c>
    </row>
    <row r="94" spans="1:65" s="336" customFormat="1" ht="38.25" customHeight="1" x14ac:dyDescent="0.3">
      <c r="A94" s="338"/>
      <c r="B94" s="171"/>
      <c r="C94" s="172">
        <v>3</v>
      </c>
      <c r="D94" s="172" t="s">
        <v>121</v>
      </c>
      <c r="E94" s="173" t="s">
        <v>624</v>
      </c>
      <c r="F94" s="174" t="s">
        <v>625</v>
      </c>
      <c r="G94" s="175" t="s">
        <v>182</v>
      </c>
      <c r="H94" s="176">
        <v>46</v>
      </c>
      <c r="I94" s="177"/>
      <c r="J94" s="178">
        <f>ROUND(I94*H94,2)</f>
        <v>0</v>
      </c>
      <c r="K94" s="174" t="s">
        <v>135</v>
      </c>
      <c r="L94" s="39"/>
      <c r="M94" s="179" t="s">
        <v>5</v>
      </c>
      <c r="N94" s="180" t="s">
        <v>42</v>
      </c>
      <c r="O94" s="337"/>
      <c r="P94" s="181">
        <f>O94*H94</f>
        <v>0</v>
      </c>
      <c r="Q94" s="181">
        <v>0</v>
      </c>
      <c r="R94" s="181">
        <f>Q94*H94</f>
        <v>0</v>
      </c>
      <c r="S94" s="181">
        <v>9.8000000000000004E-2</v>
      </c>
      <c r="T94" s="182">
        <f>S94*H94</f>
        <v>4.508</v>
      </c>
      <c r="AR94" s="23" t="s">
        <v>146</v>
      </c>
      <c r="AT94" s="23" t="s">
        <v>121</v>
      </c>
      <c r="AU94" s="23" t="s">
        <v>81</v>
      </c>
      <c r="AY94" s="23" t="s">
        <v>118</v>
      </c>
      <c r="BE94" s="183">
        <f>IF(N94="základní",J94,0)</f>
        <v>0</v>
      </c>
      <c r="BF94" s="183">
        <f>IF(N94="snížená",J94,0)</f>
        <v>0</v>
      </c>
      <c r="BG94" s="183">
        <f>IF(N94="zákl. přenesená",J94,0)</f>
        <v>0</v>
      </c>
      <c r="BH94" s="183">
        <f>IF(N94="sníž. přenesená",J94,0)</f>
        <v>0</v>
      </c>
      <c r="BI94" s="183">
        <f>IF(N94="nulová",J94,0)</f>
        <v>0</v>
      </c>
      <c r="BJ94" s="23" t="s">
        <v>79</v>
      </c>
      <c r="BK94" s="183">
        <f>ROUND(I94*H94,2)</f>
        <v>0</v>
      </c>
      <c r="BL94" s="23" t="s">
        <v>146</v>
      </c>
      <c r="BM94" s="23" t="s">
        <v>187</v>
      </c>
    </row>
    <row r="95" spans="1:65" s="11" customFormat="1" x14ac:dyDescent="0.3">
      <c r="A95" s="345"/>
      <c r="B95" s="184"/>
      <c r="D95" s="185" t="s">
        <v>127</v>
      </c>
      <c r="E95" s="186" t="s">
        <v>5</v>
      </c>
      <c r="F95" s="187" t="s">
        <v>188</v>
      </c>
      <c r="H95" s="186" t="s">
        <v>5</v>
      </c>
      <c r="I95" s="188"/>
      <c r="L95" s="184"/>
      <c r="M95" s="189"/>
      <c r="N95" s="190"/>
      <c r="O95" s="190"/>
      <c r="P95" s="190"/>
      <c r="Q95" s="190"/>
      <c r="R95" s="190"/>
      <c r="S95" s="190"/>
      <c r="T95" s="191"/>
      <c r="AT95" s="186" t="s">
        <v>127</v>
      </c>
      <c r="AU95" s="186" t="s">
        <v>81</v>
      </c>
      <c r="AV95" s="11" t="s">
        <v>79</v>
      </c>
      <c r="AW95" s="11" t="s">
        <v>34</v>
      </c>
      <c r="AX95" s="11" t="s">
        <v>71</v>
      </c>
      <c r="AY95" s="186" t="s">
        <v>118</v>
      </c>
    </row>
    <row r="96" spans="1:65" s="12" customFormat="1" x14ac:dyDescent="0.3">
      <c r="A96" s="324"/>
      <c r="B96" s="192"/>
      <c r="D96" s="185" t="s">
        <v>127</v>
      </c>
      <c r="E96" s="193" t="s">
        <v>5</v>
      </c>
      <c r="F96" s="194" t="s">
        <v>626</v>
      </c>
      <c r="H96" s="195">
        <v>46</v>
      </c>
      <c r="I96" s="196"/>
      <c r="L96" s="192"/>
      <c r="M96" s="197"/>
      <c r="N96" s="198"/>
      <c r="O96" s="198"/>
      <c r="P96" s="198"/>
      <c r="Q96" s="198"/>
      <c r="R96" s="198"/>
      <c r="S96" s="198"/>
      <c r="T96" s="199"/>
      <c r="AT96" s="193" t="s">
        <v>127</v>
      </c>
      <c r="AU96" s="193" t="s">
        <v>81</v>
      </c>
      <c r="AV96" s="12" t="s">
        <v>81</v>
      </c>
      <c r="AW96" s="12" t="s">
        <v>34</v>
      </c>
      <c r="AX96" s="12" t="s">
        <v>79</v>
      </c>
      <c r="AY96" s="193" t="s">
        <v>118</v>
      </c>
    </row>
    <row r="97" spans="1:65" s="1" customFormat="1" ht="51" customHeight="1" x14ac:dyDescent="0.3">
      <c r="A97" s="338"/>
      <c r="B97" s="171"/>
      <c r="C97" s="172">
        <v>4</v>
      </c>
      <c r="D97" s="172" t="s">
        <v>121</v>
      </c>
      <c r="E97" s="173" t="s">
        <v>189</v>
      </c>
      <c r="F97" s="174" t="s">
        <v>190</v>
      </c>
      <c r="G97" s="175" t="s">
        <v>182</v>
      </c>
      <c r="H97" s="176">
        <v>120</v>
      </c>
      <c r="I97" s="177"/>
      <c r="J97" s="178">
        <f>ROUND(I97*H97,2)</f>
        <v>0</v>
      </c>
      <c r="K97" s="174" t="s">
        <v>135</v>
      </c>
      <c r="L97" s="39"/>
      <c r="M97" s="179" t="s">
        <v>5</v>
      </c>
      <c r="N97" s="180" t="s">
        <v>42</v>
      </c>
      <c r="O97" s="40"/>
      <c r="P97" s="181">
        <f>O97*H97</f>
        <v>0</v>
      </c>
      <c r="Q97" s="181">
        <v>0</v>
      </c>
      <c r="R97" s="181">
        <f>Q97*H97</f>
        <v>0</v>
      </c>
      <c r="S97" s="181">
        <v>0.625</v>
      </c>
      <c r="T97" s="182">
        <f>S97*H97</f>
        <v>75</v>
      </c>
      <c r="AR97" s="23" t="s">
        <v>146</v>
      </c>
      <c r="AT97" s="23" t="s">
        <v>121</v>
      </c>
      <c r="AU97" s="23" t="s">
        <v>81</v>
      </c>
      <c r="AY97" s="23" t="s">
        <v>118</v>
      </c>
      <c r="BE97" s="183">
        <f>IF(N97="základní",J97,0)</f>
        <v>0</v>
      </c>
      <c r="BF97" s="183">
        <f>IF(N97="snížená",J97,0)</f>
        <v>0</v>
      </c>
      <c r="BG97" s="183">
        <f>IF(N97="zákl. přenesená",J97,0)</f>
        <v>0</v>
      </c>
      <c r="BH97" s="183">
        <f>IF(N97="sníž. přenesená",J97,0)</f>
        <v>0</v>
      </c>
      <c r="BI97" s="183">
        <f>IF(N97="nulová",J97,0)</f>
        <v>0</v>
      </c>
      <c r="BJ97" s="23" t="s">
        <v>79</v>
      </c>
      <c r="BK97" s="183">
        <f>ROUND(I97*H97,2)</f>
        <v>0</v>
      </c>
      <c r="BL97" s="23" t="s">
        <v>146</v>
      </c>
      <c r="BM97" s="23" t="s">
        <v>191</v>
      </c>
    </row>
    <row r="98" spans="1:65" s="12" customFormat="1" x14ac:dyDescent="0.3">
      <c r="A98" s="324"/>
      <c r="B98" s="192"/>
      <c r="D98" s="185" t="s">
        <v>127</v>
      </c>
      <c r="E98" s="193" t="s">
        <v>5</v>
      </c>
      <c r="F98" s="194" t="s">
        <v>623</v>
      </c>
      <c r="H98" s="195">
        <v>120</v>
      </c>
      <c r="I98" s="196"/>
      <c r="L98" s="192"/>
      <c r="M98" s="197"/>
      <c r="N98" s="198"/>
      <c r="O98" s="198"/>
      <c r="P98" s="198"/>
      <c r="Q98" s="198"/>
      <c r="R98" s="198"/>
      <c r="S98" s="198"/>
      <c r="T98" s="199"/>
      <c r="AT98" s="193" t="s">
        <v>127</v>
      </c>
      <c r="AU98" s="193" t="s">
        <v>81</v>
      </c>
      <c r="AV98" s="12" t="s">
        <v>81</v>
      </c>
      <c r="AW98" s="12" t="s">
        <v>34</v>
      </c>
      <c r="AX98" s="12" t="s">
        <v>79</v>
      </c>
      <c r="AY98" s="193" t="s">
        <v>118</v>
      </c>
    </row>
    <row r="99" spans="1:65" s="1" customFormat="1" ht="51" customHeight="1" x14ac:dyDescent="0.3">
      <c r="A99" s="338"/>
      <c r="B99" s="171"/>
      <c r="C99" s="172">
        <v>5</v>
      </c>
      <c r="D99" s="172" t="s">
        <v>121</v>
      </c>
      <c r="E99" s="173" t="s">
        <v>192</v>
      </c>
      <c r="F99" s="174" t="s">
        <v>193</v>
      </c>
      <c r="G99" s="175" t="s">
        <v>182</v>
      </c>
      <c r="H99" s="176">
        <v>1003</v>
      </c>
      <c r="I99" s="177"/>
      <c r="J99" s="178">
        <f>ROUND(I99*H99,2)</f>
        <v>0</v>
      </c>
      <c r="K99" s="174" t="s">
        <v>135</v>
      </c>
      <c r="L99" s="39"/>
      <c r="M99" s="179" t="s">
        <v>5</v>
      </c>
      <c r="N99" s="180" t="s">
        <v>42</v>
      </c>
      <c r="O99" s="40"/>
      <c r="P99" s="181">
        <f>O99*H99</f>
        <v>0</v>
      </c>
      <c r="Q99" s="181">
        <v>0</v>
      </c>
      <c r="R99" s="181">
        <f>Q99*H99</f>
        <v>0</v>
      </c>
      <c r="S99" s="181">
        <v>0.28999999999999998</v>
      </c>
      <c r="T99" s="182">
        <f>S99*H99</f>
        <v>290.87</v>
      </c>
      <c r="AR99" s="23" t="s">
        <v>146</v>
      </c>
      <c r="AT99" s="23" t="s">
        <v>121</v>
      </c>
      <c r="AU99" s="23" t="s">
        <v>81</v>
      </c>
      <c r="AY99" s="23" t="s">
        <v>118</v>
      </c>
      <c r="BE99" s="183">
        <f>IF(N99="základní",J99,0)</f>
        <v>0</v>
      </c>
      <c r="BF99" s="183">
        <f>IF(N99="snížená",J99,0)</f>
        <v>0</v>
      </c>
      <c r="BG99" s="183">
        <f>IF(N99="zákl. přenesená",J99,0)</f>
        <v>0</v>
      </c>
      <c r="BH99" s="183">
        <f>IF(N99="sníž. přenesená",J99,0)</f>
        <v>0</v>
      </c>
      <c r="BI99" s="183">
        <f>IF(N99="nulová",J99,0)</f>
        <v>0</v>
      </c>
      <c r="BJ99" s="23" t="s">
        <v>79</v>
      </c>
      <c r="BK99" s="183">
        <f>ROUND(I99*H99,2)</f>
        <v>0</v>
      </c>
      <c r="BL99" s="23" t="s">
        <v>146</v>
      </c>
      <c r="BM99" s="23" t="s">
        <v>194</v>
      </c>
    </row>
    <row r="100" spans="1:65" s="12" customFormat="1" x14ac:dyDescent="0.3">
      <c r="A100" s="324"/>
      <c r="B100" s="192"/>
      <c r="D100" s="185" t="s">
        <v>127</v>
      </c>
      <c r="E100" s="193" t="s">
        <v>5</v>
      </c>
      <c r="F100" s="194" t="s">
        <v>630</v>
      </c>
      <c r="H100" s="195">
        <v>160</v>
      </c>
      <c r="I100" s="196"/>
      <c r="L100" s="192"/>
      <c r="M100" s="197"/>
      <c r="N100" s="198"/>
      <c r="O100" s="198"/>
      <c r="P100" s="198"/>
      <c r="Q100" s="198"/>
      <c r="R100" s="198"/>
      <c r="S100" s="198"/>
      <c r="T100" s="199"/>
      <c r="AT100" s="193" t="s">
        <v>127</v>
      </c>
      <c r="AU100" s="193" t="s">
        <v>81</v>
      </c>
      <c r="AV100" s="12" t="s">
        <v>81</v>
      </c>
      <c r="AW100" s="12" t="s">
        <v>34</v>
      </c>
      <c r="AX100" s="12" t="s">
        <v>71</v>
      </c>
      <c r="AY100" s="193" t="s">
        <v>118</v>
      </c>
    </row>
    <row r="101" spans="1:65" s="12" customFormat="1" x14ac:dyDescent="0.3">
      <c r="A101" s="324"/>
      <c r="B101" s="192"/>
      <c r="D101" s="185" t="s">
        <v>127</v>
      </c>
      <c r="E101" s="193" t="s">
        <v>5</v>
      </c>
      <c r="F101" s="194" t="s">
        <v>629</v>
      </c>
      <c r="H101" s="195">
        <v>120</v>
      </c>
      <c r="I101" s="196"/>
      <c r="L101" s="192"/>
      <c r="M101" s="197"/>
      <c r="N101" s="198"/>
      <c r="O101" s="198"/>
      <c r="P101" s="198"/>
      <c r="Q101" s="198"/>
      <c r="R101" s="198"/>
      <c r="S101" s="198"/>
      <c r="T101" s="199"/>
      <c r="AT101" s="193" t="s">
        <v>127</v>
      </c>
      <c r="AU101" s="193" t="s">
        <v>81</v>
      </c>
      <c r="AV101" s="12" t="s">
        <v>81</v>
      </c>
      <c r="AW101" s="12" t="s">
        <v>34</v>
      </c>
      <c r="AX101" s="12" t="s">
        <v>71</v>
      </c>
      <c r="AY101" s="193" t="s">
        <v>118</v>
      </c>
    </row>
    <row r="102" spans="1:65" s="12" customFormat="1" x14ac:dyDescent="0.3">
      <c r="A102" s="324"/>
      <c r="B102" s="192"/>
      <c r="D102" s="185" t="s">
        <v>127</v>
      </c>
      <c r="E102" s="193" t="s">
        <v>5</v>
      </c>
      <c r="F102" s="194" t="s">
        <v>628</v>
      </c>
      <c r="H102" s="195">
        <v>115</v>
      </c>
      <c r="I102" s="196"/>
      <c r="L102" s="192"/>
      <c r="M102" s="197"/>
      <c r="N102" s="198"/>
      <c r="O102" s="198"/>
      <c r="P102" s="198"/>
      <c r="Q102" s="198"/>
      <c r="R102" s="198"/>
      <c r="S102" s="198"/>
      <c r="T102" s="199"/>
      <c r="AT102" s="193" t="s">
        <v>127</v>
      </c>
      <c r="AU102" s="193" t="s">
        <v>81</v>
      </c>
      <c r="AV102" s="12" t="s">
        <v>81</v>
      </c>
      <c r="AW102" s="12" t="s">
        <v>34</v>
      </c>
      <c r="AX102" s="12" t="s">
        <v>71</v>
      </c>
      <c r="AY102" s="193" t="s">
        <v>118</v>
      </c>
    </row>
    <row r="103" spans="1:65" s="12" customFormat="1" x14ac:dyDescent="0.3">
      <c r="A103" s="324"/>
      <c r="B103" s="192"/>
      <c r="D103" s="185" t="s">
        <v>127</v>
      </c>
      <c r="E103" s="193" t="s">
        <v>5</v>
      </c>
      <c r="F103" s="194" t="s">
        <v>627</v>
      </c>
      <c r="H103" s="195">
        <v>608</v>
      </c>
      <c r="I103" s="196"/>
      <c r="L103" s="192"/>
      <c r="M103" s="197"/>
      <c r="N103" s="198"/>
      <c r="O103" s="198"/>
      <c r="P103" s="198"/>
      <c r="Q103" s="198"/>
      <c r="R103" s="198"/>
      <c r="S103" s="198"/>
      <c r="T103" s="199"/>
      <c r="AT103" s="193" t="s">
        <v>127</v>
      </c>
      <c r="AU103" s="193" t="s">
        <v>81</v>
      </c>
      <c r="AV103" s="12" t="s">
        <v>81</v>
      </c>
      <c r="AW103" s="12" t="s">
        <v>34</v>
      </c>
      <c r="AX103" s="12" t="s">
        <v>71</v>
      </c>
      <c r="AY103" s="193" t="s">
        <v>118</v>
      </c>
    </row>
    <row r="104" spans="1:65" s="13" customFormat="1" x14ac:dyDescent="0.3">
      <c r="A104" s="344"/>
      <c r="B104" s="204"/>
      <c r="D104" s="185" t="s">
        <v>127</v>
      </c>
      <c r="E104" s="205" t="s">
        <v>5</v>
      </c>
      <c r="F104" s="206" t="s">
        <v>184</v>
      </c>
      <c r="H104" s="207">
        <v>1003</v>
      </c>
      <c r="I104" s="208"/>
      <c r="L104" s="204"/>
      <c r="M104" s="209"/>
      <c r="N104" s="210"/>
      <c r="O104" s="210"/>
      <c r="P104" s="210"/>
      <c r="Q104" s="210"/>
      <c r="R104" s="210"/>
      <c r="S104" s="210"/>
      <c r="T104" s="211"/>
      <c r="AT104" s="205" t="s">
        <v>127</v>
      </c>
      <c r="AU104" s="205" t="s">
        <v>81</v>
      </c>
      <c r="AV104" s="13" t="s">
        <v>146</v>
      </c>
      <c r="AW104" s="13" t="s">
        <v>34</v>
      </c>
      <c r="AX104" s="13" t="s">
        <v>79</v>
      </c>
      <c r="AY104" s="205" t="s">
        <v>118</v>
      </c>
    </row>
    <row r="105" spans="1:65" s="1" customFormat="1" ht="38.25" customHeight="1" x14ac:dyDescent="0.3">
      <c r="A105" s="338"/>
      <c r="B105" s="171"/>
      <c r="C105" s="172">
        <v>6</v>
      </c>
      <c r="D105" s="172" t="s">
        <v>121</v>
      </c>
      <c r="E105" s="173" t="s">
        <v>195</v>
      </c>
      <c r="F105" s="174" t="s">
        <v>196</v>
      </c>
      <c r="G105" s="175" t="s">
        <v>197</v>
      </c>
      <c r="H105" s="176">
        <v>121</v>
      </c>
      <c r="I105" s="177"/>
      <c r="J105" s="178">
        <f>ROUND(I105*H105,2)</f>
        <v>0</v>
      </c>
      <c r="K105" s="174" t="s">
        <v>135</v>
      </c>
      <c r="L105" s="39"/>
      <c r="M105" s="179" t="s">
        <v>5</v>
      </c>
      <c r="N105" s="180" t="s">
        <v>42</v>
      </c>
      <c r="O105" s="40"/>
      <c r="P105" s="181">
        <f>O105*H105</f>
        <v>0</v>
      </c>
      <c r="Q105" s="181">
        <v>0</v>
      </c>
      <c r="R105" s="181">
        <f>Q105*H105</f>
        <v>0</v>
      </c>
      <c r="S105" s="181">
        <v>0.20499999999999999</v>
      </c>
      <c r="T105" s="182">
        <f>S105*H105</f>
        <v>24.805</v>
      </c>
      <c r="AR105" s="23" t="s">
        <v>146</v>
      </c>
      <c r="AT105" s="23" t="s">
        <v>121</v>
      </c>
      <c r="AU105" s="23" t="s">
        <v>81</v>
      </c>
      <c r="AY105" s="23" t="s">
        <v>118</v>
      </c>
      <c r="BE105" s="183">
        <f>IF(N105="základní",J105,0)</f>
        <v>0</v>
      </c>
      <c r="BF105" s="183">
        <f>IF(N105="snížená",J105,0)</f>
        <v>0</v>
      </c>
      <c r="BG105" s="183">
        <f>IF(N105="zákl. přenesená",J105,0)</f>
        <v>0</v>
      </c>
      <c r="BH105" s="183">
        <f>IF(N105="sníž. přenesená",J105,0)</f>
        <v>0</v>
      </c>
      <c r="BI105" s="183">
        <f>IF(N105="nulová",J105,0)</f>
        <v>0</v>
      </c>
      <c r="BJ105" s="23" t="s">
        <v>79</v>
      </c>
      <c r="BK105" s="183">
        <f>ROUND(I105*H105,2)</f>
        <v>0</v>
      </c>
      <c r="BL105" s="23" t="s">
        <v>146</v>
      </c>
      <c r="BM105" s="23" t="s">
        <v>198</v>
      </c>
    </row>
    <row r="106" spans="1:65" s="12" customFormat="1" x14ac:dyDescent="0.3">
      <c r="A106" s="324"/>
      <c r="B106" s="192"/>
      <c r="D106" s="185" t="s">
        <v>127</v>
      </c>
      <c r="E106" s="193" t="s">
        <v>5</v>
      </c>
      <c r="F106" s="194" t="s">
        <v>618</v>
      </c>
      <c r="H106" s="195">
        <v>121</v>
      </c>
      <c r="I106" s="196"/>
      <c r="L106" s="192"/>
      <c r="M106" s="197"/>
      <c r="N106" s="198"/>
      <c r="O106" s="198"/>
      <c r="P106" s="198"/>
      <c r="Q106" s="198"/>
      <c r="R106" s="198"/>
      <c r="S106" s="198"/>
      <c r="T106" s="199"/>
      <c r="AT106" s="193" t="s">
        <v>127</v>
      </c>
      <c r="AU106" s="193" t="s">
        <v>81</v>
      </c>
      <c r="AV106" s="12" t="s">
        <v>81</v>
      </c>
      <c r="AW106" s="12" t="s">
        <v>34</v>
      </c>
      <c r="AX106" s="12" t="s">
        <v>79</v>
      </c>
      <c r="AY106" s="193" t="s">
        <v>118</v>
      </c>
    </row>
    <row r="107" spans="1:65" s="1" customFormat="1" ht="38.25" customHeight="1" x14ac:dyDescent="0.3">
      <c r="A107" s="338"/>
      <c r="B107" s="171"/>
      <c r="C107" s="172" t="s">
        <v>164</v>
      </c>
      <c r="D107" s="172" t="s">
        <v>121</v>
      </c>
      <c r="E107" s="173" t="s">
        <v>199</v>
      </c>
      <c r="F107" s="174" t="s">
        <v>200</v>
      </c>
      <c r="G107" s="175" t="s">
        <v>201</v>
      </c>
      <c r="H107" s="176">
        <v>108.75</v>
      </c>
      <c r="I107" s="177"/>
      <c r="J107" s="178">
        <f>ROUND(I107*H107,2)</f>
        <v>0</v>
      </c>
      <c r="K107" s="174" t="s">
        <v>135</v>
      </c>
      <c r="L107" s="39"/>
      <c r="M107" s="179" t="s">
        <v>5</v>
      </c>
      <c r="N107" s="180" t="s">
        <v>42</v>
      </c>
      <c r="O107" s="40"/>
      <c r="P107" s="181">
        <f>O107*H107</f>
        <v>0</v>
      </c>
      <c r="Q107" s="181">
        <v>0</v>
      </c>
      <c r="R107" s="181">
        <f>Q107*H107</f>
        <v>0</v>
      </c>
      <c r="S107" s="181">
        <v>0</v>
      </c>
      <c r="T107" s="182">
        <f>S107*H107</f>
        <v>0</v>
      </c>
      <c r="AR107" s="23" t="s">
        <v>146</v>
      </c>
      <c r="AT107" s="23" t="s">
        <v>121</v>
      </c>
      <c r="AU107" s="23" t="s">
        <v>81</v>
      </c>
      <c r="AY107" s="23" t="s">
        <v>118</v>
      </c>
      <c r="BE107" s="183">
        <f>IF(N107="základní",J107,0)</f>
        <v>0</v>
      </c>
      <c r="BF107" s="183">
        <f>IF(N107="snížená",J107,0)</f>
        <v>0</v>
      </c>
      <c r="BG107" s="183">
        <f>IF(N107="zákl. přenesená",J107,0)</f>
        <v>0</v>
      </c>
      <c r="BH107" s="183">
        <f>IF(N107="sníž. přenesená",J107,0)</f>
        <v>0</v>
      </c>
      <c r="BI107" s="183">
        <f>IF(N107="nulová",J107,0)</f>
        <v>0</v>
      </c>
      <c r="BJ107" s="23" t="s">
        <v>79</v>
      </c>
      <c r="BK107" s="183">
        <f>ROUND(I107*H107,2)</f>
        <v>0</v>
      </c>
      <c r="BL107" s="23" t="s">
        <v>146</v>
      </c>
      <c r="BM107" s="23" t="s">
        <v>202</v>
      </c>
    </row>
    <row r="108" spans="1:65" s="12" customFormat="1" x14ac:dyDescent="0.3">
      <c r="A108" s="324"/>
      <c r="B108" s="192"/>
      <c r="D108" s="185" t="s">
        <v>127</v>
      </c>
      <c r="E108" s="193" t="s">
        <v>5</v>
      </c>
      <c r="F108" s="194" t="s">
        <v>619</v>
      </c>
      <c r="H108" s="195">
        <v>108.75</v>
      </c>
      <c r="I108" s="196"/>
      <c r="L108" s="192"/>
      <c r="M108" s="197"/>
      <c r="N108" s="198"/>
      <c r="O108" s="198"/>
      <c r="P108" s="198"/>
      <c r="Q108" s="198"/>
      <c r="R108" s="198"/>
      <c r="S108" s="198"/>
      <c r="T108" s="199"/>
      <c r="AT108" s="193" t="s">
        <v>127</v>
      </c>
      <c r="AU108" s="193" t="s">
        <v>81</v>
      </c>
      <c r="AV108" s="12" t="s">
        <v>81</v>
      </c>
      <c r="AW108" s="12" t="s">
        <v>34</v>
      </c>
      <c r="AX108" s="12" t="s">
        <v>71</v>
      </c>
      <c r="AY108" s="193" t="s">
        <v>118</v>
      </c>
    </row>
    <row r="109" spans="1:65" s="1" customFormat="1" ht="38.25" customHeight="1" x14ac:dyDescent="0.3">
      <c r="A109" s="338"/>
      <c r="B109" s="171"/>
      <c r="C109" s="172" t="s">
        <v>203</v>
      </c>
      <c r="D109" s="172" t="s">
        <v>121</v>
      </c>
      <c r="E109" s="173" t="s">
        <v>204</v>
      </c>
      <c r="F109" s="174" t="s">
        <v>205</v>
      </c>
      <c r="G109" s="175" t="s">
        <v>201</v>
      </c>
      <c r="H109" s="176">
        <v>325.51</v>
      </c>
      <c r="I109" s="177"/>
      <c r="J109" s="178">
        <f>ROUND(I109*H109,2)</f>
        <v>0</v>
      </c>
      <c r="K109" s="174" t="s">
        <v>135</v>
      </c>
      <c r="L109" s="39"/>
      <c r="M109" s="179" t="s">
        <v>5</v>
      </c>
      <c r="N109" s="180" t="s">
        <v>42</v>
      </c>
      <c r="O109" s="40"/>
      <c r="P109" s="181">
        <f>O109*H109</f>
        <v>0</v>
      </c>
      <c r="Q109" s="181">
        <v>0</v>
      </c>
      <c r="R109" s="181">
        <f>Q109*H109</f>
        <v>0</v>
      </c>
      <c r="S109" s="181">
        <v>0</v>
      </c>
      <c r="T109" s="182">
        <f>S109*H109</f>
        <v>0</v>
      </c>
      <c r="AR109" s="23" t="s">
        <v>146</v>
      </c>
      <c r="AT109" s="23" t="s">
        <v>121</v>
      </c>
      <c r="AU109" s="23" t="s">
        <v>81</v>
      </c>
      <c r="AY109" s="23" t="s">
        <v>118</v>
      </c>
      <c r="BE109" s="183">
        <f>IF(N109="základní",J109,0)</f>
        <v>0</v>
      </c>
      <c r="BF109" s="183">
        <f>IF(N109="snížená",J109,0)</f>
        <v>0</v>
      </c>
      <c r="BG109" s="183">
        <f>IF(N109="zákl. přenesená",J109,0)</f>
        <v>0</v>
      </c>
      <c r="BH109" s="183">
        <f>IF(N109="sníž. přenesená",J109,0)</f>
        <v>0</v>
      </c>
      <c r="BI109" s="183">
        <f>IF(N109="nulová",J109,0)</f>
        <v>0</v>
      </c>
      <c r="BJ109" s="23" t="s">
        <v>79</v>
      </c>
      <c r="BK109" s="183">
        <f>ROUND(I109*H109,2)</f>
        <v>0</v>
      </c>
      <c r="BL109" s="23" t="s">
        <v>146</v>
      </c>
      <c r="BM109" s="23" t="s">
        <v>206</v>
      </c>
    </row>
    <row r="110" spans="1:65" s="12" customFormat="1" x14ac:dyDescent="0.3">
      <c r="A110" s="324"/>
      <c r="B110" s="192"/>
      <c r="D110" s="185" t="s">
        <v>127</v>
      </c>
      <c r="E110" s="193" t="s">
        <v>5</v>
      </c>
      <c r="F110" s="194" t="s">
        <v>207</v>
      </c>
      <c r="H110" s="195">
        <v>271</v>
      </c>
      <c r="I110" s="196"/>
      <c r="L110" s="192"/>
      <c r="M110" s="197"/>
      <c r="N110" s="198"/>
      <c r="O110" s="198"/>
      <c r="P110" s="198"/>
      <c r="Q110" s="198"/>
      <c r="R110" s="198"/>
      <c r="S110" s="198"/>
      <c r="T110" s="199"/>
      <c r="AT110" s="193" t="s">
        <v>127</v>
      </c>
      <c r="AU110" s="193" t="s">
        <v>81</v>
      </c>
      <c r="AV110" s="12" t="s">
        <v>81</v>
      </c>
      <c r="AW110" s="12" t="s">
        <v>34</v>
      </c>
      <c r="AX110" s="12" t="s">
        <v>71</v>
      </c>
      <c r="AY110" s="193" t="s">
        <v>118</v>
      </c>
    </row>
    <row r="111" spans="1:65" s="12" customFormat="1" x14ac:dyDescent="0.3">
      <c r="A111" s="324"/>
      <c r="B111" s="192"/>
      <c r="D111" s="185" t="s">
        <v>127</v>
      </c>
      <c r="E111" s="193" t="s">
        <v>5</v>
      </c>
      <c r="F111" s="194" t="s">
        <v>208</v>
      </c>
      <c r="H111" s="195">
        <v>54.51</v>
      </c>
      <c r="I111" s="196"/>
      <c r="L111" s="192"/>
      <c r="M111" s="197"/>
      <c r="N111" s="198"/>
      <c r="O111" s="198"/>
      <c r="P111" s="198"/>
      <c r="Q111" s="198"/>
      <c r="R111" s="198"/>
      <c r="S111" s="198"/>
      <c r="T111" s="199"/>
      <c r="AT111" s="193" t="s">
        <v>127</v>
      </c>
      <c r="AU111" s="193" t="s">
        <v>81</v>
      </c>
      <c r="AV111" s="12" t="s">
        <v>81</v>
      </c>
      <c r="AW111" s="12" t="s">
        <v>34</v>
      </c>
      <c r="AX111" s="12" t="s">
        <v>71</v>
      </c>
      <c r="AY111" s="193" t="s">
        <v>118</v>
      </c>
    </row>
    <row r="112" spans="1:65" s="13" customFormat="1" x14ac:dyDescent="0.3">
      <c r="A112" s="344"/>
      <c r="B112" s="204"/>
      <c r="D112" s="185" t="s">
        <v>127</v>
      </c>
      <c r="E112" s="205" t="s">
        <v>5</v>
      </c>
      <c r="F112" s="206" t="s">
        <v>184</v>
      </c>
      <c r="H112" s="207">
        <v>325.51</v>
      </c>
      <c r="I112" s="208"/>
      <c r="L112" s="204"/>
      <c r="M112" s="209"/>
      <c r="N112" s="210"/>
      <c r="O112" s="210"/>
      <c r="P112" s="210"/>
      <c r="Q112" s="210"/>
      <c r="R112" s="210"/>
      <c r="S112" s="210"/>
      <c r="T112" s="211"/>
      <c r="AT112" s="205" t="s">
        <v>127</v>
      </c>
      <c r="AU112" s="205" t="s">
        <v>81</v>
      </c>
      <c r="AV112" s="13" t="s">
        <v>146</v>
      </c>
      <c r="AW112" s="13" t="s">
        <v>34</v>
      </c>
      <c r="AX112" s="13" t="s">
        <v>79</v>
      </c>
      <c r="AY112" s="205" t="s">
        <v>118</v>
      </c>
    </row>
    <row r="113" spans="1:65" s="1" customFormat="1" ht="38.25" customHeight="1" x14ac:dyDescent="0.3">
      <c r="A113" s="338"/>
      <c r="B113" s="171"/>
      <c r="C113" s="172" t="s">
        <v>209</v>
      </c>
      <c r="D113" s="172" t="s">
        <v>121</v>
      </c>
      <c r="E113" s="173" t="s">
        <v>210</v>
      </c>
      <c r="F113" s="174" t="s">
        <v>211</v>
      </c>
      <c r="G113" s="175" t="s">
        <v>201</v>
      </c>
      <c r="H113" s="176">
        <v>232</v>
      </c>
      <c r="I113" s="177"/>
      <c r="J113" s="178">
        <f>ROUND(I113*H113,2)</f>
        <v>0</v>
      </c>
      <c r="K113" s="174" t="s">
        <v>135</v>
      </c>
      <c r="L113" s="39"/>
      <c r="M113" s="179" t="s">
        <v>5</v>
      </c>
      <c r="N113" s="180" t="s">
        <v>42</v>
      </c>
      <c r="O113" s="40"/>
      <c r="P113" s="181">
        <f>O113*H113</f>
        <v>0</v>
      </c>
      <c r="Q113" s="181">
        <v>0</v>
      </c>
      <c r="R113" s="181">
        <f>Q113*H113</f>
        <v>0</v>
      </c>
      <c r="S113" s="181">
        <v>0</v>
      </c>
      <c r="T113" s="182">
        <f>S113*H113</f>
        <v>0</v>
      </c>
      <c r="AR113" s="23" t="s">
        <v>146</v>
      </c>
      <c r="AT113" s="23" t="s">
        <v>121</v>
      </c>
      <c r="AU113" s="23" t="s">
        <v>81</v>
      </c>
      <c r="AY113" s="23" t="s">
        <v>118</v>
      </c>
      <c r="BE113" s="183">
        <f>IF(N113="základní",J113,0)</f>
        <v>0</v>
      </c>
      <c r="BF113" s="183">
        <f>IF(N113="snížená",J113,0)</f>
        <v>0</v>
      </c>
      <c r="BG113" s="183">
        <f>IF(N113="zákl. přenesená",J113,0)</f>
        <v>0</v>
      </c>
      <c r="BH113" s="183">
        <f>IF(N113="sníž. přenesená",J113,0)</f>
        <v>0</v>
      </c>
      <c r="BI113" s="183">
        <f>IF(N113="nulová",J113,0)</f>
        <v>0</v>
      </c>
      <c r="BJ113" s="23" t="s">
        <v>79</v>
      </c>
      <c r="BK113" s="183">
        <f>ROUND(I113*H113,2)</f>
        <v>0</v>
      </c>
      <c r="BL113" s="23" t="s">
        <v>146</v>
      </c>
      <c r="BM113" s="23" t="s">
        <v>212</v>
      </c>
    </row>
    <row r="114" spans="1:65" s="11" customFormat="1" x14ac:dyDescent="0.3">
      <c r="A114" s="345"/>
      <c r="B114" s="184"/>
      <c r="D114" s="185" t="s">
        <v>127</v>
      </c>
      <c r="E114" s="186" t="s">
        <v>5</v>
      </c>
      <c r="F114" s="187" t="s">
        <v>213</v>
      </c>
      <c r="H114" s="186" t="s">
        <v>5</v>
      </c>
      <c r="I114" s="188"/>
      <c r="L114" s="184"/>
      <c r="M114" s="189"/>
      <c r="N114" s="190"/>
      <c r="O114" s="190"/>
      <c r="P114" s="190"/>
      <c r="Q114" s="190"/>
      <c r="R114" s="190"/>
      <c r="S114" s="190"/>
      <c r="T114" s="191"/>
      <c r="AT114" s="186" t="s">
        <v>127</v>
      </c>
      <c r="AU114" s="186" t="s">
        <v>81</v>
      </c>
      <c r="AV114" s="11" t="s">
        <v>79</v>
      </c>
      <c r="AW114" s="11" t="s">
        <v>34</v>
      </c>
      <c r="AX114" s="11" t="s">
        <v>71</v>
      </c>
      <c r="AY114" s="186" t="s">
        <v>118</v>
      </c>
    </row>
    <row r="115" spans="1:65" s="12" customFormat="1" x14ac:dyDescent="0.3">
      <c r="A115" s="324"/>
      <c r="B115" s="192"/>
      <c r="D115" s="185" t="s">
        <v>127</v>
      </c>
      <c r="E115" s="193" t="s">
        <v>5</v>
      </c>
      <c r="F115" s="194" t="s">
        <v>214</v>
      </c>
      <c r="H115" s="195">
        <v>232</v>
      </c>
      <c r="I115" s="196"/>
      <c r="L115" s="192"/>
      <c r="M115" s="197"/>
      <c r="N115" s="198"/>
      <c r="O115" s="198"/>
      <c r="P115" s="198"/>
      <c r="Q115" s="198"/>
      <c r="R115" s="198"/>
      <c r="S115" s="198"/>
      <c r="T115" s="199"/>
      <c r="AT115" s="193" t="s">
        <v>127</v>
      </c>
      <c r="AU115" s="193" t="s">
        <v>81</v>
      </c>
      <c r="AV115" s="12" t="s">
        <v>81</v>
      </c>
      <c r="AW115" s="12" t="s">
        <v>34</v>
      </c>
      <c r="AX115" s="12" t="s">
        <v>71</v>
      </c>
      <c r="AY115" s="193" t="s">
        <v>118</v>
      </c>
    </row>
    <row r="116" spans="1:65" s="1" customFormat="1" ht="38.25" customHeight="1" x14ac:dyDescent="0.3">
      <c r="A116" s="338"/>
      <c r="B116" s="171"/>
      <c r="C116" s="172" t="s">
        <v>215</v>
      </c>
      <c r="D116" s="172" t="s">
        <v>121</v>
      </c>
      <c r="E116" s="173" t="s">
        <v>216</v>
      </c>
      <c r="F116" s="174" t="s">
        <v>217</v>
      </c>
      <c r="G116" s="175" t="s">
        <v>201</v>
      </c>
      <c r="H116" s="176">
        <v>434.26</v>
      </c>
      <c r="I116" s="177"/>
      <c r="J116" s="178">
        <f>ROUND(I116*H116,2)</f>
        <v>0</v>
      </c>
      <c r="K116" s="174" t="s">
        <v>135</v>
      </c>
      <c r="L116" s="39"/>
      <c r="M116" s="179" t="s">
        <v>5</v>
      </c>
      <c r="N116" s="180" t="s">
        <v>42</v>
      </c>
      <c r="O116" s="40"/>
      <c r="P116" s="181">
        <f>O116*H116</f>
        <v>0</v>
      </c>
      <c r="Q116" s="181">
        <v>0</v>
      </c>
      <c r="R116" s="181">
        <f>Q116*H116</f>
        <v>0</v>
      </c>
      <c r="S116" s="181">
        <v>0</v>
      </c>
      <c r="T116" s="182">
        <f>S116*H116</f>
        <v>0</v>
      </c>
      <c r="AR116" s="23" t="s">
        <v>146</v>
      </c>
      <c r="AT116" s="23" t="s">
        <v>121</v>
      </c>
      <c r="AU116" s="23" t="s">
        <v>81</v>
      </c>
      <c r="AY116" s="23" t="s">
        <v>118</v>
      </c>
      <c r="BE116" s="183">
        <f>IF(N116="základní",J116,0)</f>
        <v>0</v>
      </c>
      <c r="BF116" s="183">
        <f>IF(N116="snížená",J116,0)</f>
        <v>0</v>
      </c>
      <c r="BG116" s="183">
        <f>IF(N116="zákl. přenesená",J116,0)</f>
        <v>0</v>
      </c>
      <c r="BH116" s="183">
        <f>IF(N116="sníž. přenesená",J116,0)</f>
        <v>0</v>
      </c>
      <c r="BI116" s="183">
        <f>IF(N116="nulová",J116,0)</f>
        <v>0</v>
      </c>
      <c r="BJ116" s="23" t="s">
        <v>79</v>
      </c>
      <c r="BK116" s="183">
        <f>ROUND(I116*H116,2)</f>
        <v>0</v>
      </c>
      <c r="BL116" s="23" t="s">
        <v>146</v>
      </c>
      <c r="BM116" s="23" t="s">
        <v>218</v>
      </c>
    </row>
    <row r="117" spans="1:65" s="12" customFormat="1" x14ac:dyDescent="0.3">
      <c r="A117" s="324"/>
      <c r="B117" s="192"/>
      <c r="D117" s="185" t="s">
        <v>127</v>
      </c>
      <c r="E117" s="193" t="s">
        <v>5</v>
      </c>
      <c r="F117" s="194" t="s">
        <v>639</v>
      </c>
      <c r="H117" s="195">
        <v>108.75</v>
      </c>
      <c r="I117" s="196"/>
      <c r="L117" s="192"/>
      <c r="M117" s="197"/>
      <c r="N117" s="198"/>
      <c r="O117" s="198"/>
      <c r="P117" s="198"/>
      <c r="Q117" s="198"/>
      <c r="R117" s="198"/>
      <c r="S117" s="198"/>
      <c r="T117" s="199"/>
      <c r="AT117" s="193" t="s">
        <v>127</v>
      </c>
      <c r="AU117" s="193" t="s">
        <v>81</v>
      </c>
      <c r="AV117" s="12" t="s">
        <v>81</v>
      </c>
      <c r="AW117" s="12" t="s">
        <v>34</v>
      </c>
      <c r="AX117" s="12" t="s">
        <v>71</v>
      </c>
      <c r="AY117" s="193" t="s">
        <v>118</v>
      </c>
    </row>
    <row r="118" spans="1:65" s="12" customFormat="1" x14ac:dyDescent="0.3">
      <c r="A118" s="324"/>
      <c r="B118" s="192"/>
      <c r="D118" s="185" t="s">
        <v>127</v>
      </c>
      <c r="E118" s="193" t="s">
        <v>5</v>
      </c>
      <c r="F118" s="194" t="s">
        <v>219</v>
      </c>
      <c r="H118" s="195">
        <v>325.51</v>
      </c>
      <c r="I118" s="196"/>
      <c r="L118" s="192"/>
      <c r="M118" s="197"/>
      <c r="N118" s="198"/>
      <c r="O118" s="198"/>
      <c r="P118" s="198"/>
      <c r="Q118" s="198"/>
      <c r="R118" s="198"/>
      <c r="S118" s="198"/>
      <c r="T118" s="199"/>
      <c r="AT118" s="193" t="s">
        <v>127</v>
      </c>
      <c r="AU118" s="193" t="s">
        <v>81</v>
      </c>
      <c r="AV118" s="12" t="s">
        <v>81</v>
      </c>
      <c r="AW118" s="12" t="s">
        <v>34</v>
      </c>
      <c r="AX118" s="12" t="s">
        <v>71</v>
      </c>
      <c r="AY118" s="193" t="s">
        <v>118</v>
      </c>
    </row>
    <row r="119" spans="1:65" s="13" customFormat="1" x14ac:dyDescent="0.3">
      <c r="A119" s="344"/>
      <c r="B119" s="204"/>
      <c r="D119" s="185" t="s">
        <v>127</v>
      </c>
      <c r="E119" s="205" t="s">
        <v>5</v>
      </c>
      <c r="F119" s="206" t="s">
        <v>184</v>
      </c>
      <c r="H119" s="207">
        <v>434.26</v>
      </c>
      <c r="I119" s="208"/>
      <c r="L119" s="204"/>
      <c r="M119" s="209"/>
      <c r="N119" s="210"/>
      <c r="O119" s="210"/>
      <c r="P119" s="210"/>
      <c r="Q119" s="210"/>
      <c r="R119" s="210"/>
      <c r="S119" s="210"/>
      <c r="T119" s="211"/>
      <c r="AT119" s="205" t="s">
        <v>127</v>
      </c>
      <c r="AU119" s="205" t="s">
        <v>81</v>
      </c>
      <c r="AV119" s="13" t="s">
        <v>146</v>
      </c>
      <c r="AW119" s="13" t="s">
        <v>34</v>
      </c>
      <c r="AX119" s="13" t="s">
        <v>79</v>
      </c>
      <c r="AY119" s="205" t="s">
        <v>118</v>
      </c>
    </row>
    <row r="120" spans="1:65" s="1" customFormat="1" ht="25.5" customHeight="1" x14ac:dyDescent="0.3">
      <c r="A120" s="338"/>
      <c r="B120" s="171"/>
      <c r="C120" s="172" t="s">
        <v>220</v>
      </c>
      <c r="D120" s="172" t="s">
        <v>121</v>
      </c>
      <c r="E120" s="173" t="s">
        <v>221</v>
      </c>
      <c r="F120" s="174" t="s">
        <v>222</v>
      </c>
      <c r="G120" s="175" t="s">
        <v>201</v>
      </c>
      <c r="H120" s="176">
        <v>116</v>
      </c>
      <c r="I120" s="177"/>
      <c r="J120" s="178">
        <f>ROUND(I120*H120,2)</f>
        <v>0</v>
      </c>
      <c r="K120" s="174" t="s">
        <v>135</v>
      </c>
      <c r="L120" s="39"/>
      <c r="M120" s="179" t="s">
        <v>5</v>
      </c>
      <c r="N120" s="180" t="s">
        <v>42</v>
      </c>
      <c r="O120" s="40"/>
      <c r="P120" s="181">
        <f>O120*H120</f>
        <v>0</v>
      </c>
      <c r="Q120" s="181">
        <v>0</v>
      </c>
      <c r="R120" s="181">
        <f>Q120*H120</f>
        <v>0</v>
      </c>
      <c r="S120" s="181">
        <v>0</v>
      </c>
      <c r="T120" s="182">
        <f>S120*H120</f>
        <v>0</v>
      </c>
      <c r="AR120" s="23" t="s">
        <v>146</v>
      </c>
      <c r="AT120" s="23" t="s">
        <v>121</v>
      </c>
      <c r="AU120" s="23" t="s">
        <v>81</v>
      </c>
      <c r="AY120" s="23" t="s">
        <v>118</v>
      </c>
      <c r="BE120" s="183">
        <f>IF(N120="základní",J120,0)</f>
        <v>0</v>
      </c>
      <c r="BF120" s="183">
        <f>IF(N120="snížená",J120,0)</f>
        <v>0</v>
      </c>
      <c r="BG120" s="183">
        <f>IF(N120="zákl. přenesená",J120,0)</f>
        <v>0</v>
      </c>
      <c r="BH120" s="183">
        <f>IF(N120="sníž. přenesená",J120,0)</f>
        <v>0</v>
      </c>
      <c r="BI120" s="183">
        <f>IF(N120="nulová",J120,0)</f>
        <v>0</v>
      </c>
      <c r="BJ120" s="23" t="s">
        <v>79</v>
      </c>
      <c r="BK120" s="183">
        <f>ROUND(I120*H120,2)</f>
        <v>0</v>
      </c>
      <c r="BL120" s="23" t="s">
        <v>146</v>
      </c>
      <c r="BM120" s="23" t="s">
        <v>223</v>
      </c>
    </row>
    <row r="121" spans="1:65" s="11" customFormat="1" x14ac:dyDescent="0.3">
      <c r="A121" s="345"/>
      <c r="B121" s="184"/>
      <c r="D121" s="185" t="s">
        <v>127</v>
      </c>
      <c r="E121" s="186" t="s">
        <v>5</v>
      </c>
      <c r="F121" s="187" t="s">
        <v>224</v>
      </c>
      <c r="H121" s="186" t="s">
        <v>5</v>
      </c>
      <c r="I121" s="188"/>
      <c r="L121" s="184"/>
      <c r="M121" s="189"/>
      <c r="N121" s="190"/>
      <c r="O121" s="190"/>
      <c r="P121" s="190"/>
      <c r="Q121" s="190"/>
      <c r="R121" s="190"/>
      <c r="S121" s="190"/>
      <c r="T121" s="191"/>
      <c r="AT121" s="186" t="s">
        <v>127</v>
      </c>
      <c r="AU121" s="186" t="s">
        <v>81</v>
      </c>
      <c r="AV121" s="11" t="s">
        <v>79</v>
      </c>
      <c r="AW121" s="11" t="s">
        <v>34</v>
      </c>
      <c r="AX121" s="11" t="s">
        <v>71</v>
      </c>
      <c r="AY121" s="186" t="s">
        <v>118</v>
      </c>
    </row>
    <row r="122" spans="1:65" s="12" customFormat="1" x14ac:dyDescent="0.3">
      <c r="A122" s="324"/>
      <c r="B122" s="192"/>
      <c r="D122" s="185" t="s">
        <v>127</v>
      </c>
      <c r="E122" s="193" t="s">
        <v>5</v>
      </c>
      <c r="F122" s="194" t="s">
        <v>642</v>
      </c>
      <c r="H122" s="195">
        <v>116</v>
      </c>
      <c r="I122" s="196"/>
      <c r="L122" s="192"/>
      <c r="M122" s="197"/>
      <c r="N122" s="198"/>
      <c r="O122" s="198"/>
      <c r="P122" s="198"/>
      <c r="Q122" s="198"/>
      <c r="R122" s="198"/>
      <c r="S122" s="198"/>
      <c r="T122" s="199"/>
      <c r="AT122" s="193" t="s">
        <v>127</v>
      </c>
      <c r="AU122" s="193" t="s">
        <v>81</v>
      </c>
      <c r="AV122" s="12" t="s">
        <v>81</v>
      </c>
      <c r="AW122" s="12" t="s">
        <v>34</v>
      </c>
      <c r="AX122" s="12" t="s">
        <v>71</v>
      </c>
      <c r="AY122" s="193" t="s">
        <v>118</v>
      </c>
    </row>
    <row r="123" spans="1:65" s="1" customFormat="1" ht="38.25" customHeight="1" x14ac:dyDescent="0.3">
      <c r="A123" s="338"/>
      <c r="B123" s="171"/>
      <c r="C123" s="172" t="s">
        <v>225</v>
      </c>
      <c r="D123" s="172" t="s">
        <v>121</v>
      </c>
      <c r="E123" s="173" t="s">
        <v>226</v>
      </c>
      <c r="F123" s="174" t="s">
        <v>227</v>
      </c>
      <c r="G123" s="175" t="s">
        <v>201</v>
      </c>
      <c r="H123" s="176">
        <v>116</v>
      </c>
      <c r="I123" s="177"/>
      <c r="J123" s="178">
        <f>ROUND(I123*H123,2)</f>
        <v>0</v>
      </c>
      <c r="K123" s="174" t="s">
        <v>135</v>
      </c>
      <c r="L123" s="39"/>
      <c r="M123" s="179" t="s">
        <v>5</v>
      </c>
      <c r="N123" s="180" t="s">
        <v>42</v>
      </c>
      <c r="O123" s="40"/>
      <c r="P123" s="181">
        <f>O123*H123</f>
        <v>0</v>
      </c>
      <c r="Q123" s="181">
        <v>0</v>
      </c>
      <c r="R123" s="181">
        <f>Q123*H123</f>
        <v>0</v>
      </c>
      <c r="S123" s="181">
        <v>0</v>
      </c>
      <c r="T123" s="182">
        <f>S123*H123</f>
        <v>0</v>
      </c>
      <c r="AR123" s="23" t="s">
        <v>146</v>
      </c>
      <c r="AT123" s="23" t="s">
        <v>121</v>
      </c>
      <c r="AU123" s="23" t="s">
        <v>81</v>
      </c>
      <c r="AY123" s="23" t="s">
        <v>118</v>
      </c>
      <c r="BE123" s="183">
        <f>IF(N123="základní",J123,0)</f>
        <v>0</v>
      </c>
      <c r="BF123" s="183">
        <f>IF(N123="snížená",J123,0)</f>
        <v>0</v>
      </c>
      <c r="BG123" s="183">
        <f>IF(N123="zákl. přenesená",J123,0)</f>
        <v>0</v>
      </c>
      <c r="BH123" s="183">
        <f>IF(N123="sníž. přenesená",J123,0)</f>
        <v>0</v>
      </c>
      <c r="BI123" s="183">
        <f>IF(N123="nulová",J123,0)</f>
        <v>0</v>
      </c>
      <c r="BJ123" s="23" t="s">
        <v>79</v>
      </c>
      <c r="BK123" s="183">
        <f>ROUND(I123*H123,2)</f>
        <v>0</v>
      </c>
      <c r="BL123" s="23" t="s">
        <v>146</v>
      </c>
      <c r="BM123" s="23" t="s">
        <v>228</v>
      </c>
    </row>
    <row r="124" spans="1:65" s="12" customFormat="1" x14ac:dyDescent="0.3">
      <c r="A124" s="324"/>
      <c r="B124" s="192"/>
      <c r="D124" s="185" t="s">
        <v>127</v>
      </c>
      <c r="E124" s="193" t="s">
        <v>5</v>
      </c>
      <c r="F124" s="194" t="s">
        <v>643</v>
      </c>
      <c r="H124" s="195">
        <v>116</v>
      </c>
      <c r="I124" s="196"/>
      <c r="L124" s="192"/>
      <c r="M124" s="197"/>
      <c r="N124" s="198"/>
      <c r="O124" s="198"/>
      <c r="P124" s="198"/>
      <c r="Q124" s="198"/>
      <c r="R124" s="198"/>
      <c r="S124" s="198"/>
      <c r="T124" s="199"/>
      <c r="AT124" s="193" t="s">
        <v>127</v>
      </c>
      <c r="AU124" s="193" t="s">
        <v>81</v>
      </c>
      <c r="AV124" s="12" t="s">
        <v>81</v>
      </c>
      <c r="AW124" s="12" t="s">
        <v>34</v>
      </c>
      <c r="AX124" s="12" t="s">
        <v>79</v>
      </c>
      <c r="AY124" s="193" t="s">
        <v>118</v>
      </c>
    </row>
    <row r="125" spans="1:65" s="1" customFormat="1" ht="16.5" customHeight="1" x14ac:dyDescent="0.3">
      <c r="A125" s="338"/>
      <c r="B125" s="171"/>
      <c r="C125" s="172" t="s">
        <v>229</v>
      </c>
      <c r="D125" s="172" t="s">
        <v>121</v>
      </c>
      <c r="E125" s="173" t="s">
        <v>230</v>
      </c>
      <c r="F125" s="174" t="s">
        <v>231</v>
      </c>
      <c r="G125" s="175" t="s">
        <v>232</v>
      </c>
      <c r="H125" s="176">
        <v>868.52</v>
      </c>
      <c r="I125" s="177"/>
      <c r="J125" s="178">
        <f>ROUND(I125*H125,2)</f>
        <v>0</v>
      </c>
      <c r="K125" s="174" t="s">
        <v>135</v>
      </c>
      <c r="L125" s="39"/>
      <c r="M125" s="179" t="s">
        <v>5</v>
      </c>
      <c r="N125" s="180" t="s">
        <v>42</v>
      </c>
      <c r="O125" s="40"/>
      <c r="P125" s="181">
        <f>O125*H125</f>
        <v>0</v>
      </c>
      <c r="Q125" s="181">
        <v>0</v>
      </c>
      <c r="R125" s="181">
        <f>Q125*H125</f>
        <v>0</v>
      </c>
      <c r="S125" s="181">
        <v>0</v>
      </c>
      <c r="T125" s="182">
        <f>S125*H125</f>
        <v>0</v>
      </c>
      <c r="AR125" s="23" t="s">
        <v>146</v>
      </c>
      <c r="AT125" s="23" t="s">
        <v>121</v>
      </c>
      <c r="AU125" s="23" t="s">
        <v>81</v>
      </c>
      <c r="AY125" s="23" t="s">
        <v>118</v>
      </c>
      <c r="BE125" s="183">
        <f>IF(N125="základní",J125,0)</f>
        <v>0</v>
      </c>
      <c r="BF125" s="183">
        <f>IF(N125="snížená",J125,0)</f>
        <v>0</v>
      </c>
      <c r="BG125" s="183">
        <f>IF(N125="zákl. přenesená",J125,0)</f>
        <v>0</v>
      </c>
      <c r="BH125" s="183">
        <f>IF(N125="sníž. přenesená",J125,0)</f>
        <v>0</v>
      </c>
      <c r="BI125" s="183">
        <f>IF(N125="nulová",J125,0)</f>
        <v>0</v>
      </c>
      <c r="BJ125" s="23" t="s">
        <v>79</v>
      </c>
      <c r="BK125" s="183">
        <f>ROUND(I125*H125,2)</f>
        <v>0</v>
      </c>
      <c r="BL125" s="23" t="s">
        <v>146</v>
      </c>
      <c r="BM125" s="23" t="s">
        <v>233</v>
      </c>
    </row>
    <row r="126" spans="1:65" s="12" customFormat="1" x14ac:dyDescent="0.3">
      <c r="A126" s="324"/>
      <c r="B126" s="192"/>
      <c r="D126" s="185" t="s">
        <v>127</v>
      </c>
      <c r="E126" s="193" t="s">
        <v>5</v>
      </c>
      <c r="F126" s="194" t="s">
        <v>640</v>
      </c>
      <c r="H126" s="195">
        <v>217.5</v>
      </c>
      <c r="I126" s="196"/>
      <c r="L126" s="192"/>
      <c r="M126" s="197"/>
      <c r="N126" s="198"/>
      <c r="O126" s="198"/>
      <c r="P126" s="198"/>
      <c r="Q126" s="198"/>
      <c r="R126" s="198"/>
      <c r="S126" s="198"/>
      <c r="T126" s="199"/>
      <c r="AT126" s="193" t="s">
        <v>127</v>
      </c>
      <c r="AU126" s="193" t="s">
        <v>81</v>
      </c>
      <c r="AV126" s="12" t="s">
        <v>81</v>
      </c>
      <c r="AW126" s="12" t="s">
        <v>34</v>
      </c>
      <c r="AX126" s="12" t="s">
        <v>71</v>
      </c>
      <c r="AY126" s="193" t="s">
        <v>118</v>
      </c>
    </row>
    <row r="127" spans="1:65" s="12" customFormat="1" x14ac:dyDescent="0.3">
      <c r="A127" s="324"/>
      <c r="B127" s="192"/>
      <c r="D127" s="185" t="s">
        <v>127</v>
      </c>
      <c r="E127" s="193" t="s">
        <v>5</v>
      </c>
      <c r="F127" s="194" t="s">
        <v>641</v>
      </c>
      <c r="H127" s="195">
        <v>651.02</v>
      </c>
      <c r="I127" s="196"/>
      <c r="L127" s="192"/>
      <c r="M127" s="197"/>
      <c r="N127" s="198"/>
      <c r="O127" s="198"/>
      <c r="P127" s="198"/>
      <c r="Q127" s="198"/>
      <c r="R127" s="198"/>
      <c r="S127" s="198"/>
      <c r="T127" s="199"/>
      <c r="AT127" s="193" t="s">
        <v>127</v>
      </c>
      <c r="AU127" s="193" t="s">
        <v>81</v>
      </c>
      <c r="AV127" s="12" t="s">
        <v>81</v>
      </c>
      <c r="AW127" s="12" t="s">
        <v>34</v>
      </c>
      <c r="AX127" s="12" t="s">
        <v>71</v>
      </c>
      <c r="AY127" s="193" t="s">
        <v>118</v>
      </c>
    </row>
    <row r="128" spans="1:65" s="13" customFormat="1" x14ac:dyDescent="0.3">
      <c r="A128" s="344"/>
      <c r="B128" s="204"/>
      <c r="D128" s="185" t="s">
        <v>127</v>
      </c>
      <c r="E128" s="205" t="s">
        <v>5</v>
      </c>
      <c r="F128" s="206" t="s">
        <v>184</v>
      </c>
      <c r="H128" s="207">
        <v>868.52</v>
      </c>
      <c r="I128" s="208"/>
      <c r="L128" s="204"/>
      <c r="M128" s="209"/>
      <c r="N128" s="210"/>
      <c r="O128" s="210"/>
      <c r="P128" s="210"/>
      <c r="Q128" s="210"/>
      <c r="R128" s="210"/>
      <c r="S128" s="210"/>
      <c r="T128" s="211"/>
      <c r="AT128" s="205" t="s">
        <v>127</v>
      </c>
      <c r="AU128" s="205" t="s">
        <v>81</v>
      </c>
      <c r="AV128" s="13" t="s">
        <v>146</v>
      </c>
      <c r="AW128" s="13" t="s">
        <v>34</v>
      </c>
      <c r="AX128" s="13" t="s">
        <v>79</v>
      </c>
      <c r="AY128" s="205" t="s">
        <v>118</v>
      </c>
    </row>
    <row r="129" spans="1:65" s="1" customFormat="1" ht="25.5" customHeight="1" x14ac:dyDescent="0.3">
      <c r="A129" s="338"/>
      <c r="B129" s="171"/>
      <c r="C129" s="172" t="s">
        <v>234</v>
      </c>
      <c r="D129" s="172" t="s">
        <v>121</v>
      </c>
      <c r="E129" s="173" t="s">
        <v>235</v>
      </c>
      <c r="F129" s="174" t="s">
        <v>236</v>
      </c>
      <c r="G129" s="175" t="s">
        <v>182</v>
      </c>
      <c r="H129" s="176">
        <v>1322</v>
      </c>
      <c r="I129" s="177"/>
      <c r="J129" s="178">
        <f>ROUND(I129*H129,2)</f>
        <v>0</v>
      </c>
      <c r="K129" s="174" t="s">
        <v>135</v>
      </c>
      <c r="L129" s="39"/>
      <c r="M129" s="179" t="s">
        <v>5</v>
      </c>
      <c r="N129" s="180" t="s">
        <v>42</v>
      </c>
      <c r="O129" s="40"/>
      <c r="P129" s="181">
        <f>O129*H129</f>
        <v>0</v>
      </c>
      <c r="Q129" s="181">
        <v>0</v>
      </c>
      <c r="R129" s="181">
        <f>Q129*H129</f>
        <v>0</v>
      </c>
      <c r="S129" s="181">
        <v>0</v>
      </c>
      <c r="T129" s="182">
        <f>S129*H129</f>
        <v>0</v>
      </c>
      <c r="AR129" s="23" t="s">
        <v>146</v>
      </c>
      <c r="AT129" s="23" t="s">
        <v>121</v>
      </c>
      <c r="AU129" s="23" t="s">
        <v>81</v>
      </c>
      <c r="AY129" s="23" t="s">
        <v>118</v>
      </c>
      <c r="BE129" s="183">
        <f>IF(N129="základní",J129,0)</f>
        <v>0</v>
      </c>
      <c r="BF129" s="183">
        <f>IF(N129="snížená",J129,0)</f>
        <v>0</v>
      </c>
      <c r="BG129" s="183">
        <f>IF(N129="zákl. přenesená",J129,0)</f>
        <v>0</v>
      </c>
      <c r="BH129" s="183">
        <f>IF(N129="sníž. přenesená",J129,0)</f>
        <v>0</v>
      </c>
      <c r="BI129" s="183">
        <f>IF(N129="nulová",J129,0)</f>
        <v>0</v>
      </c>
      <c r="BJ129" s="23" t="s">
        <v>79</v>
      </c>
      <c r="BK129" s="183">
        <f>ROUND(I129*H129,2)</f>
        <v>0</v>
      </c>
      <c r="BL129" s="23" t="s">
        <v>146</v>
      </c>
      <c r="BM129" s="23" t="s">
        <v>237</v>
      </c>
    </row>
    <row r="130" spans="1:65" s="12" customFormat="1" x14ac:dyDescent="0.3">
      <c r="A130" s="324"/>
      <c r="B130" s="192"/>
      <c r="D130" s="185" t="s">
        <v>127</v>
      </c>
      <c r="E130" s="193" t="s">
        <v>5</v>
      </c>
      <c r="F130" s="194" t="s">
        <v>621</v>
      </c>
      <c r="H130" s="195">
        <v>1322</v>
      </c>
      <c r="I130" s="196"/>
      <c r="L130" s="192"/>
      <c r="M130" s="197"/>
      <c r="N130" s="198"/>
      <c r="O130" s="198"/>
      <c r="P130" s="198"/>
      <c r="Q130" s="198"/>
      <c r="R130" s="198"/>
      <c r="S130" s="198"/>
      <c r="T130" s="199"/>
      <c r="AT130" s="193" t="s">
        <v>127</v>
      </c>
      <c r="AU130" s="193" t="s">
        <v>81</v>
      </c>
      <c r="AV130" s="12" t="s">
        <v>81</v>
      </c>
      <c r="AW130" s="12" t="s">
        <v>34</v>
      </c>
      <c r="AX130" s="12" t="s">
        <v>79</v>
      </c>
      <c r="AY130" s="193" t="s">
        <v>118</v>
      </c>
    </row>
    <row r="131" spans="1:65" s="1" customFormat="1" ht="16.5" customHeight="1" x14ac:dyDescent="0.3">
      <c r="A131" s="338"/>
      <c r="B131" s="171"/>
      <c r="C131" s="212" t="s">
        <v>11</v>
      </c>
      <c r="D131" s="212" t="s">
        <v>238</v>
      </c>
      <c r="E131" s="213" t="s">
        <v>239</v>
      </c>
      <c r="F131" s="214" t="s">
        <v>240</v>
      </c>
      <c r="G131" s="215" t="s">
        <v>232</v>
      </c>
      <c r="H131" s="216">
        <v>396.6</v>
      </c>
      <c r="I131" s="217"/>
      <c r="J131" s="218">
        <f>ROUND(I131*H131,2)</f>
        <v>0</v>
      </c>
      <c r="K131" s="214" t="s">
        <v>135</v>
      </c>
      <c r="L131" s="219"/>
      <c r="M131" s="220" t="s">
        <v>5</v>
      </c>
      <c r="N131" s="221" t="s">
        <v>42</v>
      </c>
      <c r="O131" s="40"/>
      <c r="P131" s="181">
        <f>O131*H131</f>
        <v>0</v>
      </c>
      <c r="Q131" s="181">
        <v>1</v>
      </c>
      <c r="R131" s="181">
        <f>Q131*H131</f>
        <v>396.6</v>
      </c>
      <c r="S131" s="181">
        <v>0</v>
      </c>
      <c r="T131" s="182">
        <f>S131*H131</f>
        <v>0</v>
      </c>
      <c r="AR131" s="23" t="s">
        <v>203</v>
      </c>
      <c r="AT131" s="23" t="s">
        <v>238</v>
      </c>
      <c r="AU131" s="23" t="s">
        <v>81</v>
      </c>
      <c r="AY131" s="23" t="s">
        <v>118</v>
      </c>
      <c r="BE131" s="183">
        <f>IF(N131="základní",J131,0)</f>
        <v>0</v>
      </c>
      <c r="BF131" s="183">
        <f>IF(N131="snížená",J131,0)</f>
        <v>0</v>
      </c>
      <c r="BG131" s="183">
        <f>IF(N131="zákl. přenesená",J131,0)</f>
        <v>0</v>
      </c>
      <c r="BH131" s="183">
        <f>IF(N131="sníž. přenesená",J131,0)</f>
        <v>0</v>
      </c>
      <c r="BI131" s="183">
        <f>IF(N131="nulová",J131,0)</f>
        <v>0</v>
      </c>
      <c r="BJ131" s="23" t="s">
        <v>79</v>
      </c>
      <c r="BK131" s="183">
        <f>ROUND(I131*H131,2)</f>
        <v>0</v>
      </c>
      <c r="BL131" s="23" t="s">
        <v>146</v>
      </c>
      <c r="BM131" s="23" t="s">
        <v>241</v>
      </c>
    </row>
    <row r="132" spans="1:65" s="12" customFormat="1" x14ac:dyDescent="0.3">
      <c r="A132" s="324"/>
      <c r="B132" s="192"/>
      <c r="D132" s="185" t="s">
        <v>127</v>
      </c>
      <c r="E132" s="193" t="s">
        <v>5</v>
      </c>
      <c r="F132" s="194" t="s">
        <v>620</v>
      </c>
      <c r="H132" s="195">
        <v>396.6</v>
      </c>
      <c r="I132" s="196"/>
      <c r="L132" s="192"/>
      <c r="M132" s="197"/>
      <c r="N132" s="198"/>
      <c r="O132" s="198"/>
      <c r="P132" s="198"/>
      <c r="Q132" s="198"/>
      <c r="R132" s="198"/>
      <c r="S132" s="198"/>
      <c r="T132" s="199"/>
      <c r="AT132" s="193" t="s">
        <v>127</v>
      </c>
      <c r="AU132" s="193" t="s">
        <v>81</v>
      </c>
      <c r="AV132" s="12" t="s">
        <v>81</v>
      </c>
      <c r="AW132" s="12" t="s">
        <v>34</v>
      </c>
      <c r="AX132" s="12" t="s">
        <v>71</v>
      </c>
      <c r="AY132" s="193" t="s">
        <v>118</v>
      </c>
    </row>
    <row r="133" spans="1:65" s="1" customFormat="1" ht="16.5" customHeight="1" x14ac:dyDescent="0.3">
      <c r="A133" s="338"/>
      <c r="B133" s="171"/>
      <c r="C133" s="172" t="s">
        <v>242</v>
      </c>
      <c r="D133" s="172" t="s">
        <v>121</v>
      </c>
      <c r="E133" s="173" t="s">
        <v>243</v>
      </c>
      <c r="F133" s="174" t="s">
        <v>244</v>
      </c>
      <c r="G133" s="175" t="s">
        <v>182</v>
      </c>
      <c r="H133" s="176">
        <v>1322</v>
      </c>
      <c r="I133" s="177"/>
      <c r="J133" s="178">
        <f>ROUND(I133*H133,2)</f>
        <v>0</v>
      </c>
      <c r="K133" s="174" t="s">
        <v>135</v>
      </c>
      <c r="L133" s="39"/>
      <c r="M133" s="179" t="s">
        <v>5</v>
      </c>
      <c r="N133" s="180" t="s">
        <v>42</v>
      </c>
      <c r="O133" s="40"/>
      <c r="P133" s="181">
        <f>O133*H133</f>
        <v>0</v>
      </c>
      <c r="Q133" s="181">
        <v>1.2700000000000001E-3</v>
      </c>
      <c r="R133" s="181">
        <f>Q133*H133</f>
        <v>1.6789400000000001</v>
      </c>
      <c r="S133" s="181">
        <v>0</v>
      </c>
      <c r="T133" s="182">
        <f>S133*H133</f>
        <v>0</v>
      </c>
      <c r="AR133" s="23" t="s">
        <v>146</v>
      </c>
      <c r="AT133" s="23" t="s">
        <v>121</v>
      </c>
      <c r="AU133" s="23" t="s">
        <v>81</v>
      </c>
      <c r="AY133" s="23" t="s">
        <v>118</v>
      </c>
      <c r="BE133" s="183">
        <f>IF(N133="základní",J133,0)</f>
        <v>0</v>
      </c>
      <c r="BF133" s="183">
        <f>IF(N133="snížená",J133,0)</f>
        <v>0</v>
      </c>
      <c r="BG133" s="183">
        <f>IF(N133="zákl. přenesená",J133,0)</f>
        <v>0</v>
      </c>
      <c r="BH133" s="183">
        <f>IF(N133="sníž. přenesená",J133,0)</f>
        <v>0</v>
      </c>
      <c r="BI133" s="183">
        <f>IF(N133="nulová",J133,0)</f>
        <v>0</v>
      </c>
      <c r="BJ133" s="23" t="s">
        <v>79</v>
      </c>
      <c r="BK133" s="183">
        <f>ROUND(I133*H133,2)</f>
        <v>0</v>
      </c>
      <c r="BL133" s="23" t="s">
        <v>146</v>
      </c>
      <c r="BM133" s="23" t="s">
        <v>245</v>
      </c>
    </row>
    <row r="134" spans="1:65" s="12" customFormat="1" x14ac:dyDescent="0.3">
      <c r="A134" s="324"/>
      <c r="B134" s="192"/>
      <c r="D134" s="185" t="s">
        <v>127</v>
      </c>
      <c r="E134" s="193" t="s">
        <v>5</v>
      </c>
      <c r="F134" s="194" t="s">
        <v>653</v>
      </c>
      <c r="H134" s="195">
        <v>1322</v>
      </c>
      <c r="I134" s="196"/>
      <c r="L134" s="192"/>
      <c r="M134" s="197"/>
      <c r="N134" s="198"/>
      <c r="O134" s="198"/>
      <c r="P134" s="198"/>
      <c r="Q134" s="198"/>
      <c r="R134" s="198"/>
      <c r="S134" s="198"/>
      <c r="T134" s="199"/>
      <c r="AT134" s="193" t="s">
        <v>127</v>
      </c>
      <c r="AU134" s="193" t="s">
        <v>81</v>
      </c>
      <c r="AV134" s="12" t="s">
        <v>81</v>
      </c>
      <c r="AW134" s="12" t="s">
        <v>34</v>
      </c>
      <c r="AX134" s="12" t="s">
        <v>79</v>
      </c>
      <c r="AY134" s="193" t="s">
        <v>118</v>
      </c>
    </row>
    <row r="135" spans="1:65" s="1" customFormat="1" ht="16.5" customHeight="1" x14ac:dyDescent="0.3">
      <c r="A135" s="338"/>
      <c r="B135" s="171"/>
      <c r="C135" s="212" t="s">
        <v>246</v>
      </c>
      <c r="D135" s="212" t="s">
        <v>238</v>
      </c>
      <c r="E135" s="213" t="s">
        <v>247</v>
      </c>
      <c r="F135" s="214" t="s">
        <v>248</v>
      </c>
      <c r="G135" s="215" t="s">
        <v>249</v>
      </c>
      <c r="H135" s="216">
        <v>33.049999999999997</v>
      </c>
      <c r="I135" s="217"/>
      <c r="J135" s="218">
        <f>ROUND(I135*H135,2)</f>
        <v>0</v>
      </c>
      <c r="K135" s="214" t="s">
        <v>135</v>
      </c>
      <c r="L135" s="219"/>
      <c r="M135" s="220" t="s">
        <v>5</v>
      </c>
      <c r="N135" s="221" t="s">
        <v>42</v>
      </c>
      <c r="O135" s="40"/>
      <c r="P135" s="181">
        <f>O135*H135</f>
        <v>0</v>
      </c>
      <c r="Q135" s="181">
        <v>1E-3</v>
      </c>
      <c r="R135" s="181">
        <f>Q135*H135</f>
        <v>3.3049999999999996E-2</v>
      </c>
      <c r="S135" s="181">
        <v>0</v>
      </c>
      <c r="T135" s="182">
        <f>S135*H135</f>
        <v>0</v>
      </c>
      <c r="AR135" s="23" t="s">
        <v>203</v>
      </c>
      <c r="AT135" s="23" t="s">
        <v>238</v>
      </c>
      <c r="AU135" s="23" t="s">
        <v>81</v>
      </c>
      <c r="AY135" s="23" t="s">
        <v>118</v>
      </c>
      <c r="BE135" s="183">
        <f>IF(N135="základní",J135,0)</f>
        <v>0</v>
      </c>
      <c r="BF135" s="183">
        <f>IF(N135="snížená",J135,0)</f>
        <v>0</v>
      </c>
      <c r="BG135" s="183">
        <f>IF(N135="zákl. přenesená",J135,0)</f>
        <v>0</v>
      </c>
      <c r="BH135" s="183">
        <f>IF(N135="sníž. přenesená",J135,0)</f>
        <v>0</v>
      </c>
      <c r="BI135" s="183">
        <f>IF(N135="nulová",J135,0)</f>
        <v>0</v>
      </c>
      <c r="BJ135" s="23" t="s">
        <v>79</v>
      </c>
      <c r="BK135" s="183">
        <f>ROUND(I135*H135,2)</f>
        <v>0</v>
      </c>
      <c r="BL135" s="23" t="s">
        <v>146</v>
      </c>
      <c r="BM135" s="23" t="s">
        <v>250</v>
      </c>
    </row>
    <row r="136" spans="1:65" s="12" customFormat="1" x14ac:dyDescent="0.3">
      <c r="A136" s="324"/>
      <c r="B136" s="192"/>
      <c r="D136" s="185" t="s">
        <v>127</v>
      </c>
      <c r="E136" s="193" t="s">
        <v>5</v>
      </c>
      <c r="F136" s="194" t="s">
        <v>649</v>
      </c>
      <c r="H136" s="195">
        <v>1322</v>
      </c>
      <c r="I136" s="196"/>
      <c r="L136" s="192"/>
      <c r="M136" s="197"/>
      <c r="N136" s="198"/>
      <c r="O136" s="198"/>
      <c r="P136" s="198"/>
      <c r="Q136" s="198"/>
      <c r="R136" s="198"/>
      <c r="S136" s="198"/>
      <c r="T136" s="199"/>
      <c r="AT136" s="193" t="s">
        <v>127</v>
      </c>
      <c r="AU136" s="193" t="s">
        <v>81</v>
      </c>
      <c r="AV136" s="12" t="s">
        <v>81</v>
      </c>
      <c r="AW136" s="12" t="s">
        <v>34</v>
      </c>
      <c r="AX136" s="12" t="s">
        <v>79</v>
      </c>
      <c r="AY136" s="193" t="s">
        <v>118</v>
      </c>
    </row>
    <row r="137" spans="1:65" s="12" customFormat="1" x14ac:dyDescent="0.3">
      <c r="A137" s="324"/>
      <c r="B137" s="192"/>
      <c r="D137" s="185" t="s">
        <v>127</v>
      </c>
      <c r="F137" s="194" t="s">
        <v>652</v>
      </c>
      <c r="H137" s="195">
        <v>33.049999999999997</v>
      </c>
      <c r="I137" s="196"/>
      <c r="L137" s="192"/>
      <c r="M137" s="197"/>
      <c r="N137" s="198"/>
      <c r="O137" s="198"/>
      <c r="P137" s="198"/>
      <c r="Q137" s="198"/>
      <c r="R137" s="198"/>
      <c r="S137" s="198"/>
      <c r="T137" s="199"/>
      <c r="AT137" s="193" t="s">
        <v>127</v>
      </c>
      <c r="AU137" s="193" t="s">
        <v>81</v>
      </c>
      <c r="AV137" s="12" t="s">
        <v>81</v>
      </c>
      <c r="AW137" s="12" t="s">
        <v>6</v>
      </c>
      <c r="AX137" s="12" t="s">
        <v>79</v>
      </c>
      <c r="AY137" s="193" t="s">
        <v>118</v>
      </c>
    </row>
    <row r="138" spans="1:65" s="1" customFormat="1" ht="38.25" customHeight="1" x14ac:dyDescent="0.3">
      <c r="A138" s="338"/>
      <c r="B138" s="171"/>
      <c r="C138" s="172" t="s">
        <v>251</v>
      </c>
      <c r="D138" s="172" t="s">
        <v>121</v>
      </c>
      <c r="E138" s="173" t="s">
        <v>252</v>
      </c>
      <c r="F138" s="174" t="s">
        <v>253</v>
      </c>
      <c r="G138" s="175" t="s">
        <v>182</v>
      </c>
      <c r="H138" s="176">
        <v>1322</v>
      </c>
      <c r="I138" s="177"/>
      <c r="J138" s="178">
        <f>ROUND(I138*H138,2)</f>
        <v>0</v>
      </c>
      <c r="K138" s="174" t="s">
        <v>135</v>
      </c>
      <c r="L138" s="39"/>
      <c r="M138" s="179" t="s">
        <v>5</v>
      </c>
      <c r="N138" s="180" t="s">
        <v>42</v>
      </c>
      <c r="O138" s="40"/>
      <c r="P138" s="181">
        <f>O138*H138</f>
        <v>0</v>
      </c>
      <c r="Q138" s="181">
        <v>0</v>
      </c>
      <c r="R138" s="181">
        <f>Q138*H138</f>
        <v>0</v>
      </c>
      <c r="S138" s="181">
        <v>0</v>
      </c>
      <c r="T138" s="182">
        <f>S138*H138</f>
        <v>0</v>
      </c>
      <c r="AR138" s="23" t="s">
        <v>146</v>
      </c>
      <c r="AT138" s="23" t="s">
        <v>121</v>
      </c>
      <c r="AU138" s="23" t="s">
        <v>81</v>
      </c>
      <c r="AY138" s="23" t="s">
        <v>118</v>
      </c>
      <c r="BE138" s="183">
        <f>IF(N138="základní",J138,0)</f>
        <v>0</v>
      </c>
      <c r="BF138" s="183">
        <f>IF(N138="snížená",J138,0)</f>
        <v>0</v>
      </c>
      <c r="BG138" s="183">
        <f>IF(N138="zákl. přenesená",J138,0)</f>
        <v>0</v>
      </c>
      <c r="BH138" s="183">
        <f>IF(N138="sníž. přenesená",J138,0)</f>
        <v>0</v>
      </c>
      <c r="BI138" s="183">
        <f>IF(N138="nulová",J138,0)</f>
        <v>0</v>
      </c>
      <c r="BJ138" s="23" t="s">
        <v>79</v>
      </c>
      <c r="BK138" s="183">
        <f>ROUND(I138*H138,2)</f>
        <v>0</v>
      </c>
      <c r="BL138" s="23" t="s">
        <v>146</v>
      </c>
      <c r="BM138" s="23" t="s">
        <v>254</v>
      </c>
    </row>
    <row r="139" spans="1:65" s="12" customFormat="1" x14ac:dyDescent="0.3">
      <c r="A139" s="324"/>
      <c r="B139" s="192"/>
      <c r="D139" s="185" t="s">
        <v>127</v>
      </c>
      <c r="E139" s="193" t="s">
        <v>5</v>
      </c>
      <c r="F139" s="194" t="s">
        <v>649</v>
      </c>
      <c r="H139" s="195">
        <v>1322</v>
      </c>
      <c r="I139" s="196"/>
      <c r="L139" s="192"/>
      <c r="M139" s="197"/>
      <c r="N139" s="198"/>
      <c r="O139" s="198"/>
      <c r="P139" s="198"/>
      <c r="Q139" s="198"/>
      <c r="R139" s="198"/>
      <c r="S139" s="198"/>
      <c r="T139" s="199"/>
      <c r="AT139" s="193" t="s">
        <v>127</v>
      </c>
      <c r="AU139" s="193" t="s">
        <v>81</v>
      </c>
      <c r="AV139" s="12" t="s">
        <v>81</v>
      </c>
      <c r="AW139" s="12" t="s">
        <v>34</v>
      </c>
      <c r="AX139" s="12" t="s">
        <v>79</v>
      </c>
      <c r="AY139" s="193" t="s">
        <v>118</v>
      </c>
    </row>
    <row r="140" spans="1:65" s="1" customFormat="1" ht="16.5" customHeight="1" x14ac:dyDescent="0.3">
      <c r="A140" s="338"/>
      <c r="B140" s="171"/>
      <c r="C140" s="172" t="s">
        <v>255</v>
      </c>
      <c r="D140" s="172" t="s">
        <v>121</v>
      </c>
      <c r="E140" s="173" t="s">
        <v>256</v>
      </c>
      <c r="F140" s="174" t="s">
        <v>257</v>
      </c>
      <c r="G140" s="175" t="s">
        <v>182</v>
      </c>
      <c r="H140" s="176">
        <v>3966</v>
      </c>
      <c r="I140" s="177"/>
      <c r="J140" s="178">
        <f>ROUND(I140*H140,2)</f>
        <v>0</v>
      </c>
      <c r="K140" s="174" t="s">
        <v>135</v>
      </c>
      <c r="L140" s="39"/>
      <c r="M140" s="179" t="s">
        <v>5</v>
      </c>
      <c r="N140" s="180" t="s">
        <v>42</v>
      </c>
      <c r="O140" s="40"/>
      <c r="P140" s="181">
        <f>O140*H140</f>
        <v>0</v>
      </c>
      <c r="Q140" s="181">
        <v>0</v>
      </c>
      <c r="R140" s="181">
        <f>Q140*H140</f>
        <v>0</v>
      </c>
      <c r="S140" s="181">
        <v>0</v>
      </c>
      <c r="T140" s="182">
        <f>S140*H140</f>
        <v>0</v>
      </c>
      <c r="AR140" s="23" t="s">
        <v>146</v>
      </c>
      <c r="AT140" s="23" t="s">
        <v>121</v>
      </c>
      <c r="AU140" s="23" t="s">
        <v>81</v>
      </c>
      <c r="AY140" s="23" t="s">
        <v>118</v>
      </c>
      <c r="BE140" s="183">
        <f>IF(N140="základní",J140,0)</f>
        <v>0</v>
      </c>
      <c r="BF140" s="183">
        <f>IF(N140="snížená",J140,0)</f>
        <v>0</v>
      </c>
      <c r="BG140" s="183">
        <f>IF(N140="zákl. přenesená",J140,0)</f>
        <v>0</v>
      </c>
      <c r="BH140" s="183">
        <f>IF(N140="sníž. přenesená",J140,0)</f>
        <v>0</v>
      </c>
      <c r="BI140" s="183">
        <f>IF(N140="nulová",J140,0)</f>
        <v>0</v>
      </c>
      <c r="BJ140" s="23" t="s">
        <v>79</v>
      </c>
      <c r="BK140" s="183">
        <f>ROUND(I140*H140,2)</f>
        <v>0</v>
      </c>
      <c r="BL140" s="23" t="s">
        <v>146</v>
      </c>
      <c r="BM140" s="23" t="s">
        <v>258</v>
      </c>
    </row>
    <row r="141" spans="1:65" s="12" customFormat="1" x14ac:dyDescent="0.3">
      <c r="A141" s="324"/>
      <c r="B141" s="192"/>
      <c r="D141" s="185" t="s">
        <v>127</v>
      </c>
      <c r="E141" s="193" t="s">
        <v>5</v>
      </c>
      <c r="F141" s="194" t="s">
        <v>650</v>
      </c>
      <c r="H141" s="195">
        <v>3966</v>
      </c>
      <c r="I141" s="196"/>
      <c r="L141" s="192"/>
      <c r="M141" s="197"/>
      <c r="N141" s="198"/>
      <c r="O141" s="198"/>
      <c r="P141" s="198"/>
      <c r="Q141" s="198"/>
      <c r="R141" s="198"/>
      <c r="S141" s="198"/>
      <c r="T141" s="199"/>
      <c r="AT141" s="193" t="s">
        <v>127</v>
      </c>
      <c r="AU141" s="193" t="s">
        <v>81</v>
      </c>
      <c r="AV141" s="12" t="s">
        <v>81</v>
      </c>
      <c r="AW141" s="12" t="s">
        <v>34</v>
      </c>
      <c r="AX141" s="12" t="s">
        <v>79</v>
      </c>
      <c r="AY141" s="193" t="s">
        <v>118</v>
      </c>
    </row>
    <row r="142" spans="1:65" s="1" customFormat="1" ht="16.5" customHeight="1" x14ac:dyDescent="0.3">
      <c r="A142" s="338"/>
      <c r="B142" s="171"/>
      <c r="C142" s="172" t="s">
        <v>259</v>
      </c>
      <c r="D142" s="172" t="s">
        <v>121</v>
      </c>
      <c r="E142" s="173" t="s">
        <v>260</v>
      </c>
      <c r="F142" s="174" t="s">
        <v>261</v>
      </c>
      <c r="G142" s="175" t="s">
        <v>201</v>
      </c>
      <c r="H142" s="176">
        <v>19.829999999999998</v>
      </c>
      <c r="I142" s="177"/>
      <c r="J142" s="178">
        <f>ROUND(I142*H142,2)</f>
        <v>0</v>
      </c>
      <c r="K142" s="174" t="s">
        <v>135</v>
      </c>
      <c r="L142" s="39"/>
      <c r="M142" s="179" t="s">
        <v>5</v>
      </c>
      <c r="N142" s="180" t="s">
        <v>42</v>
      </c>
      <c r="O142" s="40"/>
      <c r="P142" s="181">
        <f>O142*H142</f>
        <v>0</v>
      </c>
      <c r="Q142" s="181">
        <v>0</v>
      </c>
      <c r="R142" s="181">
        <f>Q142*H142</f>
        <v>0</v>
      </c>
      <c r="S142" s="181">
        <v>0</v>
      </c>
      <c r="T142" s="182">
        <f>S142*H142</f>
        <v>0</v>
      </c>
      <c r="AR142" s="23" t="s">
        <v>146</v>
      </c>
      <c r="AT142" s="23" t="s">
        <v>121</v>
      </c>
      <c r="AU142" s="23" t="s">
        <v>81</v>
      </c>
      <c r="AY142" s="23" t="s">
        <v>118</v>
      </c>
      <c r="BE142" s="183">
        <f>IF(N142="základní",J142,0)</f>
        <v>0</v>
      </c>
      <c r="BF142" s="183">
        <f>IF(N142="snížená",J142,0)</f>
        <v>0</v>
      </c>
      <c r="BG142" s="183">
        <f>IF(N142="zákl. přenesená",J142,0)</f>
        <v>0</v>
      </c>
      <c r="BH142" s="183">
        <f>IF(N142="sníž. přenesená",J142,0)</f>
        <v>0</v>
      </c>
      <c r="BI142" s="183">
        <f>IF(N142="nulová",J142,0)</f>
        <v>0</v>
      </c>
      <c r="BJ142" s="23" t="s">
        <v>79</v>
      </c>
      <c r="BK142" s="183">
        <f>ROUND(I142*H142,2)</f>
        <v>0</v>
      </c>
      <c r="BL142" s="23" t="s">
        <v>146</v>
      </c>
      <c r="BM142" s="23" t="s">
        <v>262</v>
      </c>
    </row>
    <row r="143" spans="1:65" s="12" customFormat="1" x14ac:dyDescent="0.3">
      <c r="A143" s="324"/>
      <c r="B143" s="192"/>
      <c r="D143" s="185" t="s">
        <v>127</v>
      </c>
      <c r="E143" s="193" t="s">
        <v>5</v>
      </c>
      <c r="F143" s="194" t="s">
        <v>651</v>
      </c>
      <c r="H143" s="195">
        <v>19.829999999999998</v>
      </c>
      <c r="I143" s="196"/>
      <c r="L143" s="192"/>
      <c r="M143" s="197"/>
      <c r="N143" s="198"/>
      <c r="O143" s="198"/>
      <c r="P143" s="198"/>
      <c r="Q143" s="198"/>
      <c r="R143" s="198"/>
      <c r="S143" s="198"/>
      <c r="T143" s="199"/>
      <c r="AT143" s="193" t="s">
        <v>127</v>
      </c>
      <c r="AU143" s="193" t="s">
        <v>81</v>
      </c>
      <c r="AV143" s="12" t="s">
        <v>81</v>
      </c>
      <c r="AW143" s="12" t="s">
        <v>34</v>
      </c>
      <c r="AX143" s="12" t="s">
        <v>79</v>
      </c>
      <c r="AY143" s="193" t="s">
        <v>118</v>
      </c>
    </row>
    <row r="144" spans="1:65" s="1" customFormat="1" ht="16.5" customHeight="1" x14ac:dyDescent="0.3">
      <c r="A144" s="338"/>
      <c r="B144" s="171"/>
      <c r="C144" s="172" t="s">
        <v>10</v>
      </c>
      <c r="D144" s="172" t="s">
        <v>121</v>
      </c>
      <c r="E144" s="173" t="s">
        <v>263</v>
      </c>
      <c r="F144" s="174" t="s">
        <v>264</v>
      </c>
      <c r="G144" s="175" t="s">
        <v>201</v>
      </c>
      <c r="H144" s="176">
        <v>19.829999999999998</v>
      </c>
      <c r="I144" s="177"/>
      <c r="J144" s="178">
        <f>ROUND(I144*H144,2)</f>
        <v>0</v>
      </c>
      <c r="K144" s="174" t="s">
        <v>135</v>
      </c>
      <c r="L144" s="39"/>
      <c r="M144" s="179" t="s">
        <v>5</v>
      </c>
      <c r="N144" s="180" t="s">
        <v>42</v>
      </c>
      <c r="O144" s="40"/>
      <c r="P144" s="181">
        <f>O144*H144</f>
        <v>0</v>
      </c>
      <c r="Q144" s="181">
        <v>0</v>
      </c>
      <c r="R144" s="181">
        <f>Q144*H144</f>
        <v>0</v>
      </c>
      <c r="S144" s="181">
        <v>0</v>
      </c>
      <c r="T144" s="182">
        <f>S144*H144</f>
        <v>0</v>
      </c>
      <c r="AR144" s="23" t="s">
        <v>146</v>
      </c>
      <c r="AT144" s="23" t="s">
        <v>121</v>
      </c>
      <c r="AU144" s="23" t="s">
        <v>81</v>
      </c>
      <c r="AY144" s="23" t="s">
        <v>118</v>
      </c>
      <c r="BE144" s="183">
        <f>IF(N144="základní",J144,0)</f>
        <v>0</v>
      </c>
      <c r="BF144" s="183">
        <f>IF(N144="snížená",J144,0)</f>
        <v>0</v>
      </c>
      <c r="BG144" s="183">
        <f>IF(N144="zákl. přenesená",J144,0)</f>
        <v>0</v>
      </c>
      <c r="BH144" s="183">
        <f>IF(N144="sníž. přenesená",J144,0)</f>
        <v>0</v>
      </c>
      <c r="BI144" s="183">
        <f>IF(N144="nulová",J144,0)</f>
        <v>0</v>
      </c>
      <c r="BJ144" s="23" t="s">
        <v>79</v>
      </c>
      <c r="BK144" s="183">
        <f>ROUND(I144*H144,2)</f>
        <v>0</v>
      </c>
      <c r="BL144" s="23" t="s">
        <v>146</v>
      </c>
      <c r="BM144" s="23" t="s">
        <v>265</v>
      </c>
    </row>
    <row r="145" spans="1:65" s="1" customFormat="1" ht="16.5" customHeight="1" x14ac:dyDescent="0.3">
      <c r="A145" s="338"/>
      <c r="B145" s="171"/>
      <c r="C145" s="172" t="s">
        <v>266</v>
      </c>
      <c r="D145" s="172" t="s">
        <v>121</v>
      </c>
      <c r="E145" s="173" t="s">
        <v>267</v>
      </c>
      <c r="F145" s="174" t="s">
        <v>268</v>
      </c>
      <c r="G145" s="175" t="s">
        <v>232</v>
      </c>
      <c r="H145" s="176">
        <v>32.78</v>
      </c>
      <c r="I145" s="177"/>
      <c r="J145" s="178">
        <f>ROUND(I145*H145,2)</f>
        <v>0</v>
      </c>
      <c r="K145" s="174" t="s">
        <v>135</v>
      </c>
      <c r="L145" s="39"/>
      <c r="M145" s="179" t="s">
        <v>5</v>
      </c>
      <c r="N145" s="180" t="s">
        <v>42</v>
      </c>
      <c r="O145" s="40"/>
      <c r="P145" s="181">
        <f>O145*H145</f>
        <v>0</v>
      </c>
      <c r="Q145" s="181">
        <v>0</v>
      </c>
      <c r="R145" s="181">
        <f>Q145*H145</f>
        <v>0</v>
      </c>
      <c r="S145" s="181">
        <v>0</v>
      </c>
      <c r="T145" s="182">
        <f>S145*H145</f>
        <v>0</v>
      </c>
      <c r="AR145" s="23" t="s">
        <v>146</v>
      </c>
      <c r="AT145" s="23" t="s">
        <v>121</v>
      </c>
      <c r="AU145" s="23" t="s">
        <v>81</v>
      </c>
      <c r="AY145" s="23" t="s">
        <v>118</v>
      </c>
      <c r="BE145" s="183">
        <f>IF(N145="základní",J145,0)</f>
        <v>0</v>
      </c>
      <c r="BF145" s="183">
        <f>IF(N145="snížená",J145,0)</f>
        <v>0</v>
      </c>
      <c r="BG145" s="183">
        <f>IF(N145="zákl. přenesená",J145,0)</f>
        <v>0</v>
      </c>
      <c r="BH145" s="183">
        <f>IF(N145="sníž. přenesená",J145,0)</f>
        <v>0</v>
      </c>
      <c r="BI145" s="183">
        <f>IF(N145="nulová",J145,0)</f>
        <v>0</v>
      </c>
      <c r="BJ145" s="23" t="s">
        <v>79</v>
      </c>
      <c r="BK145" s="183">
        <f>ROUND(I145*H145,2)</f>
        <v>0</v>
      </c>
      <c r="BL145" s="23" t="s">
        <v>146</v>
      </c>
      <c r="BM145" s="23" t="s">
        <v>269</v>
      </c>
    </row>
    <row r="146" spans="1:65" s="12" customFormat="1" x14ac:dyDescent="0.3">
      <c r="A146" s="324"/>
      <c r="B146" s="192"/>
      <c r="D146" s="185" t="s">
        <v>127</v>
      </c>
      <c r="E146" s="193" t="s">
        <v>5</v>
      </c>
      <c r="F146" s="194" t="s">
        <v>638</v>
      </c>
      <c r="H146" s="195">
        <v>17.600000000000001</v>
      </c>
      <c r="I146" s="196"/>
      <c r="L146" s="192"/>
      <c r="M146" s="197"/>
      <c r="N146" s="198"/>
      <c r="O146" s="198"/>
      <c r="P146" s="198"/>
      <c r="Q146" s="198"/>
      <c r="R146" s="198"/>
      <c r="S146" s="198"/>
      <c r="T146" s="199"/>
      <c r="AT146" s="193" t="s">
        <v>127</v>
      </c>
      <c r="AU146" s="193" t="s">
        <v>81</v>
      </c>
      <c r="AV146" s="12" t="s">
        <v>81</v>
      </c>
      <c r="AW146" s="12" t="s">
        <v>34</v>
      </c>
      <c r="AX146" s="12" t="s">
        <v>79</v>
      </c>
      <c r="AY146" s="193" t="s">
        <v>118</v>
      </c>
    </row>
    <row r="147" spans="1:65" s="12" customFormat="1" x14ac:dyDescent="0.3">
      <c r="A147" s="324"/>
      <c r="B147" s="192"/>
      <c r="D147" s="185" t="s">
        <v>127</v>
      </c>
      <c r="E147" s="193" t="s">
        <v>5</v>
      </c>
      <c r="F147" s="194" t="s">
        <v>631</v>
      </c>
      <c r="H147" s="195">
        <v>15.18</v>
      </c>
      <c r="I147" s="196"/>
      <c r="L147" s="192"/>
      <c r="M147" s="197"/>
      <c r="N147" s="198"/>
      <c r="O147" s="198"/>
      <c r="P147" s="198"/>
      <c r="Q147" s="198"/>
      <c r="R147" s="198"/>
      <c r="S147" s="198"/>
      <c r="T147" s="199"/>
      <c r="AT147" s="193" t="s">
        <v>127</v>
      </c>
      <c r="AU147" s="193" t="s">
        <v>81</v>
      </c>
      <c r="AV147" s="12" t="s">
        <v>81</v>
      </c>
      <c r="AW147" s="12" t="s">
        <v>34</v>
      </c>
      <c r="AX147" s="12" t="s">
        <v>71</v>
      </c>
      <c r="AY147" s="193" t="s">
        <v>118</v>
      </c>
    </row>
    <row r="148" spans="1:65" s="13" customFormat="1" x14ac:dyDescent="0.3">
      <c r="A148" s="344"/>
      <c r="B148" s="204"/>
      <c r="D148" s="185" t="s">
        <v>127</v>
      </c>
      <c r="E148" s="205" t="s">
        <v>5</v>
      </c>
      <c r="F148" s="206" t="s">
        <v>184</v>
      </c>
      <c r="H148" s="207">
        <v>32.78</v>
      </c>
      <c r="I148" s="208"/>
      <c r="L148" s="204"/>
      <c r="M148" s="209"/>
      <c r="N148" s="210"/>
      <c r="O148" s="210"/>
      <c r="P148" s="210"/>
      <c r="Q148" s="210"/>
      <c r="R148" s="210"/>
      <c r="S148" s="210"/>
      <c r="T148" s="211"/>
      <c r="AT148" s="205" t="s">
        <v>127</v>
      </c>
      <c r="AU148" s="205" t="s">
        <v>81</v>
      </c>
      <c r="AV148" s="13" t="s">
        <v>146</v>
      </c>
      <c r="AW148" s="13" t="s">
        <v>34</v>
      </c>
      <c r="AX148" s="13" t="s">
        <v>79</v>
      </c>
      <c r="AY148" s="205" t="s">
        <v>118</v>
      </c>
    </row>
    <row r="149" spans="1:65" s="10" customFormat="1" ht="29.85" customHeight="1" x14ac:dyDescent="0.3">
      <c r="A149" s="343"/>
      <c r="B149" s="158"/>
      <c r="D149" s="159" t="s">
        <v>70</v>
      </c>
      <c r="E149" s="169" t="s">
        <v>81</v>
      </c>
      <c r="F149" s="169" t="s">
        <v>270</v>
      </c>
      <c r="I149" s="161"/>
      <c r="J149" s="170">
        <f>SUM(J150:J156)</f>
        <v>0</v>
      </c>
      <c r="L149" s="158"/>
      <c r="M149" s="163"/>
      <c r="N149" s="164"/>
      <c r="O149" s="164"/>
      <c r="P149" s="165">
        <f>SUM(P150:P157)</f>
        <v>0</v>
      </c>
      <c r="Q149" s="164"/>
      <c r="R149" s="165">
        <f>SUM(R150:R157)</f>
        <v>137.91835800000001</v>
      </c>
      <c r="S149" s="164"/>
      <c r="T149" s="166">
        <f>SUM(T150:T157)</f>
        <v>0</v>
      </c>
      <c r="AR149" s="159" t="s">
        <v>79</v>
      </c>
      <c r="AT149" s="167" t="s">
        <v>70</v>
      </c>
      <c r="AU149" s="167" t="s">
        <v>79</v>
      </c>
      <c r="AY149" s="159" t="s">
        <v>118</v>
      </c>
      <c r="BK149" s="168">
        <f>SUM(BK150:BK157)</f>
        <v>0</v>
      </c>
    </row>
    <row r="150" spans="1:65" s="1" customFormat="1" ht="25.5" customHeight="1" x14ac:dyDescent="0.3">
      <c r="A150" s="338"/>
      <c r="B150" s="171"/>
      <c r="C150" s="172" t="s">
        <v>271</v>
      </c>
      <c r="D150" s="172" t="s">
        <v>121</v>
      </c>
      <c r="E150" s="173" t="s">
        <v>272</v>
      </c>
      <c r="F150" s="174" t="s">
        <v>273</v>
      </c>
      <c r="G150" s="175" t="s">
        <v>201</v>
      </c>
      <c r="H150" s="176">
        <v>49.77</v>
      </c>
      <c r="I150" s="177"/>
      <c r="J150" s="178">
        <f>ROUND(I150*H150,2)</f>
        <v>0</v>
      </c>
      <c r="K150" s="174" t="s">
        <v>135</v>
      </c>
      <c r="L150" s="39"/>
      <c r="M150" s="179" t="s">
        <v>5</v>
      </c>
      <c r="N150" s="180" t="s">
        <v>42</v>
      </c>
      <c r="O150" s="40"/>
      <c r="P150" s="181">
        <f>O150*H150</f>
        <v>0</v>
      </c>
      <c r="Q150" s="181">
        <v>1.665</v>
      </c>
      <c r="R150" s="181">
        <f>Q150*H150</f>
        <v>82.867050000000006</v>
      </c>
      <c r="S150" s="181">
        <v>0</v>
      </c>
      <c r="T150" s="182">
        <f>S150*H150</f>
        <v>0</v>
      </c>
      <c r="AR150" s="23" t="s">
        <v>146</v>
      </c>
      <c r="AT150" s="23" t="s">
        <v>121</v>
      </c>
      <c r="AU150" s="23" t="s">
        <v>81</v>
      </c>
      <c r="AY150" s="23" t="s">
        <v>118</v>
      </c>
      <c r="BE150" s="183">
        <f>IF(N150="základní",J150,0)</f>
        <v>0</v>
      </c>
      <c r="BF150" s="183">
        <f>IF(N150="snížená",J150,0)</f>
        <v>0</v>
      </c>
      <c r="BG150" s="183">
        <f>IF(N150="zákl. přenesená",J150,0)</f>
        <v>0</v>
      </c>
      <c r="BH150" s="183">
        <f>IF(N150="sníž. přenesená",J150,0)</f>
        <v>0</v>
      </c>
      <c r="BI150" s="183">
        <f>IF(N150="nulová",J150,0)</f>
        <v>0</v>
      </c>
      <c r="BJ150" s="23" t="s">
        <v>79</v>
      </c>
      <c r="BK150" s="183">
        <f>ROUND(I150*H150,2)</f>
        <v>0</v>
      </c>
      <c r="BL150" s="23" t="s">
        <v>146</v>
      </c>
      <c r="BM150" s="23" t="s">
        <v>274</v>
      </c>
    </row>
    <row r="151" spans="1:65" s="12" customFormat="1" x14ac:dyDescent="0.3">
      <c r="A151" s="324"/>
      <c r="B151" s="192"/>
      <c r="D151" s="185" t="s">
        <v>127</v>
      </c>
      <c r="E151" s="193" t="s">
        <v>5</v>
      </c>
      <c r="F151" s="194" t="s">
        <v>275</v>
      </c>
      <c r="H151" s="195">
        <v>49.77</v>
      </c>
      <c r="I151" s="196"/>
      <c r="L151" s="192"/>
      <c r="M151" s="197"/>
      <c r="N151" s="198"/>
      <c r="O151" s="198"/>
      <c r="P151" s="198"/>
      <c r="Q151" s="198"/>
      <c r="R151" s="198"/>
      <c r="S151" s="198"/>
      <c r="T151" s="199"/>
      <c r="AT151" s="193" t="s">
        <v>127</v>
      </c>
      <c r="AU151" s="193" t="s">
        <v>81</v>
      </c>
      <c r="AV151" s="12" t="s">
        <v>81</v>
      </c>
      <c r="AW151" s="12" t="s">
        <v>34</v>
      </c>
      <c r="AX151" s="12" t="s">
        <v>79</v>
      </c>
      <c r="AY151" s="193" t="s">
        <v>118</v>
      </c>
    </row>
    <row r="152" spans="1:65" s="1" customFormat="1" ht="38.25" customHeight="1" x14ac:dyDescent="0.3">
      <c r="A152" s="338"/>
      <c r="B152" s="171"/>
      <c r="C152" s="172" t="s">
        <v>276</v>
      </c>
      <c r="D152" s="172" t="s">
        <v>121</v>
      </c>
      <c r="E152" s="173" t="s">
        <v>277</v>
      </c>
      <c r="F152" s="174" t="s">
        <v>278</v>
      </c>
      <c r="G152" s="175" t="s">
        <v>182</v>
      </c>
      <c r="H152" s="176">
        <v>568.79999999999995</v>
      </c>
      <c r="I152" s="177"/>
      <c r="J152" s="178">
        <f>ROUND(I152*H152,2)</f>
        <v>0</v>
      </c>
      <c r="K152" s="174" t="s">
        <v>135</v>
      </c>
      <c r="L152" s="39"/>
      <c r="M152" s="179" t="s">
        <v>5</v>
      </c>
      <c r="N152" s="180" t="s">
        <v>42</v>
      </c>
      <c r="O152" s="40"/>
      <c r="P152" s="181">
        <f>O152*H152</f>
        <v>0</v>
      </c>
      <c r="Q152" s="181">
        <v>3.1E-4</v>
      </c>
      <c r="R152" s="181">
        <f>Q152*H152</f>
        <v>0.17632799999999998</v>
      </c>
      <c r="S152" s="181">
        <v>0</v>
      </c>
      <c r="T152" s="182">
        <f>S152*H152</f>
        <v>0</v>
      </c>
      <c r="AR152" s="23" t="s">
        <v>146</v>
      </c>
      <c r="AT152" s="23" t="s">
        <v>121</v>
      </c>
      <c r="AU152" s="23" t="s">
        <v>81</v>
      </c>
      <c r="AY152" s="23" t="s">
        <v>118</v>
      </c>
      <c r="BE152" s="183">
        <f>IF(N152="základní",J152,0)</f>
        <v>0</v>
      </c>
      <c r="BF152" s="183">
        <f>IF(N152="snížená",J152,0)</f>
        <v>0</v>
      </c>
      <c r="BG152" s="183">
        <f>IF(N152="zákl. přenesená",J152,0)</f>
        <v>0</v>
      </c>
      <c r="BH152" s="183">
        <f>IF(N152="sníž. přenesená",J152,0)</f>
        <v>0</v>
      </c>
      <c r="BI152" s="183">
        <f>IF(N152="nulová",J152,0)</f>
        <v>0</v>
      </c>
      <c r="BJ152" s="23" t="s">
        <v>79</v>
      </c>
      <c r="BK152" s="183">
        <f>ROUND(I152*H152,2)</f>
        <v>0</v>
      </c>
      <c r="BL152" s="23" t="s">
        <v>146</v>
      </c>
      <c r="BM152" s="23" t="s">
        <v>279</v>
      </c>
    </row>
    <row r="153" spans="1:65" s="12" customFormat="1" x14ac:dyDescent="0.3">
      <c r="A153" s="324"/>
      <c r="B153" s="192"/>
      <c r="D153" s="185" t="s">
        <v>127</v>
      </c>
      <c r="E153" s="193" t="s">
        <v>5</v>
      </c>
      <c r="F153" s="194" t="s">
        <v>280</v>
      </c>
      <c r="H153" s="195">
        <v>568.79999999999995</v>
      </c>
      <c r="I153" s="196"/>
      <c r="L153" s="192"/>
      <c r="M153" s="197"/>
      <c r="N153" s="198"/>
      <c r="O153" s="198"/>
      <c r="P153" s="198"/>
      <c r="Q153" s="198"/>
      <c r="R153" s="198"/>
      <c r="S153" s="198"/>
      <c r="T153" s="199"/>
      <c r="AT153" s="193" t="s">
        <v>127</v>
      </c>
      <c r="AU153" s="193" t="s">
        <v>81</v>
      </c>
      <c r="AV153" s="12" t="s">
        <v>81</v>
      </c>
      <c r="AW153" s="12" t="s">
        <v>34</v>
      </c>
      <c r="AX153" s="12" t="s">
        <v>79</v>
      </c>
      <c r="AY153" s="193" t="s">
        <v>118</v>
      </c>
    </row>
    <row r="154" spans="1:65" s="1" customFormat="1" ht="16.5" customHeight="1" x14ac:dyDescent="0.3">
      <c r="A154" s="338"/>
      <c r="B154" s="171"/>
      <c r="C154" s="212" t="s">
        <v>281</v>
      </c>
      <c r="D154" s="212" t="s">
        <v>238</v>
      </c>
      <c r="E154" s="213" t="s">
        <v>282</v>
      </c>
      <c r="F154" s="214" t="s">
        <v>283</v>
      </c>
      <c r="G154" s="215" t="s">
        <v>182</v>
      </c>
      <c r="H154" s="216">
        <v>568.79999999999995</v>
      </c>
      <c r="I154" s="217"/>
      <c r="J154" s="218">
        <f>ROUND(I154*H154,2)</f>
        <v>0</v>
      </c>
      <c r="K154" s="214" t="s">
        <v>5</v>
      </c>
      <c r="L154" s="219"/>
      <c r="M154" s="220" t="s">
        <v>5</v>
      </c>
      <c r="N154" s="221" t="s">
        <v>42</v>
      </c>
      <c r="O154" s="40"/>
      <c r="P154" s="181">
        <f>O154*H154</f>
        <v>0</v>
      </c>
      <c r="Q154" s="181">
        <v>4.0000000000000002E-4</v>
      </c>
      <c r="R154" s="181">
        <f>Q154*H154</f>
        <v>0.22752</v>
      </c>
      <c r="S154" s="181">
        <v>0</v>
      </c>
      <c r="T154" s="182">
        <f>S154*H154</f>
        <v>0</v>
      </c>
      <c r="AR154" s="23" t="s">
        <v>203</v>
      </c>
      <c r="AT154" s="23" t="s">
        <v>238</v>
      </c>
      <c r="AU154" s="23" t="s">
        <v>81</v>
      </c>
      <c r="AY154" s="23" t="s">
        <v>118</v>
      </c>
      <c r="BE154" s="183">
        <f>IF(N154="základní",J154,0)</f>
        <v>0</v>
      </c>
      <c r="BF154" s="183">
        <f>IF(N154="snížená",J154,0)</f>
        <v>0</v>
      </c>
      <c r="BG154" s="183">
        <f>IF(N154="zákl. přenesená",J154,0)</f>
        <v>0</v>
      </c>
      <c r="BH154" s="183">
        <f>IF(N154="sníž. přenesená",J154,0)</f>
        <v>0</v>
      </c>
      <c r="BI154" s="183">
        <f>IF(N154="nulová",J154,0)</f>
        <v>0</v>
      </c>
      <c r="BJ154" s="23" t="s">
        <v>79</v>
      </c>
      <c r="BK154" s="183">
        <f>ROUND(I154*H154,2)</f>
        <v>0</v>
      </c>
      <c r="BL154" s="23" t="s">
        <v>146</v>
      </c>
      <c r="BM154" s="23" t="s">
        <v>284</v>
      </c>
    </row>
    <row r="155" spans="1:65" s="12" customFormat="1" x14ac:dyDescent="0.3">
      <c r="A155" s="324"/>
      <c r="B155" s="192"/>
      <c r="D155" s="185" t="s">
        <v>127</v>
      </c>
      <c r="E155" s="193" t="s">
        <v>5</v>
      </c>
      <c r="F155" s="194" t="s">
        <v>285</v>
      </c>
      <c r="H155" s="195">
        <v>568.79999999999995</v>
      </c>
      <c r="I155" s="196"/>
      <c r="L155" s="192"/>
      <c r="M155" s="197"/>
      <c r="N155" s="198"/>
      <c r="O155" s="198"/>
      <c r="P155" s="198"/>
      <c r="Q155" s="198"/>
      <c r="R155" s="198"/>
      <c r="S155" s="198"/>
      <c r="T155" s="199"/>
      <c r="AT155" s="193" t="s">
        <v>127</v>
      </c>
      <c r="AU155" s="193" t="s">
        <v>81</v>
      </c>
      <c r="AV155" s="12" t="s">
        <v>81</v>
      </c>
      <c r="AW155" s="12" t="s">
        <v>34</v>
      </c>
      <c r="AX155" s="12" t="s">
        <v>79</v>
      </c>
      <c r="AY155" s="193" t="s">
        <v>118</v>
      </c>
    </row>
    <row r="156" spans="1:65" s="1" customFormat="1" ht="38.25" customHeight="1" x14ac:dyDescent="0.3">
      <c r="A156" s="338"/>
      <c r="B156" s="171"/>
      <c r="C156" s="172" t="s">
        <v>286</v>
      </c>
      <c r="D156" s="172" t="s">
        <v>121</v>
      </c>
      <c r="E156" s="173" t="s">
        <v>287</v>
      </c>
      <c r="F156" s="174" t="s">
        <v>288</v>
      </c>
      <c r="G156" s="175" t="s">
        <v>197</v>
      </c>
      <c r="H156" s="176">
        <v>237</v>
      </c>
      <c r="I156" s="177"/>
      <c r="J156" s="178">
        <f>ROUND(I156*H156,2)</f>
        <v>0</v>
      </c>
      <c r="K156" s="174" t="s">
        <v>135</v>
      </c>
      <c r="L156" s="39"/>
      <c r="M156" s="179" t="s">
        <v>5</v>
      </c>
      <c r="N156" s="180" t="s">
        <v>42</v>
      </c>
      <c r="O156" s="40"/>
      <c r="P156" s="181">
        <f>O156*H156</f>
        <v>0</v>
      </c>
      <c r="Q156" s="181">
        <v>0.23058000000000001</v>
      </c>
      <c r="R156" s="181">
        <f>Q156*H156</f>
        <v>54.647460000000002</v>
      </c>
      <c r="S156" s="181">
        <v>0</v>
      </c>
      <c r="T156" s="182">
        <f>S156*H156</f>
        <v>0</v>
      </c>
      <c r="AR156" s="23" t="s">
        <v>146</v>
      </c>
      <c r="AT156" s="23" t="s">
        <v>121</v>
      </c>
      <c r="AU156" s="23" t="s">
        <v>81</v>
      </c>
      <c r="AY156" s="23" t="s">
        <v>118</v>
      </c>
      <c r="BE156" s="183">
        <f>IF(N156="základní",J156,0)</f>
        <v>0</v>
      </c>
      <c r="BF156" s="183">
        <f>IF(N156="snížená",J156,0)</f>
        <v>0</v>
      </c>
      <c r="BG156" s="183">
        <f>IF(N156="zákl. přenesená",J156,0)</f>
        <v>0</v>
      </c>
      <c r="BH156" s="183">
        <f>IF(N156="sníž. přenesená",J156,0)</f>
        <v>0</v>
      </c>
      <c r="BI156" s="183">
        <f>IF(N156="nulová",J156,0)</f>
        <v>0</v>
      </c>
      <c r="BJ156" s="23" t="s">
        <v>79</v>
      </c>
      <c r="BK156" s="183">
        <f>ROUND(I156*H156,2)</f>
        <v>0</v>
      </c>
      <c r="BL156" s="23" t="s">
        <v>146</v>
      </c>
      <c r="BM156" s="23" t="s">
        <v>289</v>
      </c>
    </row>
    <row r="157" spans="1:65" s="12" customFormat="1" x14ac:dyDescent="0.3">
      <c r="A157" s="324"/>
      <c r="B157" s="192"/>
      <c r="D157" s="185" t="s">
        <v>127</v>
      </c>
      <c r="E157" s="193" t="s">
        <v>5</v>
      </c>
      <c r="F157" s="194" t="s">
        <v>290</v>
      </c>
      <c r="H157" s="195">
        <v>237</v>
      </c>
      <c r="I157" s="196"/>
      <c r="L157" s="192"/>
      <c r="M157" s="197"/>
      <c r="N157" s="198"/>
      <c r="O157" s="198"/>
      <c r="P157" s="198"/>
      <c r="Q157" s="198"/>
      <c r="R157" s="198"/>
      <c r="S157" s="198"/>
      <c r="T157" s="199"/>
      <c r="AT157" s="193" t="s">
        <v>127</v>
      </c>
      <c r="AU157" s="193" t="s">
        <v>81</v>
      </c>
      <c r="AV157" s="12" t="s">
        <v>81</v>
      </c>
      <c r="AW157" s="12" t="s">
        <v>34</v>
      </c>
      <c r="AX157" s="12" t="s">
        <v>79</v>
      </c>
      <c r="AY157" s="193" t="s">
        <v>118</v>
      </c>
    </row>
    <row r="158" spans="1:65" s="10" customFormat="1" ht="29.85" customHeight="1" x14ac:dyDescent="0.3">
      <c r="A158" s="343"/>
      <c r="B158" s="158"/>
      <c r="D158" s="159" t="s">
        <v>70</v>
      </c>
      <c r="E158" s="169" t="s">
        <v>117</v>
      </c>
      <c r="F158" s="169" t="s">
        <v>291</v>
      </c>
      <c r="I158" s="161"/>
      <c r="J158" s="170">
        <f>SUM(J159:J199)</f>
        <v>0</v>
      </c>
      <c r="L158" s="158"/>
      <c r="M158" s="163"/>
      <c r="N158" s="164"/>
      <c r="O158" s="164"/>
      <c r="P158" s="165">
        <f>SUM(P159:P198)</f>
        <v>0</v>
      </c>
      <c r="Q158" s="164"/>
      <c r="R158" s="165">
        <f>SUM(R159:R198)</f>
        <v>848.63378999999998</v>
      </c>
      <c r="S158" s="164"/>
      <c r="T158" s="166">
        <f>SUM(T159:T198)</f>
        <v>0</v>
      </c>
      <c r="AR158" s="159" t="s">
        <v>79</v>
      </c>
      <c r="AT158" s="167" t="s">
        <v>70</v>
      </c>
      <c r="AU158" s="167" t="s">
        <v>79</v>
      </c>
      <c r="AY158" s="159" t="s">
        <v>118</v>
      </c>
      <c r="BK158" s="168">
        <f>SUM(BK159:BK198)</f>
        <v>0</v>
      </c>
    </row>
    <row r="159" spans="1:65" s="1" customFormat="1" ht="25.5" customHeight="1" x14ac:dyDescent="0.3">
      <c r="A159" s="338"/>
      <c r="B159" s="171"/>
      <c r="C159" s="172" t="s">
        <v>292</v>
      </c>
      <c r="D159" s="172" t="s">
        <v>121</v>
      </c>
      <c r="E159" s="173" t="s">
        <v>293</v>
      </c>
      <c r="F159" s="174" t="s">
        <v>294</v>
      </c>
      <c r="G159" s="175" t="s">
        <v>182</v>
      </c>
      <c r="H159" s="176">
        <v>1016</v>
      </c>
      <c r="I159" s="177"/>
      <c r="J159" s="178">
        <f>ROUND(I159*H159,2)</f>
        <v>0</v>
      </c>
      <c r="K159" s="174" t="s">
        <v>135</v>
      </c>
      <c r="L159" s="39"/>
      <c r="M159" s="179" t="s">
        <v>5</v>
      </c>
      <c r="N159" s="180" t="s">
        <v>42</v>
      </c>
      <c r="O159" s="40"/>
      <c r="P159" s="181">
        <f>O159*H159</f>
        <v>0</v>
      </c>
      <c r="Q159" s="181">
        <v>0.27994000000000002</v>
      </c>
      <c r="R159" s="181">
        <f>Q159*H159</f>
        <v>284.41904</v>
      </c>
      <c r="S159" s="181">
        <v>0</v>
      </c>
      <c r="T159" s="182">
        <f>S159*H159</f>
        <v>0</v>
      </c>
      <c r="AR159" s="23" t="s">
        <v>146</v>
      </c>
      <c r="AT159" s="23" t="s">
        <v>121</v>
      </c>
      <c r="AU159" s="23" t="s">
        <v>81</v>
      </c>
      <c r="AY159" s="23" t="s">
        <v>118</v>
      </c>
      <c r="BE159" s="183">
        <f>IF(N159="základní",J159,0)</f>
        <v>0</v>
      </c>
      <c r="BF159" s="183">
        <f>IF(N159="snížená",J159,0)</f>
        <v>0</v>
      </c>
      <c r="BG159" s="183">
        <f>IF(N159="zákl. přenesená",J159,0)</f>
        <v>0</v>
      </c>
      <c r="BH159" s="183">
        <f>IF(N159="sníž. přenesená",J159,0)</f>
        <v>0</v>
      </c>
      <c r="BI159" s="183">
        <f>IF(N159="nulová",J159,0)</f>
        <v>0</v>
      </c>
      <c r="BJ159" s="23" t="s">
        <v>79</v>
      </c>
      <c r="BK159" s="183">
        <f>ROUND(I159*H159,2)</f>
        <v>0</v>
      </c>
      <c r="BL159" s="23" t="s">
        <v>146</v>
      </c>
      <c r="BM159" s="23" t="s">
        <v>295</v>
      </c>
    </row>
    <row r="160" spans="1:65" s="12" customFormat="1" x14ac:dyDescent="0.3">
      <c r="A160" s="324"/>
      <c r="B160" s="192"/>
      <c r="D160" s="185" t="s">
        <v>127</v>
      </c>
      <c r="E160" s="193" t="s">
        <v>5</v>
      </c>
      <c r="F160" s="194" t="s">
        <v>615</v>
      </c>
      <c r="H160" s="195">
        <v>936</v>
      </c>
      <c r="I160" s="196"/>
      <c r="L160" s="192"/>
      <c r="M160" s="197"/>
      <c r="N160" s="198"/>
      <c r="O160" s="198"/>
      <c r="P160" s="198"/>
      <c r="Q160" s="198"/>
      <c r="R160" s="198"/>
      <c r="S160" s="198"/>
      <c r="T160" s="199"/>
      <c r="AT160" s="193" t="s">
        <v>127</v>
      </c>
      <c r="AU160" s="193" t="s">
        <v>81</v>
      </c>
      <c r="AV160" s="12" t="s">
        <v>81</v>
      </c>
      <c r="AW160" s="12" t="s">
        <v>34</v>
      </c>
      <c r="AX160" s="12" t="s">
        <v>71</v>
      </c>
      <c r="AY160" s="193" t="s">
        <v>118</v>
      </c>
    </row>
    <row r="161" spans="1:65" s="12" customFormat="1" x14ac:dyDescent="0.3">
      <c r="A161" s="324"/>
      <c r="B161" s="192"/>
      <c r="D161" s="185" t="s">
        <v>127</v>
      </c>
      <c r="E161" s="193" t="s">
        <v>5</v>
      </c>
      <c r="F161" s="194" t="s">
        <v>610</v>
      </c>
      <c r="H161" s="195">
        <v>7</v>
      </c>
      <c r="I161" s="196"/>
      <c r="L161" s="192"/>
      <c r="M161" s="197"/>
      <c r="N161" s="198"/>
      <c r="O161" s="198"/>
      <c r="P161" s="198"/>
      <c r="Q161" s="198"/>
      <c r="R161" s="198"/>
      <c r="S161" s="198"/>
      <c r="T161" s="199"/>
      <c r="AT161" s="193" t="s">
        <v>127</v>
      </c>
      <c r="AU161" s="193" t="s">
        <v>81</v>
      </c>
      <c r="AV161" s="12" t="s">
        <v>81</v>
      </c>
      <c r="AW161" s="12" t="s">
        <v>34</v>
      </c>
      <c r="AX161" s="12" t="s">
        <v>71</v>
      </c>
      <c r="AY161" s="193" t="s">
        <v>118</v>
      </c>
    </row>
    <row r="162" spans="1:65" s="12" customFormat="1" x14ac:dyDescent="0.3">
      <c r="A162" s="324"/>
      <c r="B162" s="192"/>
      <c r="D162" s="185" t="s">
        <v>127</v>
      </c>
      <c r="E162" s="193" t="s">
        <v>5</v>
      </c>
      <c r="F162" s="194" t="s">
        <v>607</v>
      </c>
      <c r="H162" s="195">
        <v>73</v>
      </c>
      <c r="I162" s="196"/>
      <c r="L162" s="192"/>
      <c r="M162" s="197"/>
      <c r="N162" s="198"/>
      <c r="O162" s="198"/>
      <c r="P162" s="198"/>
      <c r="Q162" s="198"/>
      <c r="R162" s="198"/>
      <c r="S162" s="198"/>
      <c r="T162" s="199"/>
      <c r="AT162" s="193" t="s">
        <v>127</v>
      </c>
      <c r="AU162" s="193" t="s">
        <v>81</v>
      </c>
      <c r="AV162" s="12" t="s">
        <v>81</v>
      </c>
      <c r="AW162" s="12" t="s">
        <v>34</v>
      </c>
      <c r="AX162" s="12" t="s">
        <v>71</v>
      </c>
      <c r="AY162" s="193" t="s">
        <v>118</v>
      </c>
    </row>
    <row r="163" spans="1:65" s="13" customFormat="1" x14ac:dyDescent="0.3">
      <c r="A163" s="344"/>
      <c r="B163" s="204"/>
      <c r="D163" s="185" t="s">
        <v>127</v>
      </c>
      <c r="E163" s="205" t="s">
        <v>5</v>
      </c>
      <c r="F163" s="206" t="s">
        <v>184</v>
      </c>
      <c r="H163" s="207">
        <v>1016</v>
      </c>
      <c r="I163" s="208"/>
      <c r="L163" s="204"/>
      <c r="M163" s="209"/>
      <c r="N163" s="210"/>
      <c r="O163" s="210"/>
      <c r="P163" s="210"/>
      <c r="Q163" s="210"/>
      <c r="R163" s="210"/>
      <c r="S163" s="210"/>
      <c r="T163" s="211"/>
      <c r="AT163" s="205" t="s">
        <v>127</v>
      </c>
      <c r="AU163" s="205" t="s">
        <v>81</v>
      </c>
      <c r="AV163" s="13" t="s">
        <v>146</v>
      </c>
      <c r="AW163" s="13" t="s">
        <v>34</v>
      </c>
      <c r="AX163" s="13" t="s">
        <v>79</v>
      </c>
      <c r="AY163" s="205" t="s">
        <v>118</v>
      </c>
    </row>
    <row r="164" spans="1:65" s="1" customFormat="1" ht="25.5" customHeight="1" x14ac:dyDescent="0.3">
      <c r="A164" s="338"/>
      <c r="B164" s="171"/>
      <c r="C164" s="172" t="s">
        <v>296</v>
      </c>
      <c r="D164" s="172" t="s">
        <v>121</v>
      </c>
      <c r="E164" s="173" t="s">
        <v>297</v>
      </c>
      <c r="F164" s="174" t="s">
        <v>298</v>
      </c>
      <c r="G164" s="175" t="s">
        <v>182</v>
      </c>
      <c r="H164" s="176">
        <v>239</v>
      </c>
      <c r="I164" s="177"/>
      <c r="J164" s="178">
        <f>ROUND(I164*H164,2)</f>
        <v>0</v>
      </c>
      <c r="K164" s="174" t="s">
        <v>135</v>
      </c>
      <c r="L164" s="39"/>
      <c r="M164" s="179" t="s">
        <v>5</v>
      </c>
      <c r="N164" s="180" t="s">
        <v>42</v>
      </c>
      <c r="O164" s="40"/>
      <c r="P164" s="181">
        <f>O164*H164</f>
        <v>0</v>
      </c>
      <c r="Q164" s="181">
        <v>0.47260000000000002</v>
      </c>
      <c r="R164" s="181">
        <f>Q164*H164</f>
        <v>112.95140000000001</v>
      </c>
      <c r="S164" s="181">
        <v>0</v>
      </c>
      <c r="T164" s="182">
        <f>S164*H164</f>
        <v>0</v>
      </c>
      <c r="AR164" s="23" t="s">
        <v>146</v>
      </c>
      <c r="AT164" s="23" t="s">
        <v>121</v>
      </c>
      <c r="AU164" s="23" t="s">
        <v>81</v>
      </c>
      <c r="AY164" s="23" t="s">
        <v>118</v>
      </c>
      <c r="BE164" s="183">
        <f>IF(N164="základní",J164,0)</f>
        <v>0</v>
      </c>
      <c r="BF164" s="183">
        <f>IF(N164="snížená",J164,0)</f>
        <v>0</v>
      </c>
      <c r="BG164" s="183">
        <f>IF(N164="zákl. přenesená",J164,0)</f>
        <v>0</v>
      </c>
      <c r="BH164" s="183">
        <f>IF(N164="sníž. přenesená",J164,0)</f>
        <v>0</v>
      </c>
      <c r="BI164" s="183">
        <f>IF(N164="nulová",J164,0)</f>
        <v>0</v>
      </c>
      <c r="BJ164" s="23" t="s">
        <v>79</v>
      </c>
      <c r="BK164" s="183">
        <f>ROUND(I164*H164,2)</f>
        <v>0</v>
      </c>
      <c r="BL164" s="23" t="s">
        <v>146</v>
      </c>
      <c r="BM164" s="23" t="s">
        <v>299</v>
      </c>
    </row>
    <row r="165" spans="1:65" s="12" customFormat="1" x14ac:dyDescent="0.3">
      <c r="A165" s="324"/>
      <c r="B165" s="192"/>
      <c r="D165" s="185" t="s">
        <v>127</v>
      </c>
      <c r="E165" s="193" t="s">
        <v>5</v>
      </c>
      <c r="F165" s="194" t="s">
        <v>600</v>
      </c>
      <c r="H165" s="195">
        <v>155</v>
      </c>
      <c r="I165" s="196"/>
      <c r="L165" s="192"/>
      <c r="M165" s="197"/>
      <c r="N165" s="198"/>
      <c r="O165" s="198"/>
      <c r="P165" s="198"/>
      <c r="Q165" s="198"/>
      <c r="R165" s="198"/>
      <c r="S165" s="198"/>
      <c r="T165" s="199"/>
      <c r="AT165" s="193" t="s">
        <v>127</v>
      </c>
      <c r="AU165" s="193" t="s">
        <v>81</v>
      </c>
      <c r="AV165" s="12" t="s">
        <v>81</v>
      </c>
      <c r="AW165" s="12" t="s">
        <v>34</v>
      </c>
      <c r="AX165" s="12" t="s">
        <v>79</v>
      </c>
      <c r="AY165" s="193" t="s">
        <v>118</v>
      </c>
    </row>
    <row r="166" spans="1:65" s="306" customFormat="1" x14ac:dyDescent="0.3">
      <c r="A166" s="315"/>
      <c r="B166" s="314"/>
      <c r="C166" s="315"/>
      <c r="D166" s="185" t="s">
        <v>127</v>
      </c>
      <c r="E166" s="316" t="s">
        <v>5</v>
      </c>
      <c r="F166" s="194" t="s">
        <v>611</v>
      </c>
      <c r="G166" s="194"/>
      <c r="H166" s="195">
        <v>62</v>
      </c>
      <c r="I166" s="194"/>
      <c r="J166" s="315"/>
      <c r="K166" s="315"/>
      <c r="L166" s="302"/>
      <c r="M166" s="303"/>
      <c r="N166" s="304"/>
      <c r="O166" s="304"/>
      <c r="P166" s="304"/>
      <c r="Q166" s="304"/>
      <c r="R166" s="304"/>
      <c r="S166" s="304"/>
      <c r="T166" s="305"/>
      <c r="AT166" s="307" t="s">
        <v>127</v>
      </c>
      <c r="AU166" s="307" t="s">
        <v>81</v>
      </c>
      <c r="AV166" s="306" t="s">
        <v>81</v>
      </c>
      <c r="AW166" s="306" t="s">
        <v>34</v>
      </c>
      <c r="AX166" s="306" t="s">
        <v>71</v>
      </c>
      <c r="AY166" s="307" t="s">
        <v>118</v>
      </c>
    </row>
    <row r="167" spans="1:65" s="306" customFormat="1" x14ac:dyDescent="0.3">
      <c r="A167" s="315"/>
      <c r="B167" s="314"/>
      <c r="C167" s="315"/>
      <c r="D167" s="185" t="s">
        <v>127</v>
      </c>
      <c r="E167" s="316" t="s">
        <v>5</v>
      </c>
      <c r="F167" s="194" t="s">
        <v>601</v>
      </c>
      <c r="G167" s="194"/>
      <c r="H167" s="195">
        <v>22</v>
      </c>
      <c r="I167" s="194"/>
      <c r="J167" s="315"/>
      <c r="K167" s="315"/>
      <c r="L167" s="302"/>
      <c r="M167" s="303"/>
      <c r="N167" s="304"/>
      <c r="O167" s="304"/>
      <c r="P167" s="304"/>
      <c r="Q167" s="304"/>
      <c r="R167" s="304"/>
      <c r="S167" s="304"/>
      <c r="T167" s="305"/>
      <c r="AT167" s="307" t="s">
        <v>127</v>
      </c>
      <c r="AU167" s="307" t="s">
        <v>81</v>
      </c>
      <c r="AV167" s="306" t="s">
        <v>81</v>
      </c>
      <c r="AW167" s="306" t="s">
        <v>34</v>
      </c>
      <c r="AX167" s="306" t="s">
        <v>71</v>
      </c>
      <c r="AY167" s="307" t="s">
        <v>118</v>
      </c>
    </row>
    <row r="168" spans="1:65" s="306" customFormat="1" x14ac:dyDescent="0.3">
      <c r="A168" s="315"/>
      <c r="B168" s="302"/>
      <c r="D168" s="185" t="s">
        <v>127</v>
      </c>
      <c r="E168" s="307" t="s">
        <v>5</v>
      </c>
      <c r="F168" s="308" t="s">
        <v>184</v>
      </c>
      <c r="H168" s="207">
        <v>239</v>
      </c>
      <c r="I168" s="309"/>
      <c r="L168" s="302"/>
      <c r="M168" s="303"/>
      <c r="N168" s="304"/>
      <c r="O168" s="304"/>
      <c r="P168" s="304"/>
      <c r="Q168" s="304"/>
      <c r="R168" s="304"/>
      <c r="S168" s="304"/>
      <c r="T168" s="305"/>
      <c r="AT168" s="307" t="s">
        <v>127</v>
      </c>
      <c r="AU168" s="307" t="s">
        <v>81</v>
      </c>
      <c r="AV168" s="306" t="s">
        <v>146</v>
      </c>
      <c r="AW168" s="306" t="s">
        <v>34</v>
      </c>
      <c r="AX168" s="306" t="s">
        <v>79</v>
      </c>
      <c r="AY168" s="307" t="s">
        <v>118</v>
      </c>
    </row>
    <row r="169" spans="1:65" s="1" customFormat="1" ht="16.5" customHeight="1" x14ac:dyDescent="0.3">
      <c r="A169" s="338"/>
      <c r="B169" s="171"/>
      <c r="C169" s="172" t="s">
        <v>300</v>
      </c>
      <c r="D169" s="172" t="s">
        <v>121</v>
      </c>
      <c r="E169" s="173" t="s">
        <v>301</v>
      </c>
      <c r="F169" s="174" t="s">
        <v>302</v>
      </c>
      <c r="G169" s="175" t="s">
        <v>201</v>
      </c>
      <c r="H169" s="176">
        <v>89</v>
      </c>
      <c r="I169" s="177"/>
      <c r="J169" s="178">
        <f>ROUND(I169*H169,2)</f>
        <v>0</v>
      </c>
      <c r="K169" s="174" t="s">
        <v>135</v>
      </c>
      <c r="L169" s="39"/>
      <c r="M169" s="179" t="s">
        <v>5</v>
      </c>
      <c r="N169" s="180" t="s">
        <v>42</v>
      </c>
      <c r="O169" s="40"/>
      <c r="P169" s="181">
        <f>O169*H169</f>
        <v>0</v>
      </c>
      <c r="Q169" s="181">
        <v>0</v>
      </c>
      <c r="R169" s="181">
        <f>Q169*H169</f>
        <v>0</v>
      </c>
      <c r="S169" s="181">
        <v>0</v>
      </c>
      <c r="T169" s="182">
        <f>S169*H169</f>
        <v>0</v>
      </c>
      <c r="AR169" s="23" t="s">
        <v>146</v>
      </c>
      <c r="AT169" s="23" t="s">
        <v>121</v>
      </c>
      <c r="AU169" s="23" t="s">
        <v>81</v>
      </c>
      <c r="AY169" s="23" t="s">
        <v>118</v>
      </c>
      <c r="BE169" s="183">
        <f>IF(N169="základní",J169,0)</f>
        <v>0</v>
      </c>
      <c r="BF169" s="183">
        <f>IF(N169="snížená",J169,0)</f>
        <v>0</v>
      </c>
      <c r="BG169" s="183">
        <f>IF(N169="zákl. přenesená",J169,0)</f>
        <v>0</v>
      </c>
      <c r="BH169" s="183">
        <f>IF(N169="sníž. přenesená",J169,0)</f>
        <v>0</v>
      </c>
      <c r="BI169" s="183">
        <f>IF(N169="nulová",J169,0)</f>
        <v>0</v>
      </c>
      <c r="BJ169" s="23" t="s">
        <v>79</v>
      </c>
      <c r="BK169" s="183">
        <f>ROUND(I169*H169,2)</f>
        <v>0</v>
      </c>
      <c r="BL169" s="23" t="s">
        <v>146</v>
      </c>
      <c r="BM169" s="23" t="s">
        <v>303</v>
      </c>
    </row>
    <row r="170" spans="1:65" s="12" customFormat="1" x14ac:dyDescent="0.3">
      <c r="A170" s="324"/>
      <c r="B170" s="192"/>
      <c r="D170" s="185" t="s">
        <v>127</v>
      </c>
      <c r="E170" s="193" t="s">
        <v>5</v>
      </c>
      <c r="F170" s="194" t="s">
        <v>304</v>
      </c>
      <c r="H170" s="195">
        <v>89</v>
      </c>
      <c r="I170" s="196"/>
      <c r="L170" s="192"/>
      <c r="M170" s="197"/>
      <c r="N170" s="198"/>
      <c r="O170" s="198"/>
      <c r="P170" s="198"/>
      <c r="Q170" s="198"/>
      <c r="R170" s="198"/>
      <c r="S170" s="198"/>
      <c r="T170" s="199"/>
      <c r="AT170" s="193" t="s">
        <v>127</v>
      </c>
      <c r="AU170" s="193" t="s">
        <v>81</v>
      </c>
      <c r="AV170" s="12" t="s">
        <v>81</v>
      </c>
      <c r="AW170" s="12" t="s">
        <v>34</v>
      </c>
      <c r="AX170" s="12" t="s">
        <v>79</v>
      </c>
      <c r="AY170" s="193" t="s">
        <v>118</v>
      </c>
    </row>
    <row r="171" spans="1:65" s="1" customFormat="1" ht="16.5" customHeight="1" x14ac:dyDescent="0.3">
      <c r="A171" s="338"/>
      <c r="B171" s="171"/>
      <c r="C171" s="212" t="s">
        <v>305</v>
      </c>
      <c r="D171" s="212" t="s">
        <v>238</v>
      </c>
      <c r="E171" s="213" t="s">
        <v>306</v>
      </c>
      <c r="F171" s="214" t="s">
        <v>307</v>
      </c>
      <c r="G171" s="215" t="s">
        <v>232</v>
      </c>
      <c r="H171" s="216">
        <v>178</v>
      </c>
      <c r="I171" s="217"/>
      <c r="J171" s="218">
        <f>ROUND(I171*H171,2)</f>
        <v>0</v>
      </c>
      <c r="K171" s="214" t="s">
        <v>135</v>
      </c>
      <c r="L171" s="219"/>
      <c r="M171" s="220" t="s">
        <v>5</v>
      </c>
      <c r="N171" s="221" t="s">
        <v>42</v>
      </c>
      <c r="O171" s="40"/>
      <c r="P171" s="181">
        <f>O171*H171</f>
        <v>0</v>
      </c>
      <c r="Q171" s="181">
        <v>1</v>
      </c>
      <c r="R171" s="181">
        <f>Q171*H171</f>
        <v>178</v>
      </c>
      <c r="S171" s="181">
        <v>0</v>
      </c>
      <c r="T171" s="182">
        <f>S171*H171</f>
        <v>0</v>
      </c>
      <c r="AR171" s="23" t="s">
        <v>203</v>
      </c>
      <c r="AT171" s="23" t="s">
        <v>238</v>
      </c>
      <c r="AU171" s="23" t="s">
        <v>81</v>
      </c>
      <c r="AY171" s="23" t="s">
        <v>118</v>
      </c>
      <c r="BE171" s="183">
        <f>IF(N171="základní",J171,0)</f>
        <v>0</v>
      </c>
      <c r="BF171" s="183">
        <f>IF(N171="snížená",J171,0)</f>
        <v>0</v>
      </c>
      <c r="BG171" s="183">
        <f>IF(N171="zákl. přenesená",J171,0)</f>
        <v>0</v>
      </c>
      <c r="BH171" s="183">
        <f>IF(N171="sníž. přenesená",J171,0)</f>
        <v>0</v>
      </c>
      <c r="BI171" s="183">
        <f>IF(N171="nulová",J171,0)</f>
        <v>0</v>
      </c>
      <c r="BJ171" s="23" t="s">
        <v>79</v>
      </c>
      <c r="BK171" s="183">
        <f>ROUND(I171*H171,2)</f>
        <v>0</v>
      </c>
      <c r="BL171" s="23" t="s">
        <v>146</v>
      </c>
      <c r="BM171" s="23" t="s">
        <v>308</v>
      </c>
    </row>
    <row r="172" spans="1:65" s="12" customFormat="1" x14ac:dyDescent="0.3">
      <c r="A172" s="324"/>
      <c r="B172" s="192"/>
      <c r="D172" s="185" t="s">
        <v>127</v>
      </c>
      <c r="E172" s="193" t="s">
        <v>5</v>
      </c>
      <c r="F172" s="194" t="s">
        <v>647</v>
      </c>
      <c r="H172" s="195">
        <v>178</v>
      </c>
      <c r="I172" s="196"/>
      <c r="L172" s="192"/>
      <c r="M172" s="197"/>
      <c r="N172" s="198"/>
      <c r="O172" s="198"/>
      <c r="P172" s="198"/>
      <c r="Q172" s="198"/>
      <c r="R172" s="198"/>
      <c r="S172" s="198"/>
      <c r="T172" s="199"/>
      <c r="AT172" s="193" t="s">
        <v>127</v>
      </c>
      <c r="AU172" s="193" t="s">
        <v>81</v>
      </c>
      <c r="AV172" s="12" t="s">
        <v>81</v>
      </c>
      <c r="AW172" s="12" t="s">
        <v>34</v>
      </c>
      <c r="AX172" s="12" t="s">
        <v>79</v>
      </c>
      <c r="AY172" s="193" t="s">
        <v>118</v>
      </c>
    </row>
    <row r="173" spans="1:65" s="1" customFormat="1" ht="51" customHeight="1" x14ac:dyDescent="0.3">
      <c r="A173" s="338"/>
      <c r="B173" s="171"/>
      <c r="C173" s="172" t="s">
        <v>309</v>
      </c>
      <c r="D173" s="172" t="s">
        <v>121</v>
      </c>
      <c r="E173" s="173" t="s">
        <v>310</v>
      </c>
      <c r="F173" s="174" t="s">
        <v>311</v>
      </c>
      <c r="G173" s="175" t="s">
        <v>182</v>
      </c>
      <c r="H173" s="176">
        <v>1016</v>
      </c>
      <c r="I173" s="177"/>
      <c r="J173" s="178">
        <f>ROUND(I173*H173,2)</f>
        <v>0</v>
      </c>
      <c r="K173" s="174" t="s">
        <v>135</v>
      </c>
      <c r="L173" s="39"/>
      <c r="M173" s="179" t="s">
        <v>5</v>
      </c>
      <c r="N173" s="180" t="s">
        <v>42</v>
      </c>
      <c r="O173" s="40"/>
      <c r="P173" s="181">
        <f>O173*H173</f>
        <v>0</v>
      </c>
      <c r="Q173" s="181">
        <v>8.4250000000000005E-2</v>
      </c>
      <c r="R173" s="181">
        <f>Q173*H173</f>
        <v>85.597999999999999</v>
      </c>
      <c r="S173" s="181">
        <v>0</v>
      </c>
      <c r="T173" s="182">
        <f>S173*H173</f>
        <v>0</v>
      </c>
      <c r="AR173" s="23" t="s">
        <v>146</v>
      </c>
      <c r="AT173" s="23" t="s">
        <v>121</v>
      </c>
      <c r="AU173" s="23" t="s">
        <v>81</v>
      </c>
      <c r="AY173" s="23" t="s">
        <v>118</v>
      </c>
      <c r="BE173" s="183">
        <f>IF(N173="základní",J173,0)</f>
        <v>0</v>
      </c>
      <c r="BF173" s="183">
        <f>IF(N173="snížená",J173,0)</f>
        <v>0</v>
      </c>
      <c r="BG173" s="183">
        <f>IF(N173="zákl. přenesená",J173,0)</f>
        <v>0</v>
      </c>
      <c r="BH173" s="183">
        <f>IF(N173="sníž. přenesená",J173,0)</f>
        <v>0</v>
      </c>
      <c r="BI173" s="183">
        <f>IF(N173="nulová",J173,0)</f>
        <v>0</v>
      </c>
      <c r="BJ173" s="23" t="s">
        <v>79</v>
      </c>
      <c r="BK173" s="183">
        <f>ROUND(I173*H173,2)</f>
        <v>0</v>
      </c>
      <c r="BL173" s="23" t="s">
        <v>146</v>
      </c>
      <c r="BM173" s="23" t="s">
        <v>312</v>
      </c>
    </row>
    <row r="174" spans="1:65" s="12" customFormat="1" x14ac:dyDescent="0.3">
      <c r="A174" s="324"/>
      <c r="B174" s="192"/>
      <c r="D174" s="185" t="s">
        <v>127</v>
      </c>
      <c r="E174" s="193" t="s">
        <v>5</v>
      </c>
      <c r="F174" s="194" t="s">
        <v>615</v>
      </c>
      <c r="H174" s="195">
        <v>936</v>
      </c>
      <c r="I174" s="196"/>
      <c r="L174" s="192"/>
      <c r="M174" s="197"/>
      <c r="N174" s="198"/>
      <c r="O174" s="198"/>
      <c r="P174" s="198"/>
      <c r="Q174" s="198"/>
      <c r="R174" s="198"/>
      <c r="S174" s="198"/>
      <c r="T174" s="199"/>
      <c r="AT174" s="193" t="s">
        <v>127</v>
      </c>
      <c r="AU174" s="193" t="s">
        <v>81</v>
      </c>
      <c r="AV174" s="12" t="s">
        <v>81</v>
      </c>
      <c r="AW174" s="12" t="s">
        <v>34</v>
      </c>
      <c r="AX174" s="12" t="s">
        <v>71</v>
      </c>
      <c r="AY174" s="193" t="s">
        <v>118</v>
      </c>
    </row>
    <row r="175" spans="1:65" s="12" customFormat="1" x14ac:dyDescent="0.3">
      <c r="A175" s="324"/>
      <c r="B175" s="192"/>
      <c r="D175" s="185" t="s">
        <v>127</v>
      </c>
      <c r="E175" s="193" t="s">
        <v>5</v>
      </c>
      <c r="F175" s="194" t="s">
        <v>610</v>
      </c>
      <c r="H175" s="195">
        <v>7</v>
      </c>
      <c r="I175" s="196"/>
      <c r="L175" s="192"/>
      <c r="M175" s="197"/>
      <c r="N175" s="198"/>
      <c r="O175" s="198"/>
      <c r="P175" s="198"/>
      <c r="Q175" s="198"/>
      <c r="R175" s="198"/>
      <c r="S175" s="198"/>
      <c r="T175" s="199"/>
      <c r="AT175" s="193" t="s">
        <v>127</v>
      </c>
      <c r="AU175" s="193" t="s">
        <v>81</v>
      </c>
      <c r="AV175" s="12" t="s">
        <v>81</v>
      </c>
      <c r="AW175" s="12" t="s">
        <v>34</v>
      </c>
      <c r="AX175" s="12" t="s">
        <v>79</v>
      </c>
      <c r="AY175" s="193" t="s">
        <v>118</v>
      </c>
    </row>
    <row r="176" spans="1:65" s="12" customFormat="1" x14ac:dyDescent="0.3">
      <c r="A176" s="324"/>
      <c r="B176" s="192"/>
      <c r="D176" s="185" t="s">
        <v>127</v>
      </c>
      <c r="E176" s="193" t="s">
        <v>5</v>
      </c>
      <c r="F176" s="194" t="s">
        <v>607</v>
      </c>
      <c r="H176" s="195">
        <v>73</v>
      </c>
      <c r="I176" s="196"/>
      <c r="L176" s="192"/>
      <c r="M176" s="197"/>
      <c r="N176" s="198"/>
      <c r="O176" s="198"/>
      <c r="P176" s="198"/>
      <c r="Q176" s="198"/>
      <c r="R176" s="198"/>
      <c r="S176" s="198"/>
      <c r="T176" s="199"/>
      <c r="AT176" s="193" t="s">
        <v>127</v>
      </c>
      <c r="AU176" s="193" t="s">
        <v>81</v>
      </c>
      <c r="AV176" s="12" t="s">
        <v>81</v>
      </c>
      <c r="AW176" s="12" t="s">
        <v>34</v>
      </c>
      <c r="AX176" s="12" t="s">
        <v>71</v>
      </c>
      <c r="AY176" s="193" t="s">
        <v>118</v>
      </c>
    </row>
    <row r="177" spans="1:65" s="13" customFormat="1" x14ac:dyDescent="0.3">
      <c r="A177" s="344"/>
      <c r="B177" s="204"/>
      <c r="D177" s="185" t="s">
        <v>127</v>
      </c>
      <c r="E177" s="205" t="s">
        <v>5</v>
      </c>
      <c r="F177" s="206" t="s">
        <v>184</v>
      </c>
      <c r="H177" s="207">
        <v>1016</v>
      </c>
      <c r="I177" s="208"/>
      <c r="L177" s="204"/>
      <c r="M177" s="209"/>
      <c r="N177" s="210"/>
      <c r="O177" s="210"/>
      <c r="P177" s="210"/>
      <c r="Q177" s="210"/>
      <c r="R177" s="210"/>
      <c r="S177" s="210"/>
      <c r="T177" s="211"/>
      <c r="AT177" s="205" t="s">
        <v>127</v>
      </c>
      <c r="AU177" s="205" t="s">
        <v>81</v>
      </c>
      <c r="AV177" s="13" t="s">
        <v>146</v>
      </c>
      <c r="AW177" s="13" t="s">
        <v>34</v>
      </c>
      <c r="AX177" s="13" t="s">
        <v>79</v>
      </c>
      <c r="AY177" s="205" t="s">
        <v>118</v>
      </c>
    </row>
    <row r="178" spans="1:65" s="312" customFormat="1" ht="16.5" customHeight="1" x14ac:dyDescent="0.3">
      <c r="A178" s="338"/>
      <c r="B178" s="171"/>
      <c r="C178" s="212">
        <v>32</v>
      </c>
      <c r="D178" s="212" t="s">
        <v>238</v>
      </c>
      <c r="E178" s="213" t="s">
        <v>609</v>
      </c>
      <c r="F178" s="214" t="s">
        <v>608</v>
      </c>
      <c r="G178" s="215" t="s">
        <v>182</v>
      </c>
      <c r="H178" s="216">
        <v>73</v>
      </c>
      <c r="I178" s="217"/>
      <c r="J178" s="218">
        <f>ROUND(I178*H178,2)</f>
        <v>0</v>
      </c>
      <c r="K178" s="214" t="s">
        <v>135</v>
      </c>
      <c r="L178" s="219"/>
      <c r="M178" s="220" t="s">
        <v>5</v>
      </c>
      <c r="N178" s="221" t="s">
        <v>42</v>
      </c>
      <c r="O178" s="313"/>
      <c r="P178" s="181">
        <f>O178*H178</f>
        <v>0</v>
      </c>
      <c r="Q178" s="181">
        <v>0.13100000000000001</v>
      </c>
      <c r="R178" s="181">
        <f>Q178*H178</f>
        <v>9.5630000000000006</v>
      </c>
      <c r="S178" s="181">
        <v>0</v>
      </c>
      <c r="T178" s="182">
        <f>S178*H178</f>
        <v>0</v>
      </c>
      <c r="AR178" s="23" t="s">
        <v>203</v>
      </c>
      <c r="AT178" s="23" t="s">
        <v>238</v>
      </c>
      <c r="AU178" s="23" t="s">
        <v>81</v>
      </c>
      <c r="AY178" s="23" t="s">
        <v>118</v>
      </c>
      <c r="BE178" s="183">
        <f>IF(N178="základní",J178,0)</f>
        <v>0</v>
      </c>
      <c r="BF178" s="183">
        <f>IF(N178="snížená",J178,0)</f>
        <v>0</v>
      </c>
      <c r="BG178" s="183">
        <f>IF(N178="zákl. přenesená",J178,0)</f>
        <v>0</v>
      </c>
      <c r="BH178" s="183">
        <f>IF(N178="sníž. přenesená",J178,0)</f>
        <v>0</v>
      </c>
      <c r="BI178" s="183">
        <f>IF(N178="nulová",J178,0)</f>
        <v>0</v>
      </c>
      <c r="BJ178" s="23" t="s">
        <v>79</v>
      </c>
      <c r="BK178" s="183">
        <f>ROUND(I178*H178,2)</f>
        <v>0</v>
      </c>
      <c r="BL178" s="23" t="s">
        <v>146</v>
      </c>
      <c r="BM178" s="23" t="s">
        <v>315</v>
      </c>
    </row>
    <row r="179" spans="1:65" s="12" customFormat="1" x14ac:dyDescent="0.3">
      <c r="A179" s="324"/>
      <c r="B179" s="192"/>
      <c r="D179" s="185" t="s">
        <v>127</v>
      </c>
      <c r="E179" s="193" t="s">
        <v>5</v>
      </c>
      <c r="F179" s="194" t="s">
        <v>607</v>
      </c>
      <c r="H179" s="195">
        <v>73</v>
      </c>
      <c r="I179" s="196"/>
      <c r="L179" s="192"/>
      <c r="M179" s="197"/>
      <c r="N179" s="198"/>
      <c r="O179" s="198"/>
      <c r="P179" s="198"/>
      <c r="Q179" s="198"/>
      <c r="R179" s="198"/>
      <c r="S179" s="198"/>
      <c r="T179" s="199"/>
      <c r="AT179" s="193" t="s">
        <v>127</v>
      </c>
      <c r="AU179" s="193" t="s">
        <v>81</v>
      </c>
      <c r="AV179" s="12" t="s">
        <v>81</v>
      </c>
      <c r="AW179" s="12" t="s">
        <v>34</v>
      </c>
      <c r="AX179" s="12" t="s">
        <v>71</v>
      </c>
      <c r="AY179" s="193" t="s">
        <v>118</v>
      </c>
    </row>
    <row r="180" spans="1:65" s="310" customFormat="1" ht="16.5" customHeight="1" x14ac:dyDescent="0.3">
      <c r="A180" s="338"/>
      <c r="B180" s="171"/>
      <c r="C180" s="212">
        <v>33</v>
      </c>
      <c r="D180" s="212" t="s">
        <v>238</v>
      </c>
      <c r="E180" s="213" t="s">
        <v>313</v>
      </c>
      <c r="F180" s="214" t="s">
        <v>314</v>
      </c>
      <c r="G180" s="215" t="s">
        <v>182</v>
      </c>
      <c r="H180" s="216">
        <v>936</v>
      </c>
      <c r="I180" s="217"/>
      <c r="J180" s="218">
        <f>ROUND(I180*H180,2)</f>
        <v>0</v>
      </c>
      <c r="K180" s="214" t="s">
        <v>135</v>
      </c>
      <c r="L180" s="219"/>
      <c r="M180" s="220" t="s">
        <v>5</v>
      </c>
      <c r="N180" s="221" t="s">
        <v>42</v>
      </c>
      <c r="O180" s="311"/>
      <c r="P180" s="181">
        <f>O180*H180</f>
        <v>0</v>
      </c>
      <c r="Q180" s="181">
        <v>0.13100000000000001</v>
      </c>
      <c r="R180" s="181">
        <f>Q180*H180</f>
        <v>122.616</v>
      </c>
      <c r="S180" s="181">
        <v>0</v>
      </c>
      <c r="T180" s="182">
        <f>S180*H180</f>
        <v>0</v>
      </c>
      <c r="AR180" s="23" t="s">
        <v>203</v>
      </c>
      <c r="AT180" s="23" t="s">
        <v>238</v>
      </c>
      <c r="AU180" s="23" t="s">
        <v>81</v>
      </c>
      <c r="AY180" s="23" t="s">
        <v>118</v>
      </c>
      <c r="BE180" s="183">
        <f>IF(N180="základní",J180,0)</f>
        <v>0</v>
      </c>
      <c r="BF180" s="183">
        <f>IF(N180="snížená",J180,0)</f>
        <v>0</v>
      </c>
      <c r="BG180" s="183">
        <f>IF(N180="zákl. přenesená",J180,0)</f>
        <v>0</v>
      </c>
      <c r="BH180" s="183">
        <f>IF(N180="sníž. přenesená",J180,0)</f>
        <v>0</v>
      </c>
      <c r="BI180" s="183">
        <f>IF(N180="nulová",J180,0)</f>
        <v>0</v>
      </c>
      <c r="BJ180" s="23" t="s">
        <v>79</v>
      </c>
      <c r="BK180" s="183">
        <f>ROUND(I180*H180,2)</f>
        <v>0</v>
      </c>
      <c r="BL180" s="23" t="s">
        <v>146</v>
      </c>
      <c r="BM180" s="23" t="s">
        <v>315</v>
      </c>
    </row>
    <row r="181" spans="1:65" s="12" customFormat="1" x14ac:dyDescent="0.3">
      <c r="A181" s="324"/>
      <c r="B181" s="192"/>
      <c r="D181" s="185" t="s">
        <v>127</v>
      </c>
      <c r="E181" s="193" t="s">
        <v>5</v>
      </c>
      <c r="F181" s="194" t="s">
        <v>615</v>
      </c>
      <c r="H181" s="195">
        <v>936</v>
      </c>
      <c r="I181" s="196"/>
      <c r="L181" s="192"/>
      <c r="M181" s="197"/>
      <c r="N181" s="198"/>
      <c r="O181" s="198"/>
      <c r="P181" s="198"/>
      <c r="Q181" s="198"/>
      <c r="R181" s="198"/>
      <c r="S181" s="198"/>
      <c r="T181" s="199"/>
      <c r="AT181" s="193" t="s">
        <v>127</v>
      </c>
      <c r="AU181" s="193" t="s">
        <v>81</v>
      </c>
      <c r="AV181" s="12" t="s">
        <v>81</v>
      </c>
      <c r="AW181" s="12" t="s">
        <v>34</v>
      </c>
      <c r="AX181" s="12" t="s">
        <v>79</v>
      </c>
      <c r="AY181" s="193" t="s">
        <v>118</v>
      </c>
    </row>
    <row r="182" spans="1:65" s="1" customFormat="1" ht="16.5" customHeight="1" x14ac:dyDescent="0.3">
      <c r="A182" s="338"/>
      <c r="B182" s="171"/>
      <c r="C182" s="212">
        <v>34</v>
      </c>
      <c r="D182" s="212" t="s">
        <v>238</v>
      </c>
      <c r="E182" s="213" t="s">
        <v>316</v>
      </c>
      <c r="F182" s="214" t="s">
        <v>317</v>
      </c>
      <c r="G182" s="215" t="s">
        <v>182</v>
      </c>
      <c r="H182" s="216">
        <v>7</v>
      </c>
      <c r="I182" s="217"/>
      <c r="J182" s="218">
        <f>ROUND(I182*H182,2)</f>
        <v>0</v>
      </c>
      <c r="K182" s="214" t="s">
        <v>135</v>
      </c>
      <c r="L182" s="219"/>
      <c r="M182" s="220" t="s">
        <v>5</v>
      </c>
      <c r="N182" s="221" t="s">
        <v>42</v>
      </c>
      <c r="O182" s="40"/>
      <c r="P182" s="181">
        <f>O182*H182</f>
        <v>0</v>
      </c>
      <c r="Q182" s="181">
        <v>0.13100000000000001</v>
      </c>
      <c r="R182" s="181">
        <f>Q182*H182</f>
        <v>0.91700000000000004</v>
      </c>
      <c r="S182" s="181">
        <v>0</v>
      </c>
      <c r="T182" s="182">
        <f>S182*H182</f>
        <v>0</v>
      </c>
      <c r="AR182" s="23" t="s">
        <v>203</v>
      </c>
      <c r="AT182" s="23" t="s">
        <v>238</v>
      </c>
      <c r="AU182" s="23" t="s">
        <v>81</v>
      </c>
      <c r="AY182" s="23" t="s">
        <v>118</v>
      </c>
      <c r="BE182" s="183">
        <f>IF(N182="základní",J182,0)</f>
        <v>0</v>
      </c>
      <c r="BF182" s="183">
        <f>IF(N182="snížená",J182,0)</f>
        <v>0</v>
      </c>
      <c r="BG182" s="183">
        <f>IF(N182="zákl. přenesená",J182,0)</f>
        <v>0</v>
      </c>
      <c r="BH182" s="183">
        <f>IF(N182="sníž. přenesená",J182,0)</f>
        <v>0</v>
      </c>
      <c r="BI182" s="183">
        <f>IF(N182="nulová",J182,0)</f>
        <v>0</v>
      </c>
      <c r="BJ182" s="23" t="s">
        <v>79</v>
      </c>
      <c r="BK182" s="183">
        <f>ROUND(I182*H182,2)</f>
        <v>0</v>
      </c>
      <c r="BL182" s="23" t="s">
        <v>146</v>
      </c>
      <c r="BM182" s="23" t="s">
        <v>318</v>
      </c>
    </row>
    <row r="183" spans="1:65" s="12" customFormat="1" x14ac:dyDescent="0.3">
      <c r="A183" s="324"/>
      <c r="B183" s="192"/>
      <c r="D183" s="185" t="s">
        <v>127</v>
      </c>
      <c r="E183" s="193" t="s">
        <v>5</v>
      </c>
      <c r="F183" s="194" t="s">
        <v>610</v>
      </c>
      <c r="H183" s="195">
        <v>7</v>
      </c>
      <c r="I183" s="196"/>
      <c r="L183" s="192"/>
      <c r="M183" s="197"/>
      <c r="N183" s="198"/>
      <c r="O183" s="198"/>
      <c r="P183" s="198"/>
      <c r="Q183" s="198"/>
      <c r="R183" s="198"/>
      <c r="S183" s="198"/>
      <c r="T183" s="199"/>
      <c r="AT183" s="193" t="s">
        <v>127</v>
      </c>
      <c r="AU183" s="193" t="s">
        <v>81</v>
      </c>
      <c r="AV183" s="12" t="s">
        <v>81</v>
      </c>
      <c r="AW183" s="12" t="s">
        <v>34</v>
      </c>
      <c r="AX183" s="12" t="s">
        <v>79</v>
      </c>
      <c r="AY183" s="193" t="s">
        <v>118</v>
      </c>
    </row>
    <row r="184" spans="1:65" s="1" customFormat="1" ht="63.75" customHeight="1" x14ac:dyDescent="0.3">
      <c r="A184" s="338"/>
      <c r="B184" s="171"/>
      <c r="C184" s="172">
        <v>35</v>
      </c>
      <c r="D184" s="172" t="s">
        <v>121</v>
      </c>
      <c r="E184" s="173" t="s">
        <v>319</v>
      </c>
      <c r="F184" s="174" t="s">
        <v>320</v>
      </c>
      <c r="G184" s="175" t="s">
        <v>182</v>
      </c>
      <c r="H184" s="176">
        <v>80</v>
      </c>
      <c r="I184" s="177"/>
      <c r="J184" s="178">
        <f>ROUND(I184*H184,2)</f>
        <v>0</v>
      </c>
      <c r="K184" s="174" t="s">
        <v>135</v>
      </c>
      <c r="L184" s="39"/>
      <c r="M184" s="179" t="s">
        <v>5</v>
      </c>
      <c r="N184" s="180" t="s">
        <v>42</v>
      </c>
      <c r="O184" s="40"/>
      <c r="P184" s="181">
        <f>O184*H184</f>
        <v>0</v>
      </c>
      <c r="Q184" s="181">
        <v>0</v>
      </c>
      <c r="R184" s="181">
        <f>Q184*H184</f>
        <v>0</v>
      </c>
      <c r="S184" s="181">
        <v>0</v>
      </c>
      <c r="T184" s="182">
        <f>S184*H184</f>
        <v>0</v>
      </c>
      <c r="AR184" s="23" t="s">
        <v>146</v>
      </c>
      <c r="AT184" s="23" t="s">
        <v>121</v>
      </c>
      <c r="AU184" s="23" t="s">
        <v>81</v>
      </c>
      <c r="AY184" s="23" t="s">
        <v>118</v>
      </c>
      <c r="BE184" s="183">
        <f>IF(N184="základní",J184,0)</f>
        <v>0</v>
      </c>
      <c r="BF184" s="183">
        <f>IF(N184="snížená",J184,0)</f>
        <v>0</v>
      </c>
      <c r="BG184" s="183">
        <f>IF(N184="zákl. přenesená",J184,0)</f>
        <v>0</v>
      </c>
      <c r="BH184" s="183">
        <f>IF(N184="sníž. přenesená",J184,0)</f>
        <v>0</v>
      </c>
      <c r="BI184" s="183">
        <f>IF(N184="nulová",J184,0)</f>
        <v>0</v>
      </c>
      <c r="BJ184" s="23" t="s">
        <v>79</v>
      </c>
      <c r="BK184" s="183">
        <f>ROUND(I184*H184,2)</f>
        <v>0</v>
      </c>
      <c r="BL184" s="23" t="s">
        <v>146</v>
      </c>
      <c r="BM184" s="23" t="s">
        <v>321</v>
      </c>
    </row>
    <row r="185" spans="1:65" s="12" customFormat="1" x14ac:dyDescent="0.3">
      <c r="A185" s="324"/>
      <c r="B185" s="192"/>
      <c r="D185" s="185" t="s">
        <v>127</v>
      </c>
      <c r="E185" s="193" t="s">
        <v>5</v>
      </c>
      <c r="F185" s="194" t="s">
        <v>610</v>
      </c>
      <c r="H185" s="195">
        <v>7</v>
      </c>
      <c r="I185" s="196"/>
      <c r="L185" s="192"/>
      <c r="M185" s="197"/>
      <c r="N185" s="198"/>
      <c r="O185" s="198"/>
      <c r="P185" s="198"/>
      <c r="Q185" s="198"/>
      <c r="R185" s="198"/>
      <c r="S185" s="198"/>
      <c r="T185" s="199"/>
      <c r="AT185" s="193" t="s">
        <v>127</v>
      </c>
      <c r="AU185" s="193" t="s">
        <v>81</v>
      </c>
      <c r="AV185" s="12" t="s">
        <v>81</v>
      </c>
      <c r="AW185" s="12" t="s">
        <v>34</v>
      </c>
      <c r="AX185" s="12" t="s">
        <v>79</v>
      </c>
      <c r="AY185" s="193" t="s">
        <v>118</v>
      </c>
    </row>
    <row r="186" spans="1:65" s="12" customFormat="1" x14ac:dyDescent="0.3">
      <c r="A186" s="324"/>
      <c r="B186" s="192"/>
      <c r="D186" s="185" t="s">
        <v>127</v>
      </c>
      <c r="E186" s="193" t="s">
        <v>5</v>
      </c>
      <c r="F186" s="194" t="s">
        <v>607</v>
      </c>
      <c r="H186" s="195">
        <v>73</v>
      </c>
      <c r="I186" s="196"/>
      <c r="L186" s="192"/>
      <c r="M186" s="197"/>
      <c r="N186" s="198"/>
      <c r="O186" s="198"/>
      <c r="P186" s="198"/>
      <c r="Q186" s="198"/>
      <c r="R186" s="198"/>
      <c r="S186" s="198"/>
      <c r="T186" s="199"/>
      <c r="AT186" s="193" t="s">
        <v>127</v>
      </c>
      <c r="AU186" s="193" t="s">
        <v>81</v>
      </c>
      <c r="AV186" s="12" t="s">
        <v>81</v>
      </c>
      <c r="AW186" s="12" t="s">
        <v>34</v>
      </c>
      <c r="AX186" s="12" t="s">
        <v>71</v>
      </c>
      <c r="AY186" s="193" t="s">
        <v>118</v>
      </c>
    </row>
    <row r="187" spans="1:65" s="13" customFormat="1" x14ac:dyDescent="0.3">
      <c r="A187" s="344"/>
      <c r="B187" s="204"/>
      <c r="D187" s="185" t="s">
        <v>127</v>
      </c>
      <c r="E187" s="205" t="s">
        <v>5</v>
      </c>
      <c r="F187" s="206" t="s">
        <v>184</v>
      </c>
      <c r="H187" s="207">
        <v>80</v>
      </c>
      <c r="I187" s="208"/>
      <c r="L187" s="204"/>
      <c r="M187" s="209"/>
      <c r="N187" s="210"/>
      <c r="O187" s="210"/>
      <c r="P187" s="210"/>
      <c r="Q187" s="210"/>
      <c r="R187" s="210"/>
      <c r="S187" s="210"/>
      <c r="T187" s="211"/>
      <c r="AT187" s="205" t="s">
        <v>127</v>
      </c>
      <c r="AU187" s="205" t="s">
        <v>81</v>
      </c>
      <c r="AV187" s="13" t="s">
        <v>146</v>
      </c>
      <c r="AW187" s="13" t="s">
        <v>34</v>
      </c>
      <c r="AX187" s="13" t="s">
        <v>79</v>
      </c>
      <c r="AY187" s="205" t="s">
        <v>118</v>
      </c>
    </row>
    <row r="188" spans="1:65" s="1" customFormat="1" ht="51" customHeight="1" x14ac:dyDescent="0.3">
      <c r="A188" s="338"/>
      <c r="B188" s="171"/>
      <c r="C188" s="172">
        <v>36</v>
      </c>
      <c r="D188" s="172" t="s">
        <v>121</v>
      </c>
      <c r="E188" s="173" t="s">
        <v>322</v>
      </c>
      <c r="F188" s="174" t="s">
        <v>323</v>
      </c>
      <c r="G188" s="175" t="s">
        <v>182</v>
      </c>
      <c r="H188" s="176">
        <v>239</v>
      </c>
      <c r="I188" s="177"/>
      <c r="J188" s="178">
        <f>ROUND(I188*H188,2)</f>
        <v>0</v>
      </c>
      <c r="K188" s="174" t="s">
        <v>135</v>
      </c>
      <c r="L188" s="39"/>
      <c r="M188" s="179" t="s">
        <v>5</v>
      </c>
      <c r="N188" s="180" t="s">
        <v>42</v>
      </c>
      <c r="O188" s="40"/>
      <c r="P188" s="181">
        <f>O188*H188</f>
        <v>0</v>
      </c>
      <c r="Q188" s="181">
        <v>8.5650000000000004E-2</v>
      </c>
      <c r="R188" s="181">
        <f>Q188*H188</f>
        <v>20.47035</v>
      </c>
      <c r="S188" s="181">
        <v>0</v>
      </c>
      <c r="T188" s="182">
        <f>S188*H188</f>
        <v>0</v>
      </c>
      <c r="AR188" s="23" t="s">
        <v>146</v>
      </c>
      <c r="AT188" s="23" t="s">
        <v>121</v>
      </c>
      <c r="AU188" s="23" t="s">
        <v>81</v>
      </c>
      <c r="AY188" s="23" t="s">
        <v>118</v>
      </c>
      <c r="BE188" s="183">
        <f>IF(N188="základní",J188,0)</f>
        <v>0</v>
      </c>
      <c r="BF188" s="183">
        <f>IF(N188="snížená",J188,0)</f>
        <v>0</v>
      </c>
      <c r="BG188" s="183">
        <f>IF(N188="zákl. přenesená",J188,0)</f>
        <v>0</v>
      </c>
      <c r="BH188" s="183">
        <f>IF(N188="sníž. přenesená",J188,0)</f>
        <v>0</v>
      </c>
      <c r="BI188" s="183">
        <f>IF(N188="nulová",J188,0)</f>
        <v>0</v>
      </c>
      <c r="BJ188" s="23" t="s">
        <v>79</v>
      </c>
      <c r="BK188" s="183">
        <f>ROUND(I188*H188,2)</f>
        <v>0</v>
      </c>
      <c r="BL188" s="23" t="s">
        <v>146</v>
      </c>
      <c r="BM188" s="23" t="s">
        <v>324</v>
      </c>
    </row>
    <row r="189" spans="1:65" s="12" customFormat="1" x14ac:dyDescent="0.3">
      <c r="A189" s="324"/>
      <c r="B189" s="192"/>
      <c r="D189" s="185" t="s">
        <v>127</v>
      </c>
      <c r="E189" s="193" t="s">
        <v>5</v>
      </c>
      <c r="F189" s="194" t="s">
        <v>600</v>
      </c>
      <c r="H189" s="195">
        <v>155</v>
      </c>
      <c r="I189" s="196"/>
      <c r="L189" s="192"/>
      <c r="M189" s="197"/>
      <c r="N189" s="198"/>
      <c r="O189" s="198"/>
      <c r="P189" s="198"/>
      <c r="Q189" s="198"/>
      <c r="R189" s="198"/>
      <c r="S189" s="198"/>
      <c r="T189" s="199"/>
      <c r="AT189" s="193" t="s">
        <v>127</v>
      </c>
      <c r="AU189" s="193" t="s">
        <v>81</v>
      </c>
      <c r="AV189" s="12" t="s">
        <v>81</v>
      </c>
      <c r="AW189" s="12" t="s">
        <v>34</v>
      </c>
      <c r="AX189" s="12" t="s">
        <v>79</v>
      </c>
      <c r="AY189" s="193" t="s">
        <v>118</v>
      </c>
    </row>
    <row r="190" spans="1:65" s="306" customFormat="1" x14ac:dyDescent="0.3">
      <c r="A190" s="315"/>
      <c r="B190" s="314"/>
      <c r="C190" s="315"/>
      <c r="D190" s="185" t="s">
        <v>127</v>
      </c>
      <c r="E190" s="316" t="s">
        <v>5</v>
      </c>
      <c r="F190" s="194" t="s">
        <v>611</v>
      </c>
      <c r="G190" s="194"/>
      <c r="H190" s="195">
        <v>62</v>
      </c>
      <c r="I190" s="194"/>
      <c r="J190" s="315"/>
      <c r="K190" s="315"/>
      <c r="L190" s="302"/>
      <c r="M190" s="303"/>
      <c r="N190" s="304"/>
      <c r="O190" s="304"/>
      <c r="P190" s="304"/>
      <c r="Q190" s="304"/>
      <c r="R190" s="304"/>
      <c r="S190" s="304"/>
      <c r="T190" s="305"/>
      <c r="AT190" s="307" t="s">
        <v>127</v>
      </c>
      <c r="AU190" s="307" t="s">
        <v>81</v>
      </c>
      <c r="AV190" s="306" t="s">
        <v>81</v>
      </c>
      <c r="AW190" s="306" t="s">
        <v>34</v>
      </c>
      <c r="AX190" s="306" t="s">
        <v>71</v>
      </c>
      <c r="AY190" s="307" t="s">
        <v>118</v>
      </c>
    </row>
    <row r="191" spans="1:65" s="306" customFormat="1" x14ac:dyDescent="0.3">
      <c r="A191" s="315"/>
      <c r="B191" s="314"/>
      <c r="C191" s="315"/>
      <c r="D191" s="185" t="s">
        <v>127</v>
      </c>
      <c r="E191" s="316" t="s">
        <v>5</v>
      </c>
      <c r="F191" s="194" t="s">
        <v>601</v>
      </c>
      <c r="G191" s="194"/>
      <c r="H191" s="195">
        <v>22</v>
      </c>
      <c r="I191" s="194"/>
      <c r="J191" s="315"/>
      <c r="K191" s="315"/>
      <c r="L191" s="302"/>
      <c r="M191" s="303"/>
      <c r="N191" s="304"/>
      <c r="O191" s="304"/>
      <c r="P191" s="304"/>
      <c r="Q191" s="304"/>
      <c r="R191" s="304"/>
      <c r="S191" s="304"/>
      <c r="T191" s="305"/>
      <c r="AT191" s="307" t="s">
        <v>127</v>
      </c>
      <c r="AU191" s="307" t="s">
        <v>81</v>
      </c>
      <c r="AV191" s="306" t="s">
        <v>81</v>
      </c>
      <c r="AW191" s="306" t="s">
        <v>34</v>
      </c>
      <c r="AX191" s="306" t="s">
        <v>71</v>
      </c>
      <c r="AY191" s="307" t="s">
        <v>118</v>
      </c>
    </row>
    <row r="192" spans="1:65" s="306" customFormat="1" x14ac:dyDescent="0.3">
      <c r="A192" s="315"/>
      <c r="B192" s="302"/>
      <c r="D192" s="185" t="s">
        <v>127</v>
      </c>
      <c r="E192" s="307" t="s">
        <v>5</v>
      </c>
      <c r="F192" s="308" t="s">
        <v>184</v>
      </c>
      <c r="H192" s="207">
        <v>239</v>
      </c>
      <c r="I192" s="309"/>
      <c r="L192" s="302"/>
      <c r="M192" s="303"/>
      <c r="N192" s="304"/>
      <c r="O192" s="304"/>
      <c r="P192" s="304"/>
      <c r="Q192" s="304"/>
      <c r="R192" s="304"/>
      <c r="S192" s="304"/>
      <c r="T192" s="305"/>
      <c r="AT192" s="307" t="s">
        <v>127</v>
      </c>
      <c r="AU192" s="307" t="s">
        <v>81</v>
      </c>
      <c r="AV192" s="306" t="s">
        <v>146</v>
      </c>
      <c r="AW192" s="306" t="s">
        <v>34</v>
      </c>
      <c r="AX192" s="306" t="s">
        <v>79</v>
      </c>
      <c r="AY192" s="307" t="s">
        <v>118</v>
      </c>
    </row>
    <row r="193" spans="1:65" s="301" customFormat="1" ht="16.5" customHeight="1" x14ac:dyDescent="0.3">
      <c r="A193" s="338"/>
      <c r="B193" s="171"/>
      <c r="C193" s="317">
        <v>37</v>
      </c>
      <c r="D193" s="317" t="s">
        <v>238</v>
      </c>
      <c r="E193" s="318" t="s">
        <v>596</v>
      </c>
      <c r="F193" s="319" t="s">
        <v>595</v>
      </c>
      <c r="G193" s="320" t="s">
        <v>182</v>
      </c>
      <c r="H193" s="321">
        <v>22</v>
      </c>
      <c r="I193" s="177"/>
      <c r="J193" s="322">
        <f>ROUND(I193*H193,2)</f>
        <v>0</v>
      </c>
      <c r="K193" s="323" t="s">
        <v>135</v>
      </c>
      <c r="L193" s="219"/>
      <c r="M193" s="220" t="s">
        <v>5</v>
      </c>
      <c r="N193" s="221" t="s">
        <v>42</v>
      </c>
      <c r="O193" s="300"/>
      <c r="P193" s="181">
        <f>O193*H193</f>
        <v>0</v>
      </c>
      <c r="Q193" s="181">
        <v>0.13100000000000001</v>
      </c>
      <c r="R193" s="181">
        <f>Q193*H193</f>
        <v>2.8820000000000001</v>
      </c>
      <c r="S193" s="181">
        <v>0</v>
      </c>
      <c r="T193" s="182">
        <f>S193*H193</f>
        <v>0</v>
      </c>
      <c r="AR193" s="23" t="s">
        <v>203</v>
      </c>
      <c r="AT193" s="23" t="s">
        <v>238</v>
      </c>
      <c r="AU193" s="23" t="s">
        <v>81</v>
      </c>
      <c r="AY193" s="23" t="s">
        <v>118</v>
      </c>
      <c r="BE193" s="183">
        <f>IF(N193="základní",J193,0)</f>
        <v>0</v>
      </c>
      <c r="BF193" s="183">
        <f>IF(N193="snížená",J193,0)</f>
        <v>0</v>
      </c>
      <c r="BG193" s="183">
        <f>IF(N193="zákl. přenesená",J193,0)</f>
        <v>0</v>
      </c>
      <c r="BH193" s="183">
        <f>IF(N193="sníž. přenesená",J193,0)</f>
        <v>0</v>
      </c>
      <c r="BI193" s="183">
        <f>IF(N193="nulová",J193,0)</f>
        <v>0</v>
      </c>
      <c r="BJ193" s="23" t="s">
        <v>79</v>
      </c>
      <c r="BK193" s="183">
        <f>ROUND(I193*H193,2)</f>
        <v>0</v>
      </c>
      <c r="BL193" s="23" t="s">
        <v>146</v>
      </c>
      <c r="BM193" s="23" t="s">
        <v>315</v>
      </c>
    </row>
    <row r="194" spans="1:65" s="12" customFormat="1" x14ac:dyDescent="0.3">
      <c r="A194" s="324"/>
      <c r="B194" s="192"/>
      <c r="C194" s="324"/>
      <c r="D194" s="325" t="s">
        <v>127</v>
      </c>
      <c r="E194" s="326" t="s">
        <v>5</v>
      </c>
      <c r="F194" s="327" t="s">
        <v>602</v>
      </c>
      <c r="G194" s="324"/>
      <c r="H194" s="328">
        <v>22</v>
      </c>
      <c r="I194" s="329"/>
      <c r="J194" s="324"/>
      <c r="K194" s="324"/>
      <c r="L194" s="192"/>
      <c r="M194" s="197"/>
      <c r="N194" s="198"/>
      <c r="O194" s="198"/>
      <c r="P194" s="198"/>
      <c r="Q194" s="198"/>
      <c r="R194" s="198"/>
      <c r="S194" s="198"/>
      <c r="T194" s="199"/>
      <c r="AT194" s="193" t="s">
        <v>127</v>
      </c>
      <c r="AU194" s="193" t="s">
        <v>81</v>
      </c>
      <c r="AV194" s="12" t="s">
        <v>81</v>
      </c>
      <c r="AW194" s="12" t="s">
        <v>34</v>
      </c>
      <c r="AX194" s="12" t="s">
        <v>79</v>
      </c>
      <c r="AY194" s="193" t="s">
        <v>118</v>
      </c>
    </row>
    <row r="195" spans="1:65" s="310" customFormat="1" ht="16.5" customHeight="1" x14ac:dyDescent="0.3">
      <c r="A195" s="338"/>
      <c r="B195" s="171"/>
      <c r="C195" s="212">
        <v>38</v>
      </c>
      <c r="D195" s="212" t="s">
        <v>238</v>
      </c>
      <c r="E195" s="213" t="s">
        <v>325</v>
      </c>
      <c r="F195" s="214" t="s">
        <v>326</v>
      </c>
      <c r="G195" s="215" t="s">
        <v>182</v>
      </c>
      <c r="H195" s="216">
        <v>155</v>
      </c>
      <c r="I195" s="217"/>
      <c r="J195" s="218">
        <f>ROUND(I195*H195,2)</f>
        <v>0</v>
      </c>
      <c r="K195" s="214" t="s">
        <v>135</v>
      </c>
      <c r="L195" s="219"/>
      <c r="M195" s="220" t="s">
        <v>5</v>
      </c>
      <c r="N195" s="221" t="s">
        <v>42</v>
      </c>
      <c r="O195" s="311"/>
      <c r="P195" s="181">
        <f>O195*H195</f>
        <v>0</v>
      </c>
      <c r="Q195" s="181">
        <v>0.13100000000000001</v>
      </c>
      <c r="R195" s="181">
        <f>Q195*H195</f>
        <v>20.305</v>
      </c>
      <c r="S195" s="181">
        <v>0</v>
      </c>
      <c r="T195" s="182">
        <f>S195*H195</f>
        <v>0</v>
      </c>
      <c r="AR195" s="23" t="s">
        <v>203</v>
      </c>
      <c r="AT195" s="23" t="s">
        <v>238</v>
      </c>
      <c r="AU195" s="23" t="s">
        <v>81</v>
      </c>
      <c r="AY195" s="23" t="s">
        <v>118</v>
      </c>
      <c r="BE195" s="183">
        <f>IF(N195="základní",J195,0)</f>
        <v>0</v>
      </c>
      <c r="BF195" s="183">
        <f>IF(N195="snížená",J195,0)</f>
        <v>0</v>
      </c>
      <c r="BG195" s="183">
        <f>IF(N195="zákl. přenesená",J195,0)</f>
        <v>0</v>
      </c>
      <c r="BH195" s="183">
        <f>IF(N195="sníž. přenesená",J195,0)</f>
        <v>0</v>
      </c>
      <c r="BI195" s="183">
        <f>IF(N195="nulová",J195,0)</f>
        <v>0</v>
      </c>
      <c r="BJ195" s="23" t="s">
        <v>79</v>
      </c>
      <c r="BK195" s="183">
        <f>ROUND(I195*H195,2)</f>
        <v>0</v>
      </c>
      <c r="BL195" s="23" t="s">
        <v>146</v>
      </c>
      <c r="BM195" s="23" t="s">
        <v>315</v>
      </c>
    </row>
    <row r="196" spans="1:65" s="12" customFormat="1" x14ac:dyDescent="0.3">
      <c r="A196" s="324"/>
      <c r="B196" s="192"/>
      <c r="D196" s="185" t="s">
        <v>127</v>
      </c>
      <c r="E196" s="193" t="s">
        <v>5</v>
      </c>
      <c r="F196" s="194" t="s">
        <v>600</v>
      </c>
      <c r="H196" s="195">
        <v>155</v>
      </c>
      <c r="I196" s="196"/>
      <c r="L196" s="192"/>
      <c r="M196" s="197"/>
      <c r="N196" s="198"/>
      <c r="O196" s="198"/>
      <c r="P196" s="198"/>
      <c r="Q196" s="198"/>
      <c r="R196" s="198"/>
      <c r="S196" s="198"/>
      <c r="T196" s="199"/>
      <c r="AT196" s="193" t="s">
        <v>127</v>
      </c>
      <c r="AU196" s="193" t="s">
        <v>81</v>
      </c>
      <c r="AV196" s="12" t="s">
        <v>81</v>
      </c>
      <c r="AW196" s="12" t="s">
        <v>34</v>
      </c>
      <c r="AX196" s="12" t="s">
        <v>79</v>
      </c>
      <c r="AY196" s="193" t="s">
        <v>118</v>
      </c>
    </row>
    <row r="197" spans="1:65" s="1" customFormat="1" ht="16.5" customHeight="1" x14ac:dyDescent="0.3">
      <c r="A197" s="338"/>
      <c r="B197" s="171"/>
      <c r="C197" s="212">
        <v>39</v>
      </c>
      <c r="D197" s="212" t="s">
        <v>238</v>
      </c>
      <c r="E197" s="213" t="s">
        <v>603</v>
      </c>
      <c r="F197" s="214" t="s">
        <v>604</v>
      </c>
      <c r="G197" s="215" t="s">
        <v>182</v>
      </c>
      <c r="H197" s="216">
        <v>62</v>
      </c>
      <c r="I197" s="217"/>
      <c r="J197" s="218">
        <f>ROUND(I197*H197,2)</f>
        <v>0</v>
      </c>
      <c r="K197" s="214" t="s">
        <v>135</v>
      </c>
      <c r="L197" s="219"/>
      <c r="M197" s="220" t="s">
        <v>5</v>
      </c>
      <c r="N197" s="221" t="s">
        <v>42</v>
      </c>
      <c r="O197" s="40"/>
      <c r="P197" s="181">
        <f>O197*H197</f>
        <v>0</v>
      </c>
      <c r="Q197" s="181">
        <v>0.17599999999999999</v>
      </c>
      <c r="R197" s="181">
        <f>Q197*H197</f>
        <v>10.911999999999999</v>
      </c>
      <c r="S197" s="181">
        <v>0</v>
      </c>
      <c r="T197" s="182">
        <f>S197*H197</f>
        <v>0</v>
      </c>
      <c r="AR197" s="23" t="s">
        <v>203</v>
      </c>
      <c r="AT197" s="23" t="s">
        <v>238</v>
      </c>
      <c r="AU197" s="23" t="s">
        <v>81</v>
      </c>
      <c r="AY197" s="23" t="s">
        <v>118</v>
      </c>
      <c r="BE197" s="183">
        <f>IF(N197="základní",J197,0)</f>
        <v>0</v>
      </c>
      <c r="BF197" s="183">
        <f>IF(N197="snížená",J197,0)</f>
        <v>0</v>
      </c>
      <c r="BG197" s="183">
        <f>IF(N197="zákl. přenesená",J197,0)</f>
        <v>0</v>
      </c>
      <c r="BH197" s="183">
        <f>IF(N197="sníž. přenesená",J197,0)</f>
        <v>0</v>
      </c>
      <c r="BI197" s="183">
        <f>IF(N197="nulová",J197,0)</f>
        <v>0</v>
      </c>
      <c r="BJ197" s="23" t="s">
        <v>79</v>
      </c>
      <c r="BK197" s="183">
        <f>ROUND(I197*H197,2)</f>
        <v>0</v>
      </c>
      <c r="BL197" s="23" t="s">
        <v>146</v>
      </c>
      <c r="BM197" s="23" t="s">
        <v>327</v>
      </c>
    </row>
    <row r="198" spans="1:65" s="12" customFormat="1" x14ac:dyDescent="0.3">
      <c r="A198" s="324"/>
      <c r="B198" s="192"/>
      <c r="D198" s="185" t="s">
        <v>127</v>
      </c>
      <c r="E198" s="193" t="s">
        <v>5</v>
      </c>
      <c r="F198" s="194" t="s">
        <v>612</v>
      </c>
      <c r="H198" s="195">
        <v>62</v>
      </c>
      <c r="I198" s="196"/>
      <c r="L198" s="192"/>
      <c r="M198" s="197"/>
      <c r="N198" s="198"/>
      <c r="O198" s="198"/>
      <c r="P198" s="198"/>
      <c r="Q198" s="198"/>
      <c r="R198" s="198"/>
      <c r="S198" s="198"/>
      <c r="T198" s="199"/>
      <c r="AT198" s="193" t="s">
        <v>127</v>
      </c>
      <c r="AU198" s="193" t="s">
        <v>81</v>
      </c>
      <c r="AV198" s="12" t="s">
        <v>81</v>
      </c>
      <c r="AW198" s="12" t="s">
        <v>34</v>
      </c>
      <c r="AX198" s="12" t="s">
        <v>79</v>
      </c>
      <c r="AY198" s="193" t="s">
        <v>118</v>
      </c>
    </row>
    <row r="199" spans="1:65" s="310" customFormat="1" ht="63.75" customHeight="1" x14ac:dyDescent="0.3">
      <c r="A199" s="338"/>
      <c r="B199" s="171"/>
      <c r="C199" s="172">
        <v>40</v>
      </c>
      <c r="D199" s="172" t="s">
        <v>121</v>
      </c>
      <c r="E199" s="173" t="s">
        <v>605</v>
      </c>
      <c r="F199" s="174" t="s">
        <v>606</v>
      </c>
      <c r="G199" s="175" t="s">
        <v>182</v>
      </c>
      <c r="H199" s="176">
        <v>62</v>
      </c>
      <c r="I199" s="177"/>
      <c r="J199" s="178">
        <f>ROUND(I199*H199,2)</f>
        <v>0</v>
      </c>
      <c r="K199" s="174" t="s">
        <v>135</v>
      </c>
      <c r="L199" s="39"/>
      <c r="M199" s="179" t="s">
        <v>5</v>
      </c>
      <c r="N199" s="180" t="s">
        <v>42</v>
      </c>
      <c r="O199" s="311"/>
      <c r="P199" s="181">
        <f>O199*H199</f>
        <v>0</v>
      </c>
      <c r="Q199" s="181">
        <v>0</v>
      </c>
      <c r="R199" s="181">
        <f>Q199*H199</f>
        <v>0</v>
      </c>
      <c r="S199" s="181">
        <v>0</v>
      </c>
      <c r="T199" s="182">
        <f>S199*H199</f>
        <v>0</v>
      </c>
      <c r="AR199" s="23" t="s">
        <v>146</v>
      </c>
      <c r="AT199" s="23" t="s">
        <v>121</v>
      </c>
      <c r="AU199" s="23" t="s">
        <v>81</v>
      </c>
      <c r="AY199" s="23" t="s">
        <v>118</v>
      </c>
      <c r="BE199" s="183">
        <f>IF(N199="základní",J199,0)</f>
        <v>0</v>
      </c>
      <c r="BF199" s="183">
        <f>IF(N199="snížená",J199,0)</f>
        <v>0</v>
      </c>
      <c r="BG199" s="183">
        <f>IF(N199="zákl. přenesená",J199,0)</f>
        <v>0</v>
      </c>
      <c r="BH199" s="183">
        <f>IF(N199="sníž. přenesená",J199,0)</f>
        <v>0</v>
      </c>
      <c r="BI199" s="183">
        <f>IF(N199="nulová",J199,0)</f>
        <v>0</v>
      </c>
      <c r="BJ199" s="23" t="s">
        <v>79</v>
      </c>
      <c r="BK199" s="183">
        <f>ROUND(I199*H199,2)</f>
        <v>0</v>
      </c>
      <c r="BL199" s="23" t="s">
        <v>146</v>
      </c>
      <c r="BM199" s="23" t="s">
        <v>321</v>
      </c>
    </row>
    <row r="200" spans="1:65" s="12" customFormat="1" x14ac:dyDescent="0.3">
      <c r="A200" s="324"/>
      <c r="B200" s="192"/>
      <c r="D200" s="185" t="s">
        <v>127</v>
      </c>
      <c r="E200" s="193" t="s">
        <v>5</v>
      </c>
      <c r="F200" s="194" t="s">
        <v>611</v>
      </c>
      <c r="H200" s="195">
        <v>62</v>
      </c>
      <c r="I200" s="196"/>
      <c r="L200" s="192"/>
      <c r="M200" s="197"/>
      <c r="N200" s="198"/>
      <c r="O200" s="198"/>
      <c r="P200" s="198"/>
      <c r="Q200" s="198"/>
      <c r="R200" s="198"/>
      <c r="S200" s="198"/>
      <c r="T200" s="199"/>
      <c r="AT200" s="193" t="s">
        <v>127</v>
      </c>
      <c r="AU200" s="193" t="s">
        <v>81</v>
      </c>
      <c r="AV200" s="12" t="s">
        <v>81</v>
      </c>
      <c r="AW200" s="12" t="s">
        <v>34</v>
      </c>
      <c r="AX200" s="12" t="s">
        <v>79</v>
      </c>
      <c r="AY200" s="193" t="s">
        <v>118</v>
      </c>
    </row>
    <row r="201" spans="1:65" s="10" customFormat="1" ht="29.85" customHeight="1" x14ac:dyDescent="0.3">
      <c r="A201" s="343"/>
      <c r="B201" s="158"/>
      <c r="D201" s="159" t="s">
        <v>70</v>
      </c>
      <c r="E201" s="169" t="s">
        <v>203</v>
      </c>
      <c r="F201" s="169" t="s">
        <v>328</v>
      </c>
      <c r="I201" s="161"/>
      <c r="J201" s="170">
        <f>SUM(J202:J202)</f>
        <v>0</v>
      </c>
      <c r="L201" s="158"/>
      <c r="M201" s="163"/>
      <c r="N201" s="164"/>
      <c r="O201" s="164"/>
      <c r="P201" s="165">
        <f>SUM(P202:P202)</f>
        <v>0</v>
      </c>
      <c r="Q201" s="164"/>
      <c r="R201" s="165">
        <f>SUM(R202:R202)</f>
        <v>6.3120000000000003</v>
      </c>
      <c r="S201" s="164"/>
      <c r="T201" s="166">
        <f>SUM(T202:T202)</f>
        <v>0</v>
      </c>
      <c r="AR201" s="159" t="s">
        <v>79</v>
      </c>
      <c r="AT201" s="167" t="s">
        <v>70</v>
      </c>
      <c r="AU201" s="167" t="s">
        <v>79</v>
      </c>
      <c r="AY201" s="159" t="s">
        <v>118</v>
      </c>
      <c r="BK201" s="168">
        <f>SUM(BK202:BK202)</f>
        <v>0</v>
      </c>
    </row>
    <row r="202" spans="1:65" s="1" customFormat="1" ht="16.5" customHeight="1" x14ac:dyDescent="0.3">
      <c r="A202" s="338"/>
      <c r="B202" s="171"/>
      <c r="C202" s="172">
        <v>41</v>
      </c>
      <c r="D202" s="172" t="s">
        <v>121</v>
      </c>
      <c r="E202" s="173" t="s">
        <v>329</v>
      </c>
      <c r="F202" s="174" t="s">
        <v>330</v>
      </c>
      <c r="G202" s="175" t="s">
        <v>331</v>
      </c>
      <c r="H202" s="176">
        <v>15</v>
      </c>
      <c r="I202" s="177"/>
      <c r="J202" s="178">
        <f>ROUND(I202*H202,2)</f>
        <v>0</v>
      </c>
      <c r="K202" s="174" t="s">
        <v>135</v>
      </c>
      <c r="L202" s="39"/>
      <c r="M202" s="179" t="s">
        <v>5</v>
      </c>
      <c r="N202" s="180" t="s">
        <v>42</v>
      </c>
      <c r="O202" s="40"/>
      <c r="P202" s="181">
        <f>O202*H202</f>
        <v>0</v>
      </c>
      <c r="Q202" s="181">
        <v>0.42080000000000001</v>
      </c>
      <c r="R202" s="181">
        <f>Q202*H202</f>
        <v>6.3120000000000003</v>
      </c>
      <c r="S202" s="181">
        <v>0</v>
      </c>
      <c r="T202" s="182">
        <f>S202*H202</f>
        <v>0</v>
      </c>
      <c r="AR202" s="23" t="s">
        <v>146</v>
      </c>
      <c r="AT202" s="23" t="s">
        <v>121</v>
      </c>
      <c r="AU202" s="23" t="s">
        <v>81</v>
      </c>
      <c r="AY202" s="23" t="s">
        <v>118</v>
      </c>
      <c r="BE202" s="183">
        <f>IF(N202="základní",J202,0)</f>
        <v>0</v>
      </c>
      <c r="BF202" s="183">
        <f>IF(N202="snížená",J202,0)</f>
        <v>0</v>
      </c>
      <c r="BG202" s="183">
        <f>IF(N202="zákl. přenesená",J202,0)</f>
        <v>0</v>
      </c>
      <c r="BH202" s="183">
        <f>IF(N202="sníž. přenesená",J202,0)</f>
        <v>0</v>
      </c>
      <c r="BI202" s="183">
        <f>IF(N202="nulová",J202,0)</f>
        <v>0</v>
      </c>
      <c r="BJ202" s="23" t="s">
        <v>79</v>
      </c>
      <c r="BK202" s="183">
        <f>ROUND(I202*H202,2)</f>
        <v>0</v>
      </c>
      <c r="BL202" s="23" t="s">
        <v>146</v>
      </c>
      <c r="BM202" s="23" t="s">
        <v>332</v>
      </c>
    </row>
    <row r="203" spans="1:65" s="10" customFormat="1" ht="29.85" customHeight="1" x14ac:dyDescent="0.3">
      <c r="A203" s="343"/>
      <c r="B203" s="158"/>
      <c r="D203" s="159" t="s">
        <v>70</v>
      </c>
      <c r="E203" s="169" t="s">
        <v>209</v>
      </c>
      <c r="F203" s="169" t="s">
        <v>333</v>
      </c>
      <c r="I203" s="161"/>
      <c r="J203" s="170">
        <f>SUM(J204:J246)</f>
        <v>0</v>
      </c>
      <c r="L203" s="158"/>
      <c r="M203" s="163"/>
      <c r="N203" s="164"/>
      <c r="O203" s="164"/>
      <c r="P203" s="165">
        <f>SUM(P208:P246)</f>
        <v>0</v>
      </c>
      <c r="Q203" s="164"/>
      <c r="R203" s="165">
        <f>SUM(R208:R246)</f>
        <v>75.635583999999994</v>
      </c>
      <c r="S203" s="164"/>
      <c r="T203" s="166">
        <f>SUM(T208:T246)</f>
        <v>0</v>
      </c>
      <c r="AR203" s="159" t="s">
        <v>79</v>
      </c>
      <c r="AT203" s="167" t="s">
        <v>70</v>
      </c>
      <c r="AU203" s="167" t="s">
        <v>79</v>
      </c>
      <c r="AY203" s="159" t="s">
        <v>118</v>
      </c>
      <c r="BK203" s="168">
        <f>SUM(BK208:BK246)</f>
        <v>0</v>
      </c>
    </row>
    <row r="204" spans="1:65" s="301" customFormat="1" ht="16.5" customHeight="1" x14ac:dyDescent="0.3">
      <c r="A204" s="338"/>
      <c r="B204" s="171"/>
      <c r="C204" s="330">
        <v>42</v>
      </c>
      <c r="D204" s="330" t="s">
        <v>121</v>
      </c>
      <c r="E204" s="331" t="s">
        <v>590</v>
      </c>
      <c r="F204" s="332" t="s">
        <v>591</v>
      </c>
      <c r="G204" s="333" t="s">
        <v>331</v>
      </c>
      <c r="H204" s="334">
        <v>10</v>
      </c>
      <c r="I204" s="177"/>
      <c r="J204" s="335">
        <f>ROUND(I204*H204,2)</f>
        <v>0</v>
      </c>
      <c r="K204" s="332" t="s">
        <v>135</v>
      </c>
      <c r="L204" s="39"/>
      <c r="M204" s="179" t="s">
        <v>5</v>
      </c>
      <c r="N204" s="180" t="s">
        <v>42</v>
      </c>
      <c r="O204" s="300"/>
      <c r="P204" s="181">
        <f>O204*H204</f>
        <v>0</v>
      </c>
      <c r="Q204" s="181">
        <v>6.9999999999999999E-4</v>
      </c>
      <c r="R204" s="181">
        <f>Q204*H204</f>
        <v>7.0000000000000001E-3</v>
      </c>
      <c r="S204" s="181">
        <v>0</v>
      </c>
      <c r="T204" s="182">
        <f>S204*H204</f>
        <v>0</v>
      </c>
      <c r="AR204" s="23" t="s">
        <v>146</v>
      </c>
      <c r="AT204" s="23" t="s">
        <v>121</v>
      </c>
      <c r="AU204" s="23" t="s">
        <v>81</v>
      </c>
      <c r="AY204" s="23" t="s">
        <v>118</v>
      </c>
      <c r="BE204" s="183">
        <f>IF(N204="základní",J204,0)</f>
        <v>0</v>
      </c>
      <c r="BF204" s="183">
        <f>IF(N204="snížená",J204,0)</f>
        <v>0</v>
      </c>
      <c r="BG204" s="183">
        <f>IF(N204="zákl. přenesená",J204,0)</f>
        <v>0</v>
      </c>
      <c r="BH204" s="183">
        <f>IF(N204="sníž. přenesená",J204,0)</f>
        <v>0</v>
      </c>
      <c r="BI204" s="183">
        <f>IF(N204="nulová",J204,0)</f>
        <v>0</v>
      </c>
      <c r="BJ204" s="23" t="s">
        <v>79</v>
      </c>
      <c r="BK204" s="183">
        <f>ROUND(I204*H204,2)</f>
        <v>0</v>
      </c>
      <c r="BL204" s="23" t="s">
        <v>146</v>
      </c>
      <c r="BM204" s="23" t="s">
        <v>336</v>
      </c>
    </row>
    <row r="205" spans="1:65" s="12" customFormat="1" x14ac:dyDescent="0.3">
      <c r="A205" s="324"/>
      <c r="B205" s="192"/>
      <c r="C205" s="324"/>
      <c r="D205" s="325" t="s">
        <v>127</v>
      </c>
      <c r="E205" s="326" t="s">
        <v>5</v>
      </c>
      <c r="F205" s="327" t="s">
        <v>594</v>
      </c>
      <c r="G205" s="324"/>
      <c r="H205" s="328">
        <v>1</v>
      </c>
      <c r="I205" s="329"/>
      <c r="J205" s="324"/>
      <c r="K205" s="324"/>
      <c r="L205" s="192"/>
      <c r="M205" s="197"/>
      <c r="N205" s="198"/>
      <c r="O205" s="198"/>
      <c r="P205" s="198"/>
      <c r="Q205" s="198"/>
      <c r="R205" s="198"/>
      <c r="S205" s="198"/>
      <c r="T205" s="199"/>
      <c r="AT205" s="193" t="s">
        <v>127</v>
      </c>
      <c r="AU205" s="193" t="s">
        <v>81</v>
      </c>
      <c r="AV205" s="12" t="s">
        <v>81</v>
      </c>
      <c r="AW205" s="12" t="s">
        <v>34</v>
      </c>
      <c r="AX205" s="12" t="s">
        <v>71</v>
      </c>
      <c r="AY205" s="193" t="s">
        <v>118</v>
      </c>
    </row>
    <row r="206" spans="1:65" s="301" customFormat="1" ht="16.5" customHeight="1" x14ac:dyDescent="0.3">
      <c r="A206" s="338"/>
      <c r="B206" s="171"/>
      <c r="C206" s="317">
        <v>43</v>
      </c>
      <c r="D206" s="317" t="s">
        <v>238</v>
      </c>
      <c r="E206" s="318" t="s">
        <v>592</v>
      </c>
      <c r="F206" s="319" t="s">
        <v>593</v>
      </c>
      <c r="G206" s="320" t="s">
        <v>331</v>
      </c>
      <c r="H206" s="321">
        <v>10</v>
      </c>
      <c r="I206" s="177"/>
      <c r="J206" s="322">
        <f>ROUND(I206*H206,2)</f>
        <v>0</v>
      </c>
      <c r="K206" s="323" t="s">
        <v>135</v>
      </c>
      <c r="L206" s="219"/>
      <c r="M206" s="220" t="s">
        <v>5</v>
      </c>
      <c r="N206" s="221" t="s">
        <v>42</v>
      </c>
      <c r="O206" s="300"/>
      <c r="P206" s="181">
        <f>O206*H206</f>
        <v>0</v>
      </c>
      <c r="Q206" s="181">
        <v>4.0000000000000001E-3</v>
      </c>
      <c r="R206" s="181">
        <f>Q206*H206</f>
        <v>0.04</v>
      </c>
      <c r="S206" s="181">
        <v>0</v>
      </c>
      <c r="T206" s="182">
        <f>S206*H206</f>
        <v>0</v>
      </c>
      <c r="AR206" s="23" t="s">
        <v>203</v>
      </c>
      <c r="AT206" s="23" t="s">
        <v>238</v>
      </c>
      <c r="AU206" s="23" t="s">
        <v>81</v>
      </c>
      <c r="AY206" s="23" t="s">
        <v>118</v>
      </c>
      <c r="BE206" s="183">
        <f>IF(N206="základní",J206,0)</f>
        <v>0</v>
      </c>
      <c r="BF206" s="183">
        <f>IF(N206="snížená",J206,0)</f>
        <v>0</v>
      </c>
      <c r="BG206" s="183">
        <f>IF(N206="zákl. přenesená",J206,0)</f>
        <v>0</v>
      </c>
      <c r="BH206" s="183">
        <f>IF(N206="sníž. přenesená",J206,0)</f>
        <v>0</v>
      </c>
      <c r="BI206" s="183">
        <f>IF(N206="nulová",J206,0)</f>
        <v>0</v>
      </c>
      <c r="BJ206" s="23" t="s">
        <v>79</v>
      </c>
      <c r="BK206" s="183">
        <f>ROUND(I206*H206,2)</f>
        <v>0</v>
      </c>
      <c r="BL206" s="23" t="s">
        <v>146</v>
      </c>
      <c r="BM206" s="23" t="s">
        <v>343</v>
      </c>
    </row>
    <row r="207" spans="1:65" s="12" customFormat="1" x14ac:dyDescent="0.3">
      <c r="A207" s="324"/>
      <c r="B207" s="192"/>
      <c r="C207" s="324"/>
      <c r="D207" s="325" t="s">
        <v>127</v>
      </c>
      <c r="E207" s="326" t="s">
        <v>5</v>
      </c>
      <c r="F207" s="327" t="s">
        <v>594</v>
      </c>
      <c r="G207" s="324"/>
      <c r="H207" s="328">
        <v>10</v>
      </c>
      <c r="I207" s="329"/>
      <c r="J207" s="324"/>
      <c r="K207" s="324"/>
      <c r="L207" s="192"/>
      <c r="M207" s="197"/>
      <c r="N207" s="198"/>
      <c r="O207" s="198"/>
      <c r="P207" s="198"/>
      <c r="Q207" s="198"/>
      <c r="R207" s="198"/>
      <c r="S207" s="198"/>
      <c r="T207" s="199"/>
      <c r="AT207" s="193" t="s">
        <v>127</v>
      </c>
      <c r="AU207" s="193" t="s">
        <v>81</v>
      </c>
      <c r="AV207" s="12" t="s">
        <v>81</v>
      </c>
      <c r="AW207" s="12" t="s">
        <v>34</v>
      </c>
      <c r="AX207" s="12" t="s">
        <v>71</v>
      </c>
      <c r="AY207" s="193" t="s">
        <v>118</v>
      </c>
    </row>
    <row r="208" spans="1:65" s="1" customFormat="1" ht="25.5" customHeight="1" x14ac:dyDescent="0.3">
      <c r="A208" s="338"/>
      <c r="B208" s="171"/>
      <c r="C208" s="172">
        <v>44</v>
      </c>
      <c r="D208" s="172" t="s">
        <v>121</v>
      </c>
      <c r="E208" s="173" t="s">
        <v>334</v>
      </c>
      <c r="F208" s="174" t="s">
        <v>335</v>
      </c>
      <c r="G208" s="175" t="s">
        <v>331</v>
      </c>
      <c r="H208" s="176">
        <v>5</v>
      </c>
      <c r="I208" s="177"/>
      <c r="J208" s="178">
        <f>ROUND(I208*H208,2)</f>
        <v>0</v>
      </c>
      <c r="K208" s="174" t="s">
        <v>135</v>
      </c>
      <c r="L208" s="39"/>
      <c r="M208" s="179" t="s">
        <v>5</v>
      </c>
      <c r="N208" s="180" t="s">
        <v>42</v>
      </c>
      <c r="O208" s="40"/>
      <c r="P208" s="181">
        <f>O208*H208</f>
        <v>0</v>
      </c>
      <c r="Q208" s="181">
        <v>6.9999999999999999E-4</v>
      </c>
      <c r="R208" s="181">
        <f>Q208*H208</f>
        <v>3.5000000000000001E-3</v>
      </c>
      <c r="S208" s="181">
        <v>0</v>
      </c>
      <c r="T208" s="182">
        <f>S208*H208</f>
        <v>0</v>
      </c>
      <c r="AR208" s="23" t="s">
        <v>146</v>
      </c>
      <c r="AT208" s="23" t="s">
        <v>121</v>
      </c>
      <c r="AU208" s="23" t="s">
        <v>81</v>
      </c>
      <c r="AY208" s="23" t="s">
        <v>118</v>
      </c>
      <c r="BE208" s="183">
        <f>IF(N208="základní",J208,0)</f>
        <v>0</v>
      </c>
      <c r="BF208" s="183">
        <f>IF(N208="snížená",J208,0)</f>
        <v>0</v>
      </c>
      <c r="BG208" s="183">
        <f>IF(N208="zákl. přenesená",J208,0)</f>
        <v>0</v>
      </c>
      <c r="BH208" s="183">
        <f>IF(N208="sníž. přenesená",J208,0)</f>
        <v>0</v>
      </c>
      <c r="BI208" s="183">
        <f>IF(N208="nulová",J208,0)</f>
        <v>0</v>
      </c>
      <c r="BJ208" s="23" t="s">
        <v>79</v>
      </c>
      <c r="BK208" s="183">
        <f>ROUND(I208*H208,2)</f>
        <v>0</v>
      </c>
      <c r="BL208" s="23" t="s">
        <v>146</v>
      </c>
      <c r="BM208" s="23" t="s">
        <v>336</v>
      </c>
    </row>
    <row r="209" spans="1:65" s="12" customFormat="1" x14ac:dyDescent="0.3">
      <c r="A209" s="324"/>
      <c r="B209" s="192"/>
      <c r="D209" s="185" t="s">
        <v>127</v>
      </c>
      <c r="E209" s="193" t="s">
        <v>5</v>
      </c>
      <c r="F209" s="194" t="s">
        <v>337</v>
      </c>
      <c r="H209" s="195">
        <v>1</v>
      </c>
      <c r="I209" s="196"/>
      <c r="L209" s="192"/>
      <c r="M209" s="197"/>
      <c r="N209" s="198"/>
      <c r="O209" s="198"/>
      <c r="P209" s="198"/>
      <c r="Q209" s="198"/>
      <c r="R209" s="198"/>
      <c r="S209" s="198"/>
      <c r="T209" s="199"/>
      <c r="AT209" s="193" t="s">
        <v>127</v>
      </c>
      <c r="AU209" s="193" t="s">
        <v>81</v>
      </c>
      <c r="AV209" s="12" t="s">
        <v>81</v>
      </c>
      <c r="AW209" s="12" t="s">
        <v>34</v>
      </c>
      <c r="AX209" s="12" t="s">
        <v>71</v>
      </c>
      <c r="AY209" s="193" t="s">
        <v>118</v>
      </c>
    </row>
    <row r="210" spans="1:65" s="12" customFormat="1" x14ac:dyDescent="0.3">
      <c r="A210" s="324"/>
      <c r="B210" s="192"/>
      <c r="D210" s="185" t="s">
        <v>127</v>
      </c>
      <c r="E210" s="193" t="s">
        <v>5</v>
      </c>
      <c r="F210" s="194" t="s">
        <v>338</v>
      </c>
      <c r="H210" s="195">
        <v>1</v>
      </c>
      <c r="I210" s="196"/>
      <c r="L210" s="192"/>
      <c r="M210" s="197"/>
      <c r="N210" s="198"/>
      <c r="O210" s="198"/>
      <c r="P210" s="198"/>
      <c r="Q210" s="198"/>
      <c r="R210" s="198"/>
      <c r="S210" s="198"/>
      <c r="T210" s="199"/>
      <c r="AT210" s="193" t="s">
        <v>127</v>
      </c>
      <c r="AU210" s="193" t="s">
        <v>81</v>
      </c>
      <c r="AV210" s="12" t="s">
        <v>81</v>
      </c>
      <c r="AW210" s="12" t="s">
        <v>34</v>
      </c>
      <c r="AX210" s="12" t="s">
        <v>71</v>
      </c>
      <c r="AY210" s="193" t="s">
        <v>118</v>
      </c>
    </row>
    <row r="211" spans="1:65" s="12" customFormat="1" x14ac:dyDescent="0.3">
      <c r="A211" s="324"/>
      <c r="B211" s="192"/>
      <c r="D211" s="185" t="s">
        <v>127</v>
      </c>
      <c r="E211" s="193" t="s">
        <v>5</v>
      </c>
      <c r="F211" s="194" t="s">
        <v>339</v>
      </c>
      <c r="H211" s="195">
        <v>2</v>
      </c>
      <c r="I211" s="196"/>
      <c r="L211" s="192"/>
      <c r="M211" s="197"/>
      <c r="N211" s="198"/>
      <c r="O211" s="198"/>
      <c r="P211" s="198"/>
      <c r="Q211" s="198"/>
      <c r="R211" s="198"/>
      <c r="S211" s="198"/>
      <c r="T211" s="199"/>
      <c r="AT211" s="193" t="s">
        <v>127</v>
      </c>
      <c r="AU211" s="193" t="s">
        <v>81</v>
      </c>
      <c r="AV211" s="12" t="s">
        <v>81</v>
      </c>
      <c r="AW211" s="12" t="s">
        <v>34</v>
      </c>
      <c r="AX211" s="12" t="s">
        <v>71</v>
      </c>
      <c r="AY211" s="193" t="s">
        <v>118</v>
      </c>
    </row>
    <row r="212" spans="1:65" s="12" customFormat="1" x14ac:dyDescent="0.3">
      <c r="A212" s="324"/>
      <c r="B212" s="192"/>
      <c r="D212" s="185" t="s">
        <v>127</v>
      </c>
      <c r="E212" s="193" t="s">
        <v>5</v>
      </c>
      <c r="F212" s="194" t="s">
        <v>340</v>
      </c>
      <c r="H212" s="195">
        <v>1</v>
      </c>
      <c r="I212" s="196"/>
      <c r="L212" s="192"/>
      <c r="M212" s="197"/>
      <c r="N212" s="198"/>
      <c r="O212" s="198"/>
      <c r="P212" s="198"/>
      <c r="Q212" s="198"/>
      <c r="R212" s="198"/>
      <c r="S212" s="198"/>
      <c r="T212" s="199"/>
      <c r="AT212" s="193" t="s">
        <v>127</v>
      </c>
      <c r="AU212" s="193" t="s">
        <v>81</v>
      </c>
      <c r="AV212" s="12" t="s">
        <v>81</v>
      </c>
      <c r="AW212" s="12" t="s">
        <v>34</v>
      </c>
      <c r="AX212" s="12" t="s">
        <v>71</v>
      </c>
      <c r="AY212" s="193" t="s">
        <v>118</v>
      </c>
    </row>
    <row r="213" spans="1:65" s="13" customFormat="1" x14ac:dyDescent="0.3">
      <c r="A213" s="344"/>
      <c r="B213" s="204"/>
      <c r="D213" s="185" t="s">
        <v>127</v>
      </c>
      <c r="E213" s="205" t="s">
        <v>5</v>
      </c>
      <c r="F213" s="206" t="s">
        <v>184</v>
      </c>
      <c r="H213" s="207">
        <v>5</v>
      </c>
      <c r="I213" s="208"/>
      <c r="L213" s="204"/>
      <c r="M213" s="209"/>
      <c r="N213" s="210"/>
      <c r="O213" s="210"/>
      <c r="P213" s="210"/>
      <c r="Q213" s="210"/>
      <c r="R213" s="210"/>
      <c r="S213" s="210"/>
      <c r="T213" s="211"/>
      <c r="AT213" s="205" t="s">
        <v>127</v>
      </c>
      <c r="AU213" s="205" t="s">
        <v>81</v>
      </c>
      <c r="AV213" s="13" t="s">
        <v>146</v>
      </c>
      <c r="AW213" s="13" t="s">
        <v>34</v>
      </c>
      <c r="AX213" s="13" t="s">
        <v>79</v>
      </c>
      <c r="AY213" s="205" t="s">
        <v>118</v>
      </c>
    </row>
    <row r="214" spans="1:65" s="1" customFormat="1" ht="16.5" customHeight="1" x14ac:dyDescent="0.3">
      <c r="A214" s="338"/>
      <c r="B214" s="171"/>
      <c r="C214" s="212">
        <v>45</v>
      </c>
      <c r="D214" s="212" t="s">
        <v>238</v>
      </c>
      <c r="E214" s="213" t="s">
        <v>341</v>
      </c>
      <c r="F214" s="214" t="s">
        <v>342</v>
      </c>
      <c r="G214" s="215" t="s">
        <v>331</v>
      </c>
      <c r="H214" s="216">
        <v>2</v>
      </c>
      <c r="I214" s="217"/>
      <c r="J214" s="218">
        <f>ROUND(I214*H214,2)</f>
        <v>0</v>
      </c>
      <c r="K214" s="214" t="s">
        <v>135</v>
      </c>
      <c r="L214" s="219"/>
      <c r="M214" s="220" t="s">
        <v>5</v>
      </c>
      <c r="N214" s="221" t="s">
        <v>42</v>
      </c>
      <c r="O214" s="40"/>
      <c r="P214" s="181">
        <f>O214*H214</f>
        <v>0</v>
      </c>
      <c r="Q214" s="181">
        <v>4.0000000000000001E-3</v>
      </c>
      <c r="R214" s="181">
        <f>Q214*H214</f>
        <v>8.0000000000000002E-3</v>
      </c>
      <c r="S214" s="181">
        <v>0</v>
      </c>
      <c r="T214" s="182">
        <f>S214*H214</f>
        <v>0</v>
      </c>
      <c r="AR214" s="23" t="s">
        <v>203</v>
      </c>
      <c r="AT214" s="23" t="s">
        <v>238</v>
      </c>
      <c r="AU214" s="23" t="s">
        <v>81</v>
      </c>
      <c r="AY214" s="23" t="s">
        <v>118</v>
      </c>
      <c r="BE214" s="183">
        <f>IF(N214="základní",J214,0)</f>
        <v>0</v>
      </c>
      <c r="BF214" s="183">
        <f>IF(N214="snížená",J214,0)</f>
        <v>0</v>
      </c>
      <c r="BG214" s="183">
        <f>IF(N214="zákl. přenesená",J214,0)</f>
        <v>0</v>
      </c>
      <c r="BH214" s="183">
        <f>IF(N214="sníž. přenesená",J214,0)</f>
        <v>0</v>
      </c>
      <c r="BI214" s="183">
        <f>IF(N214="nulová",J214,0)</f>
        <v>0</v>
      </c>
      <c r="BJ214" s="23" t="s">
        <v>79</v>
      </c>
      <c r="BK214" s="183">
        <f>ROUND(I214*H214,2)</f>
        <v>0</v>
      </c>
      <c r="BL214" s="23" t="s">
        <v>146</v>
      </c>
      <c r="BM214" s="23" t="s">
        <v>343</v>
      </c>
    </row>
    <row r="215" spans="1:65" s="12" customFormat="1" x14ac:dyDescent="0.3">
      <c r="A215" s="324"/>
      <c r="B215" s="192"/>
      <c r="D215" s="185" t="s">
        <v>127</v>
      </c>
      <c r="E215" s="193" t="s">
        <v>5</v>
      </c>
      <c r="F215" s="194" t="s">
        <v>337</v>
      </c>
      <c r="H215" s="195">
        <v>1</v>
      </c>
      <c r="I215" s="196"/>
      <c r="L215" s="192"/>
      <c r="M215" s="197"/>
      <c r="N215" s="198"/>
      <c r="O215" s="198"/>
      <c r="P215" s="198"/>
      <c r="Q215" s="198"/>
      <c r="R215" s="198"/>
      <c r="S215" s="198"/>
      <c r="T215" s="199"/>
      <c r="AT215" s="193" t="s">
        <v>127</v>
      </c>
      <c r="AU215" s="193" t="s">
        <v>81</v>
      </c>
      <c r="AV215" s="12" t="s">
        <v>81</v>
      </c>
      <c r="AW215" s="12" t="s">
        <v>34</v>
      </c>
      <c r="AX215" s="12" t="s">
        <v>71</v>
      </c>
      <c r="AY215" s="193" t="s">
        <v>118</v>
      </c>
    </row>
    <row r="216" spans="1:65" s="12" customFormat="1" x14ac:dyDescent="0.3">
      <c r="A216" s="324"/>
      <c r="B216" s="192"/>
      <c r="D216" s="185" t="s">
        <v>127</v>
      </c>
      <c r="E216" s="193" t="s">
        <v>5</v>
      </c>
      <c r="F216" s="194" t="s">
        <v>338</v>
      </c>
      <c r="H216" s="195">
        <v>1</v>
      </c>
      <c r="I216" s="196"/>
      <c r="L216" s="192"/>
      <c r="M216" s="197"/>
      <c r="N216" s="198"/>
      <c r="O216" s="198"/>
      <c r="P216" s="198"/>
      <c r="Q216" s="198"/>
      <c r="R216" s="198"/>
      <c r="S216" s="198"/>
      <c r="T216" s="199"/>
      <c r="AT216" s="193" t="s">
        <v>127</v>
      </c>
      <c r="AU216" s="193" t="s">
        <v>81</v>
      </c>
      <c r="AV216" s="12" t="s">
        <v>81</v>
      </c>
      <c r="AW216" s="12" t="s">
        <v>34</v>
      </c>
      <c r="AX216" s="12" t="s">
        <v>71</v>
      </c>
      <c r="AY216" s="193" t="s">
        <v>118</v>
      </c>
    </row>
    <row r="217" spans="1:65" s="13" customFormat="1" x14ac:dyDescent="0.3">
      <c r="A217" s="344"/>
      <c r="B217" s="204"/>
      <c r="D217" s="185" t="s">
        <v>127</v>
      </c>
      <c r="E217" s="205" t="s">
        <v>5</v>
      </c>
      <c r="F217" s="206" t="s">
        <v>184</v>
      </c>
      <c r="H217" s="207">
        <v>2</v>
      </c>
      <c r="I217" s="208"/>
      <c r="L217" s="204"/>
      <c r="M217" s="209"/>
      <c r="N217" s="210"/>
      <c r="O217" s="210"/>
      <c r="P217" s="210"/>
      <c r="Q217" s="210"/>
      <c r="R217" s="210"/>
      <c r="S217" s="210"/>
      <c r="T217" s="211"/>
      <c r="AT217" s="205" t="s">
        <v>127</v>
      </c>
      <c r="AU217" s="205" t="s">
        <v>81</v>
      </c>
      <c r="AV217" s="13" t="s">
        <v>146</v>
      </c>
      <c r="AW217" s="13" t="s">
        <v>34</v>
      </c>
      <c r="AX217" s="13" t="s">
        <v>79</v>
      </c>
      <c r="AY217" s="205" t="s">
        <v>118</v>
      </c>
    </row>
    <row r="218" spans="1:65" s="1" customFormat="1" ht="25.5" customHeight="1" x14ac:dyDescent="0.3">
      <c r="A218" s="338"/>
      <c r="B218" s="171"/>
      <c r="C218" s="212">
        <v>46</v>
      </c>
      <c r="D218" s="212" t="s">
        <v>238</v>
      </c>
      <c r="E218" s="213" t="s">
        <v>344</v>
      </c>
      <c r="F218" s="214" t="s">
        <v>345</v>
      </c>
      <c r="G218" s="215" t="s">
        <v>331</v>
      </c>
      <c r="H218" s="216">
        <v>3</v>
      </c>
      <c r="I218" s="217"/>
      <c r="J218" s="218">
        <f>ROUND(I218*H218,2)</f>
        <v>0</v>
      </c>
      <c r="K218" s="214" t="s">
        <v>135</v>
      </c>
      <c r="L218" s="219"/>
      <c r="M218" s="220" t="s">
        <v>5</v>
      </c>
      <c r="N218" s="221" t="s">
        <v>42</v>
      </c>
      <c r="O218" s="40"/>
      <c r="P218" s="181">
        <f>O218*H218</f>
        <v>0</v>
      </c>
      <c r="Q218" s="181">
        <v>2.5999999999999999E-3</v>
      </c>
      <c r="R218" s="181">
        <f>Q218*H218</f>
        <v>7.7999999999999996E-3</v>
      </c>
      <c r="S218" s="181">
        <v>0</v>
      </c>
      <c r="T218" s="182">
        <f>S218*H218</f>
        <v>0</v>
      </c>
      <c r="AR218" s="23" t="s">
        <v>203</v>
      </c>
      <c r="AT218" s="23" t="s">
        <v>238</v>
      </c>
      <c r="AU218" s="23" t="s">
        <v>81</v>
      </c>
      <c r="AY218" s="23" t="s">
        <v>118</v>
      </c>
      <c r="BE218" s="183">
        <f>IF(N218="základní",J218,0)</f>
        <v>0</v>
      </c>
      <c r="BF218" s="183">
        <f>IF(N218="snížená",J218,0)</f>
        <v>0</v>
      </c>
      <c r="BG218" s="183">
        <f>IF(N218="zákl. přenesená",J218,0)</f>
        <v>0</v>
      </c>
      <c r="BH218" s="183">
        <f>IF(N218="sníž. přenesená",J218,0)</f>
        <v>0</v>
      </c>
      <c r="BI218" s="183">
        <f>IF(N218="nulová",J218,0)</f>
        <v>0</v>
      </c>
      <c r="BJ218" s="23" t="s">
        <v>79</v>
      </c>
      <c r="BK218" s="183">
        <f>ROUND(I218*H218,2)</f>
        <v>0</v>
      </c>
      <c r="BL218" s="23" t="s">
        <v>146</v>
      </c>
      <c r="BM218" s="23" t="s">
        <v>346</v>
      </c>
    </row>
    <row r="219" spans="1:65" s="12" customFormat="1" x14ac:dyDescent="0.3">
      <c r="A219" s="324"/>
      <c r="B219" s="192"/>
      <c r="D219" s="185" t="s">
        <v>127</v>
      </c>
      <c r="E219" s="193" t="s">
        <v>5</v>
      </c>
      <c r="F219" s="194" t="s">
        <v>339</v>
      </c>
      <c r="H219" s="195">
        <v>2</v>
      </c>
      <c r="I219" s="196"/>
      <c r="L219" s="192"/>
      <c r="M219" s="197"/>
      <c r="N219" s="198"/>
      <c r="O219" s="198"/>
      <c r="P219" s="198"/>
      <c r="Q219" s="198"/>
      <c r="R219" s="198"/>
      <c r="S219" s="198"/>
      <c r="T219" s="199"/>
      <c r="AT219" s="193" t="s">
        <v>127</v>
      </c>
      <c r="AU219" s="193" t="s">
        <v>81</v>
      </c>
      <c r="AV219" s="12" t="s">
        <v>81</v>
      </c>
      <c r="AW219" s="12" t="s">
        <v>34</v>
      </c>
      <c r="AX219" s="12" t="s">
        <v>71</v>
      </c>
      <c r="AY219" s="193" t="s">
        <v>118</v>
      </c>
    </row>
    <row r="220" spans="1:65" s="12" customFormat="1" x14ac:dyDescent="0.3">
      <c r="A220" s="324"/>
      <c r="B220" s="192"/>
      <c r="D220" s="185" t="s">
        <v>127</v>
      </c>
      <c r="E220" s="193" t="s">
        <v>5</v>
      </c>
      <c r="F220" s="194" t="s">
        <v>340</v>
      </c>
      <c r="H220" s="195">
        <v>1</v>
      </c>
      <c r="I220" s="196"/>
      <c r="L220" s="192"/>
      <c r="M220" s="197"/>
      <c r="N220" s="198"/>
      <c r="O220" s="198"/>
      <c r="P220" s="198"/>
      <c r="Q220" s="198"/>
      <c r="R220" s="198"/>
      <c r="S220" s="198"/>
      <c r="T220" s="199"/>
      <c r="AT220" s="193" t="s">
        <v>127</v>
      </c>
      <c r="AU220" s="193" t="s">
        <v>81</v>
      </c>
      <c r="AV220" s="12" t="s">
        <v>81</v>
      </c>
      <c r="AW220" s="12" t="s">
        <v>34</v>
      </c>
      <c r="AX220" s="12" t="s">
        <v>71</v>
      </c>
      <c r="AY220" s="193" t="s">
        <v>118</v>
      </c>
    </row>
    <row r="221" spans="1:65" s="13" customFormat="1" x14ac:dyDescent="0.3">
      <c r="A221" s="344"/>
      <c r="B221" s="204"/>
      <c r="D221" s="185" t="s">
        <v>127</v>
      </c>
      <c r="E221" s="205" t="s">
        <v>5</v>
      </c>
      <c r="F221" s="206" t="s">
        <v>184</v>
      </c>
      <c r="H221" s="207">
        <v>3</v>
      </c>
      <c r="I221" s="208"/>
      <c r="L221" s="204"/>
      <c r="M221" s="209"/>
      <c r="N221" s="210"/>
      <c r="O221" s="210"/>
      <c r="P221" s="210"/>
      <c r="Q221" s="210"/>
      <c r="R221" s="210"/>
      <c r="S221" s="210"/>
      <c r="T221" s="211"/>
      <c r="AT221" s="205" t="s">
        <v>127</v>
      </c>
      <c r="AU221" s="205" t="s">
        <v>81</v>
      </c>
      <c r="AV221" s="13" t="s">
        <v>146</v>
      </c>
      <c r="AW221" s="13" t="s">
        <v>34</v>
      </c>
      <c r="AX221" s="13" t="s">
        <v>79</v>
      </c>
      <c r="AY221" s="205" t="s">
        <v>118</v>
      </c>
    </row>
    <row r="222" spans="1:65" s="1" customFormat="1" ht="16.5" customHeight="1" x14ac:dyDescent="0.3">
      <c r="A222" s="338"/>
      <c r="B222" s="171"/>
      <c r="C222" s="172">
        <v>47</v>
      </c>
      <c r="D222" s="172" t="s">
        <v>121</v>
      </c>
      <c r="E222" s="173" t="s">
        <v>347</v>
      </c>
      <c r="F222" s="174" t="s">
        <v>348</v>
      </c>
      <c r="G222" s="175" t="s">
        <v>331</v>
      </c>
      <c r="H222" s="176">
        <v>4</v>
      </c>
      <c r="I222" s="177"/>
      <c r="J222" s="178">
        <f>ROUND(I222*H222,2)</f>
        <v>0</v>
      </c>
      <c r="K222" s="174" t="s">
        <v>135</v>
      </c>
      <c r="L222" s="39"/>
      <c r="M222" s="179" t="s">
        <v>5</v>
      </c>
      <c r="N222" s="180" t="s">
        <v>42</v>
      </c>
      <c r="O222" s="40"/>
      <c r="P222" s="181">
        <f>O222*H222</f>
        <v>0</v>
      </c>
      <c r="Q222" s="181">
        <v>0.10940999999999999</v>
      </c>
      <c r="R222" s="181">
        <f>Q222*H222</f>
        <v>0.43763999999999997</v>
      </c>
      <c r="S222" s="181">
        <v>0</v>
      </c>
      <c r="T222" s="182">
        <f>S222*H222</f>
        <v>0</v>
      </c>
      <c r="AR222" s="23" t="s">
        <v>146</v>
      </c>
      <c r="AT222" s="23" t="s">
        <v>121</v>
      </c>
      <c r="AU222" s="23" t="s">
        <v>81</v>
      </c>
      <c r="AY222" s="23" t="s">
        <v>118</v>
      </c>
      <c r="BE222" s="183">
        <f>IF(N222="základní",J222,0)</f>
        <v>0</v>
      </c>
      <c r="BF222" s="183">
        <f>IF(N222="snížená",J222,0)</f>
        <v>0</v>
      </c>
      <c r="BG222" s="183">
        <f>IF(N222="zákl. přenesená",J222,0)</f>
        <v>0</v>
      </c>
      <c r="BH222" s="183">
        <f>IF(N222="sníž. přenesená",J222,0)</f>
        <v>0</v>
      </c>
      <c r="BI222" s="183">
        <f>IF(N222="nulová",J222,0)</f>
        <v>0</v>
      </c>
      <c r="BJ222" s="23" t="s">
        <v>79</v>
      </c>
      <c r="BK222" s="183">
        <f>ROUND(I222*H222,2)</f>
        <v>0</v>
      </c>
      <c r="BL222" s="23" t="s">
        <v>146</v>
      </c>
      <c r="BM222" s="23" t="s">
        <v>349</v>
      </c>
    </row>
    <row r="223" spans="1:65" s="12" customFormat="1" x14ac:dyDescent="0.3">
      <c r="A223" s="324"/>
      <c r="B223" s="192"/>
      <c r="D223" s="185" t="s">
        <v>127</v>
      </c>
      <c r="E223" s="193" t="s">
        <v>5</v>
      </c>
      <c r="F223" s="194" t="s">
        <v>350</v>
      </c>
      <c r="H223" s="195">
        <v>4</v>
      </c>
      <c r="I223" s="196"/>
      <c r="L223" s="192"/>
      <c r="M223" s="197"/>
      <c r="N223" s="198"/>
      <c r="O223" s="198"/>
      <c r="P223" s="198"/>
      <c r="Q223" s="198"/>
      <c r="R223" s="198"/>
      <c r="S223" s="198"/>
      <c r="T223" s="199"/>
      <c r="AT223" s="193" t="s">
        <v>127</v>
      </c>
      <c r="AU223" s="193" t="s">
        <v>81</v>
      </c>
      <c r="AV223" s="12" t="s">
        <v>81</v>
      </c>
      <c r="AW223" s="12" t="s">
        <v>34</v>
      </c>
      <c r="AX223" s="12" t="s">
        <v>79</v>
      </c>
      <c r="AY223" s="193" t="s">
        <v>118</v>
      </c>
    </row>
    <row r="224" spans="1:65" s="1" customFormat="1" ht="16.5" customHeight="1" x14ac:dyDescent="0.3">
      <c r="A224" s="338"/>
      <c r="B224" s="171"/>
      <c r="C224" s="212">
        <v>48</v>
      </c>
      <c r="D224" s="212" t="s">
        <v>238</v>
      </c>
      <c r="E224" s="213" t="s">
        <v>351</v>
      </c>
      <c r="F224" s="214" t="s">
        <v>352</v>
      </c>
      <c r="G224" s="215" t="s">
        <v>331</v>
      </c>
      <c r="H224" s="216">
        <v>10</v>
      </c>
      <c r="I224" s="217"/>
      <c r="J224" s="218">
        <f>ROUND(I224*H224,2)</f>
        <v>0</v>
      </c>
      <c r="K224" s="214" t="s">
        <v>135</v>
      </c>
      <c r="L224" s="219"/>
      <c r="M224" s="220" t="s">
        <v>5</v>
      </c>
      <c r="N224" s="221" t="s">
        <v>42</v>
      </c>
      <c r="O224" s="40"/>
      <c r="P224" s="181">
        <f>O224*H224</f>
        <v>0</v>
      </c>
      <c r="Q224" s="181">
        <v>3.5E-4</v>
      </c>
      <c r="R224" s="181">
        <f>Q224*H224</f>
        <v>3.5000000000000001E-3</v>
      </c>
      <c r="S224" s="181">
        <v>0</v>
      </c>
      <c r="T224" s="182">
        <f>S224*H224</f>
        <v>0</v>
      </c>
      <c r="AR224" s="23" t="s">
        <v>203</v>
      </c>
      <c r="AT224" s="23" t="s">
        <v>238</v>
      </c>
      <c r="AU224" s="23" t="s">
        <v>81</v>
      </c>
      <c r="AY224" s="23" t="s">
        <v>118</v>
      </c>
      <c r="BE224" s="183">
        <f>IF(N224="základní",J224,0)</f>
        <v>0</v>
      </c>
      <c r="BF224" s="183">
        <f>IF(N224="snížená",J224,0)</f>
        <v>0</v>
      </c>
      <c r="BG224" s="183">
        <f>IF(N224="zákl. přenesená",J224,0)</f>
        <v>0</v>
      </c>
      <c r="BH224" s="183">
        <f>IF(N224="sníž. přenesená",J224,0)</f>
        <v>0</v>
      </c>
      <c r="BI224" s="183">
        <f>IF(N224="nulová",J224,0)</f>
        <v>0</v>
      </c>
      <c r="BJ224" s="23" t="s">
        <v>79</v>
      </c>
      <c r="BK224" s="183">
        <f>ROUND(I224*H224,2)</f>
        <v>0</v>
      </c>
      <c r="BL224" s="23" t="s">
        <v>146</v>
      </c>
      <c r="BM224" s="23" t="s">
        <v>353</v>
      </c>
    </row>
    <row r="225" spans="1:65" s="12" customFormat="1" x14ac:dyDescent="0.3">
      <c r="A225" s="324"/>
      <c r="B225" s="192"/>
      <c r="D225" s="185" t="s">
        <v>127</v>
      </c>
      <c r="E225" s="193" t="s">
        <v>5</v>
      </c>
      <c r="F225" s="194" t="s">
        <v>354</v>
      </c>
      <c r="H225" s="195">
        <v>10</v>
      </c>
      <c r="I225" s="196"/>
      <c r="L225" s="192"/>
      <c r="M225" s="197"/>
      <c r="N225" s="198"/>
      <c r="O225" s="198"/>
      <c r="P225" s="198"/>
      <c r="Q225" s="198"/>
      <c r="R225" s="198"/>
      <c r="S225" s="198"/>
      <c r="T225" s="199"/>
      <c r="AT225" s="193" t="s">
        <v>127</v>
      </c>
      <c r="AU225" s="193" t="s">
        <v>81</v>
      </c>
      <c r="AV225" s="12" t="s">
        <v>81</v>
      </c>
      <c r="AW225" s="12" t="s">
        <v>34</v>
      </c>
      <c r="AX225" s="12" t="s">
        <v>79</v>
      </c>
      <c r="AY225" s="193" t="s">
        <v>118</v>
      </c>
    </row>
    <row r="226" spans="1:65" s="1" customFormat="1" ht="16.5" customHeight="1" x14ac:dyDescent="0.3">
      <c r="A226" s="338"/>
      <c r="B226" s="171"/>
      <c r="C226" s="212">
        <v>49</v>
      </c>
      <c r="D226" s="212" t="s">
        <v>238</v>
      </c>
      <c r="E226" s="213" t="s">
        <v>355</v>
      </c>
      <c r="F226" s="214" t="s">
        <v>356</v>
      </c>
      <c r="G226" s="215" t="s">
        <v>331</v>
      </c>
      <c r="H226" s="216">
        <v>4</v>
      </c>
      <c r="I226" s="217"/>
      <c r="J226" s="218">
        <f>ROUND(I226*H226,2)</f>
        <v>0</v>
      </c>
      <c r="K226" s="214" t="s">
        <v>135</v>
      </c>
      <c r="L226" s="219"/>
      <c r="M226" s="220" t="s">
        <v>5</v>
      </c>
      <c r="N226" s="221" t="s">
        <v>42</v>
      </c>
      <c r="O226" s="40"/>
      <c r="P226" s="181">
        <f>O226*H226</f>
        <v>0</v>
      </c>
      <c r="Q226" s="181">
        <v>6.1000000000000004E-3</v>
      </c>
      <c r="R226" s="181">
        <f>Q226*H226</f>
        <v>2.4400000000000002E-2</v>
      </c>
      <c r="S226" s="181">
        <v>0</v>
      </c>
      <c r="T226" s="182">
        <f>S226*H226</f>
        <v>0</v>
      </c>
      <c r="AR226" s="23" t="s">
        <v>203</v>
      </c>
      <c r="AT226" s="23" t="s">
        <v>238</v>
      </c>
      <c r="AU226" s="23" t="s">
        <v>81</v>
      </c>
      <c r="AY226" s="23" t="s">
        <v>118</v>
      </c>
      <c r="BE226" s="183">
        <f>IF(N226="základní",J226,0)</f>
        <v>0</v>
      </c>
      <c r="BF226" s="183">
        <f>IF(N226="snížená",J226,0)</f>
        <v>0</v>
      </c>
      <c r="BG226" s="183">
        <f>IF(N226="zákl. přenesená",J226,0)</f>
        <v>0</v>
      </c>
      <c r="BH226" s="183">
        <f>IF(N226="sníž. přenesená",J226,0)</f>
        <v>0</v>
      </c>
      <c r="BI226" s="183">
        <f>IF(N226="nulová",J226,0)</f>
        <v>0</v>
      </c>
      <c r="BJ226" s="23" t="s">
        <v>79</v>
      </c>
      <c r="BK226" s="183">
        <f>ROUND(I226*H226,2)</f>
        <v>0</v>
      </c>
      <c r="BL226" s="23" t="s">
        <v>146</v>
      </c>
      <c r="BM226" s="23" t="s">
        <v>357</v>
      </c>
    </row>
    <row r="227" spans="1:65" s="12" customFormat="1" x14ac:dyDescent="0.3">
      <c r="A227" s="324"/>
      <c r="B227" s="192"/>
      <c r="D227" s="185" t="s">
        <v>127</v>
      </c>
      <c r="E227" s="193" t="s">
        <v>5</v>
      </c>
      <c r="F227" s="194" t="s">
        <v>350</v>
      </c>
      <c r="H227" s="195">
        <v>4</v>
      </c>
      <c r="I227" s="196"/>
      <c r="L227" s="192"/>
      <c r="M227" s="197"/>
      <c r="N227" s="198"/>
      <c r="O227" s="198"/>
      <c r="P227" s="198"/>
      <c r="Q227" s="198"/>
      <c r="R227" s="198"/>
      <c r="S227" s="198"/>
      <c r="T227" s="199"/>
      <c r="AT227" s="193" t="s">
        <v>127</v>
      </c>
      <c r="AU227" s="193" t="s">
        <v>81</v>
      </c>
      <c r="AV227" s="12" t="s">
        <v>81</v>
      </c>
      <c r="AW227" s="12" t="s">
        <v>34</v>
      </c>
      <c r="AX227" s="12" t="s">
        <v>79</v>
      </c>
      <c r="AY227" s="193" t="s">
        <v>118</v>
      </c>
    </row>
    <row r="228" spans="1:65" s="1" customFormat="1" ht="16.5" customHeight="1" x14ac:dyDescent="0.3">
      <c r="A228" s="338"/>
      <c r="B228" s="171"/>
      <c r="C228" s="212">
        <v>50</v>
      </c>
      <c r="D228" s="212" t="s">
        <v>238</v>
      </c>
      <c r="E228" s="213" t="s">
        <v>358</v>
      </c>
      <c r="F228" s="214" t="s">
        <v>359</v>
      </c>
      <c r="G228" s="215" t="s">
        <v>331</v>
      </c>
      <c r="H228" s="216">
        <v>4</v>
      </c>
      <c r="I228" s="217"/>
      <c r="J228" s="218">
        <f>ROUND(I228*H228,2)</f>
        <v>0</v>
      </c>
      <c r="K228" s="214" t="s">
        <v>135</v>
      </c>
      <c r="L228" s="219"/>
      <c r="M228" s="220" t="s">
        <v>5</v>
      </c>
      <c r="N228" s="221" t="s">
        <v>42</v>
      </c>
      <c r="O228" s="40"/>
      <c r="P228" s="181">
        <f>O228*H228</f>
        <v>0</v>
      </c>
      <c r="Q228" s="181">
        <v>1E-4</v>
      </c>
      <c r="R228" s="181">
        <f>Q228*H228</f>
        <v>4.0000000000000002E-4</v>
      </c>
      <c r="S228" s="181">
        <v>0</v>
      </c>
      <c r="T228" s="182">
        <f>S228*H228</f>
        <v>0</v>
      </c>
      <c r="AR228" s="23" t="s">
        <v>203</v>
      </c>
      <c r="AT228" s="23" t="s">
        <v>238</v>
      </c>
      <c r="AU228" s="23" t="s">
        <v>81</v>
      </c>
      <c r="AY228" s="23" t="s">
        <v>118</v>
      </c>
      <c r="BE228" s="183">
        <f>IF(N228="základní",J228,0)</f>
        <v>0</v>
      </c>
      <c r="BF228" s="183">
        <f>IF(N228="snížená",J228,0)</f>
        <v>0</v>
      </c>
      <c r="BG228" s="183">
        <f>IF(N228="zákl. přenesená",J228,0)</f>
        <v>0</v>
      </c>
      <c r="BH228" s="183">
        <f>IF(N228="sníž. přenesená",J228,0)</f>
        <v>0</v>
      </c>
      <c r="BI228" s="183">
        <f>IF(N228="nulová",J228,0)</f>
        <v>0</v>
      </c>
      <c r="BJ228" s="23" t="s">
        <v>79</v>
      </c>
      <c r="BK228" s="183">
        <f>ROUND(I228*H228,2)</f>
        <v>0</v>
      </c>
      <c r="BL228" s="23" t="s">
        <v>146</v>
      </c>
      <c r="BM228" s="23" t="s">
        <v>360</v>
      </c>
    </row>
    <row r="229" spans="1:65" s="12" customFormat="1" x14ac:dyDescent="0.3">
      <c r="A229" s="324"/>
      <c r="B229" s="192"/>
      <c r="D229" s="185" t="s">
        <v>127</v>
      </c>
      <c r="E229" s="193" t="s">
        <v>5</v>
      </c>
      <c r="F229" s="194" t="s">
        <v>146</v>
      </c>
      <c r="H229" s="195">
        <v>4</v>
      </c>
      <c r="I229" s="196"/>
      <c r="L229" s="192"/>
      <c r="M229" s="197"/>
      <c r="N229" s="198"/>
      <c r="O229" s="198"/>
      <c r="P229" s="198"/>
      <c r="Q229" s="198"/>
      <c r="R229" s="198"/>
      <c r="S229" s="198"/>
      <c r="T229" s="199"/>
      <c r="AT229" s="193" t="s">
        <v>127</v>
      </c>
      <c r="AU229" s="193" t="s">
        <v>81</v>
      </c>
      <c r="AV229" s="12" t="s">
        <v>81</v>
      </c>
      <c r="AW229" s="12" t="s">
        <v>34</v>
      </c>
      <c r="AX229" s="12" t="s">
        <v>79</v>
      </c>
      <c r="AY229" s="193" t="s">
        <v>118</v>
      </c>
    </row>
    <row r="230" spans="1:65" s="1" customFormat="1" ht="25.5" customHeight="1" x14ac:dyDescent="0.3">
      <c r="A230" s="338"/>
      <c r="B230" s="171"/>
      <c r="C230" s="172">
        <v>51</v>
      </c>
      <c r="D230" s="172" t="s">
        <v>121</v>
      </c>
      <c r="E230" s="173" t="s">
        <v>361</v>
      </c>
      <c r="F230" s="174" t="s">
        <v>362</v>
      </c>
      <c r="G230" s="175" t="s">
        <v>182</v>
      </c>
      <c r="H230" s="176">
        <v>17.399999999999999</v>
      </c>
      <c r="I230" s="177"/>
      <c r="J230" s="178">
        <f>ROUND(I230*H230,2)</f>
        <v>0</v>
      </c>
      <c r="K230" s="174" t="s">
        <v>135</v>
      </c>
      <c r="L230" s="39"/>
      <c r="M230" s="179" t="s">
        <v>5</v>
      </c>
      <c r="N230" s="180" t="s">
        <v>42</v>
      </c>
      <c r="O230" s="40"/>
      <c r="P230" s="181">
        <f>O230*H230</f>
        <v>0</v>
      </c>
      <c r="Q230" s="181">
        <v>5.9999999999999995E-4</v>
      </c>
      <c r="R230" s="181">
        <f>Q230*H230</f>
        <v>1.0439999999999998E-2</v>
      </c>
      <c r="S230" s="181">
        <v>0</v>
      </c>
      <c r="T230" s="182">
        <f>S230*H230</f>
        <v>0</v>
      </c>
      <c r="AR230" s="23" t="s">
        <v>146</v>
      </c>
      <c r="AT230" s="23" t="s">
        <v>121</v>
      </c>
      <c r="AU230" s="23" t="s">
        <v>81</v>
      </c>
      <c r="AY230" s="23" t="s">
        <v>118</v>
      </c>
      <c r="BE230" s="183">
        <f>IF(N230="základní",J230,0)</f>
        <v>0</v>
      </c>
      <c r="BF230" s="183">
        <f>IF(N230="snížená",J230,0)</f>
        <v>0</v>
      </c>
      <c r="BG230" s="183">
        <f>IF(N230="zákl. přenesená",J230,0)</f>
        <v>0</v>
      </c>
      <c r="BH230" s="183">
        <f>IF(N230="sníž. přenesená",J230,0)</f>
        <v>0</v>
      </c>
      <c r="BI230" s="183">
        <f>IF(N230="nulová",J230,0)</f>
        <v>0</v>
      </c>
      <c r="BJ230" s="23" t="s">
        <v>79</v>
      </c>
      <c r="BK230" s="183">
        <f>ROUND(I230*H230,2)</f>
        <v>0</v>
      </c>
      <c r="BL230" s="23" t="s">
        <v>146</v>
      </c>
      <c r="BM230" s="23" t="s">
        <v>363</v>
      </c>
    </row>
    <row r="231" spans="1:65" s="12" customFormat="1" x14ac:dyDescent="0.3">
      <c r="A231" s="324"/>
      <c r="B231" s="192"/>
      <c r="D231" s="185" t="s">
        <v>127</v>
      </c>
      <c r="E231" s="193" t="s">
        <v>5</v>
      </c>
      <c r="F231" s="194" t="s">
        <v>364</v>
      </c>
      <c r="H231" s="195">
        <v>17</v>
      </c>
      <c r="I231" s="196"/>
      <c r="L231" s="192"/>
      <c r="M231" s="197"/>
      <c r="N231" s="198"/>
      <c r="O231" s="198"/>
      <c r="P231" s="198"/>
      <c r="Q231" s="198"/>
      <c r="R231" s="198"/>
      <c r="S231" s="198"/>
      <c r="T231" s="199"/>
      <c r="AT231" s="193" t="s">
        <v>127</v>
      </c>
      <c r="AU231" s="193" t="s">
        <v>81</v>
      </c>
      <c r="AV231" s="12" t="s">
        <v>81</v>
      </c>
      <c r="AW231" s="12" t="s">
        <v>34</v>
      </c>
      <c r="AX231" s="12" t="s">
        <v>71</v>
      </c>
      <c r="AY231" s="193" t="s">
        <v>118</v>
      </c>
    </row>
    <row r="232" spans="1:65" s="12" customFormat="1" x14ac:dyDescent="0.3">
      <c r="A232" s="324"/>
      <c r="B232" s="192"/>
      <c r="D232" s="185" t="s">
        <v>127</v>
      </c>
      <c r="E232" s="193" t="s">
        <v>5</v>
      </c>
      <c r="F232" s="194" t="s">
        <v>588</v>
      </c>
      <c r="H232" s="195">
        <v>0.4</v>
      </c>
      <c r="I232" s="196"/>
      <c r="L232" s="192"/>
      <c r="M232" s="197"/>
      <c r="N232" s="198"/>
      <c r="O232" s="198"/>
      <c r="P232" s="198"/>
      <c r="Q232" s="198"/>
      <c r="R232" s="198"/>
      <c r="S232" s="198"/>
      <c r="T232" s="199"/>
      <c r="AT232" s="193" t="s">
        <v>127</v>
      </c>
      <c r="AU232" s="193" t="s">
        <v>81</v>
      </c>
      <c r="AV232" s="12" t="s">
        <v>81</v>
      </c>
      <c r="AW232" s="12" t="s">
        <v>34</v>
      </c>
      <c r="AX232" s="12" t="s">
        <v>71</v>
      </c>
      <c r="AY232" s="193" t="s">
        <v>118</v>
      </c>
    </row>
    <row r="233" spans="1:65" s="13" customFormat="1" x14ac:dyDescent="0.3">
      <c r="A233" s="344"/>
      <c r="B233" s="204"/>
      <c r="D233" s="185" t="s">
        <v>127</v>
      </c>
      <c r="E233" s="205" t="s">
        <v>5</v>
      </c>
      <c r="F233" s="206" t="s">
        <v>184</v>
      </c>
      <c r="H233" s="207">
        <v>17.399999999999999</v>
      </c>
      <c r="I233" s="208"/>
      <c r="L233" s="204"/>
      <c r="M233" s="209"/>
      <c r="N233" s="210"/>
      <c r="O233" s="210"/>
      <c r="P233" s="210"/>
      <c r="Q233" s="210"/>
      <c r="R233" s="210"/>
      <c r="S233" s="210"/>
      <c r="T233" s="211"/>
      <c r="AT233" s="205" t="s">
        <v>127</v>
      </c>
      <c r="AU233" s="205" t="s">
        <v>81</v>
      </c>
      <c r="AV233" s="13" t="s">
        <v>146</v>
      </c>
      <c r="AW233" s="13" t="s">
        <v>34</v>
      </c>
      <c r="AX233" s="13" t="s">
        <v>79</v>
      </c>
      <c r="AY233" s="205" t="s">
        <v>118</v>
      </c>
    </row>
    <row r="234" spans="1:65" s="1" customFormat="1" ht="25.5" customHeight="1" x14ac:dyDescent="0.3">
      <c r="A234" s="338"/>
      <c r="B234" s="171"/>
      <c r="C234" s="172">
        <v>52</v>
      </c>
      <c r="D234" s="172" t="s">
        <v>121</v>
      </c>
      <c r="E234" s="173" t="s">
        <v>365</v>
      </c>
      <c r="F234" s="174" t="s">
        <v>366</v>
      </c>
      <c r="G234" s="175" t="s">
        <v>182</v>
      </c>
      <c r="H234" s="176">
        <v>17.399999999999999</v>
      </c>
      <c r="I234" s="177"/>
      <c r="J234" s="178">
        <f>ROUND(I234*H234,2)</f>
        <v>0</v>
      </c>
      <c r="K234" s="174" t="s">
        <v>135</v>
      </c>
      <c r="L234" s="39"/>
      <c r="M234" s="179" t="s">
        <v>5</v>
      </c>
      <c r="N234" s="180" t="s">
        <v>42</v>
      </c>
      <c r="O234" s="40"/>
      <c r="P234" s="181">
        <f>O234*H234</f>
        <v>0</v>
      </c>
      <c r="Q234" s="181">
        <v>1.6000000000000001E-3</v>
      </c>
      <c r="R234" s="181">
        <f>Q234*H234</f>
        <v>2.784E-2</v>
      </c>
      <c r="S234" s="181">
        <v>0</v>
      </c>
      <c r="T234" s="182">
        <f>S234*H234</f>
        <v>0</v>
      </c>
      <c r="AR234" s="23" t="s">
        <v>146</v>
      </c>
      <c r="AT234" s="23" t="s">
        <v>121</v>
      </c>
      <c r="AU234" s="23" t="s">
        <v>81</v>
      </c>
      <c r="AY234" s="23" t="s">
        <v>118</v>
      </c>
      <c r="BE234" s="183">
        <f>IF(N234="základní",J234,0)</f>
        <v>0</v>
      </c>
      <c r="BF234" s="183">
        <f>IF(N234="snížená",J234,0)</f>
        <v>0</v>
      </c>
      <c r="BG234" s="183">
        <f>IF(N234="zákl. přenesená",J234,0)</f>
        <v>0</v>
      </c>
      <c r="BH234" s="183">
        <f>IF(N234="sníž. přenesená",J234,0)</f>
        <v>0</v>
      </c>
      <c r="BI234" s="183">
        <f>IF(N234="nulová",J234,0)</f>
        <v>0</v>
      </c>
      <c r="BJ234" s="23" t="s">
        <v>79</v>
      </c>
      <c r="BK234" s="183">
        <f>ROUND(I234*H234,2)</f>
        <v>0</v>
      </c>
      <c r="BL234" s="23" t="s">
        <v>146</v>
      </c>
      <c r="BM234" s="23" t="s">
        <v>367</v>
      </c>
    </row>
    <row r="235" spans="1:65" s="12" customFormat="1" x14ac:dyDescent="0.3">
      <c r="A235" s="324"/>
      <c r="B235" s="192"/>
      <c r="D235" s="185" t="s">
        <v>127</v>
      </c>
      <c r="E235" s="193" t="s">
        <v>5</v>
      </c>
      <c r="F235" s="194" t="s">
        <v>364</v>
      </c>
      <c r="H235" s="195">
        <v>17</v>
      </c>
      <c r="I235" s="196"/>
      <c r="L235" s="192"/>
      <c r="M235" s="197"/>
      <c r="N235" s="198"/>
      <c r="O235" s="198"/>
      <c r="P235" s="198"/>
      <c r="Q235" s="198"/>
      <c r="R235" s="198"/>
      <c r="S235" s="198"/>
      <c r="T235" s="199"/>
      <c r="AT235" s="193" t="s">
        <v>127</v>
      </c>
      <c r="AU235" s="193" t="s">
        <v>81</v>
      </c>
      <c r="AV235" s="12" t="s">
        <v>81</v>
      </c>
      <c r="AW235" s="12" t="s">
        <v>34</v>
      </c>
      <c r="AX235" s="12" t="s">
        <v>71</v>
      </c>
      <c r="AY235" s="193" t="s">
        <v>118</v>
      </c>
    </row>
    <row r="236" spans="1:65" s="12" customFormat="1" x14ac:dyDescent="0.3">
      <c r="A236" s="324"/>
      <c r="B236" s="192"/>
      <c r="D236" s="185" t="s">
        <v>127</v>
      </c>
      <c r="E236" s="193" t="s">
        <v>5</v>
      </c>
      <c r="F236" s="194" t="s">
        <v>588</v>
      </c>
      <c r="H236" s="195">
        <v>0.4</v>
      </c>
      <c r="I236" s="196"/>
      <c r="L236" s="192"/>
      <c r="M236" s="197"/>
      <c r="N236" s="198"/>
      <c r="O236" s="198"/>
      <c r="P236" s="198"/>
      <c r="Q236" s="198"/>
      <c r="R236" s="198"/>
      <c r="S236" s="198"/>
      <c r="T236" s="199"/>
      <c r="AT236" s="193" t="s">
        <v>127</v>
      </c>
      <c r="AU236" s="193" t="s">
        <v>81</v>
      </c>
      <c r="AV236" s="12" t="s">
        <v>81</v>
      </c>
      <c r="AW236" s="12" t="s">
        <v>34</v>
      </c>
      <c r="AX236" s="12" t="s">
        <v>71</v>
      </c>
      <c r="AY236" s="193" t="s">
        <v>118</v>
      </c>
    </row>
    <row r="237" spans="1:65" s="13" customFormat="1" x14ac:dyDescent="0.3">
      <c r="A237" s="344"/>
      <c r="B237" s="204"/>
      <c r="D237" s="185" t="s">
        <v>127</v>
      </c>
      <c r="E237" s="205" t="s">
        <v>5</v>
      </c>
      <c r="F237" s="206" t="s">
        <v>184</v>
      </c>
      <c r="H237" s="207">
        <v>17.399999999999999</v>
      </c>
      <c r="I237" s="208"/>
      <c r="L237" s="204"/>
      <c r="M237" s="209"/>
      <c r="N237" s="210"/>
      <c r="O237" s="210"/>
      <c r="P237" s="210"/>
      <c r="Q237" s="210"/>
      <c r="R237" s="210"/>
      <c r="S237" s="210"/>
      <c r="T237" s="211"/>
      <c r="AT237" s="205" t="s">
        <v>127</v>
      </c>
      <c r="AU237" s="205" t="s">
        <v>81</v>
      </c>
      <c r="AV237" s="13" t="s">
        <v>146</v>
      </c>
      <c r="AW237" s="13" t="s">
        <v>34</v>
      </c>
      <c r="AX237" s="13" t="s">
        <v>79</v>
      </c>
      <c r="AY237" s="205" t="s">
        <v>118</v>
      </c>
    </row>
    <row r="238" spans="1:65" s="1" customFormat="1" ht="25.5" customHeight="1" x14ac:dyDescent="0.3">
      <c r="A238" s="338"/>
      <c r="B238" s="171"/>
      <c r="C238" s="172">
        <v>53</v>
      </c>
      <c r="D238" s="172" t="s">
        <v>121</v>
      </c>
      <c r="E238" s="173" t="s">
        <v>368</v>
      </c>
      <c r="F238" s="174" t="s">
        <v>369</v>
      </c>
      <c r="G238" s="175" t="s">
        <v>197</v>
      </c>
      <c r="H238" s="176">
        <v>13.5</v>
      </c>
      <c r="I238" s="177"/>
      <c r="J238" s="178">
        <f>ROUND(I238*H238,2)</f>
        <v>0</v>
      </c>
      <c r="K238" s="174" t="s">
        <v>135</v>
      </c>
      <c r="L238" s="39"/>
      <c r="M238" s="179" t="s">
        <v>5</v>
      </c>
      <c r="N238" s="180" t="s">
        <v>42</v>
      </c>
      <c r="O238" s="40"/>
      <c r="P238" s="181">
        <f>O238*H238</f>
        <v>0</v>
      </c>
      <c r="Q238" s="181">
        <v>1.3999999999999999E-4</v>
      </c>
      <c r="R238" s="181">
        <f>Q238*H238</f>
        <v>1.8899999999999998E-3</v>
      </c>
      <c r="S238" s="181">
        <v>0</v>
      </c>
      <c r="T238" s="182">
        <f>S238*H238</f>
        <v>0</v>
      </c>
      <c r="AR238" s="23" t="s">
        <v>146</v>
      </c>
      <c r="AT238" s="23" t="s">
        <v>121</v>
      </c>
      <c r="AU238" s="23" t="s">
        <v>81</v>
      </c>
      <c r="AY238" s="23" t="s">
        <v>118</v>
      </c>
      <c r="BE238" s="183">
        <f>IF(N238="základní",J238,0)</f>
        <v>0</v>
      </c>
      <c r="BF238" s="183">
        <f>IF(N238="snížená",J238,0)</f>
        <v>0</v>
      </c>
      <c r="BG238" s="183">
        <f>IF(N238="zákl. přenesená",J238,0)</f>
        <v>0</v>
      </c>
      <c r="BH238" s="183">
        <f>IF(N238="sníž. přenesená",J238,0)</f>
        <v>0</v>
      </c>
      <c r="BI238" s="183">
        <f>IF(N238="nulová",J238,0)</f>
        <v>0</v>
      </c>
      <c r="BJ238" s="23" t="s">
        <v>79</v>
      </c>
      <c r="BK238" s="183">
        <f>ROUND(I238*H238,2)</f>
        <v>0</v>
      </c>
      <c r="BL238" s="23" t="s">
        <v>146</v>
      </c>
      <c r="BM238" s="23" t="s">
        <v>370</v>
      </c>
    </row>
    <row r="239" spans="1:65" s="1" customFormat="1" ht="25.5" customHeight="1" x14ac:dyDescent="0.3">
      <c r="A239" s="338"/>
      <c r="B239" s="171"/>
      <c r="C239" s="172">
        <v>54</v>
      </c>
      <c r="D239" s="172" t="s">
        <v>121</v>
      </c>
      <c r="E239" s="173" t="s">
        <v>371</v>
      </c>
      <c r="F239" s="174" t="s">
        <v>372</v>
      </c>
      <c r="G239" s="175" t="s">
        <v>182</v>
      </c>
      <c r="H239" s="176">
        <v>17.399999999999999</v>
      </c>
      <c r="I239" s="177"/>
      <c r="J239" s="178">
        <f>ROUND(I239*H239,2)</f>
        <v>0</v>
      </c>
      <c r="K239" s="174" t="s">
        <v>135</v>
      </c>
      <c r="L239" s="39"/>
      <c r="M239" s="179" t="s">
        <v>5</v>
      </c>
      <c r="N239" s="180" t="s">
        <v>42</v>
      </c>
      <c r="O239" s="40"/>
      <c r="P239" s="181">
        <f>O239*H239</f>
        <v>0</v>
      </c>
      <c r="Q239" s="181">
        <v>1.0000000000000001E-5</v>
      </c>
      <c r="R239" s="181">
        <f>Q239*H239</f>
        <v>1.74E-4</v>
      </c>
      <c r="S239" s="181">
        <v>0</v>
      </c>
      <c r="T239" s="182">
        <f>S239*H239</f>
        <v>0</v>
      </c>
      <c r="AR239" s="23" t="s">
        <v>146</v>
      </c>
      <c r="AT239" s="23" t="s">
        <v>121</v>
      </c>
      <c r="AU239" s="23" t="s">
        <v>81</v>
      </c>
      <c r="AY239" s="23" t="s">
        <v>118</v>
      </c>
      <c r="BE239" s="183">
        <f>IF(N239="základní",J239,0)</f>
        <v>0</v>
      </c>
      <c r="BF239" s="183">
        <f>IF(N239="snížená",J239,0)</f>
        <v>0</v>
      </c>
      <c r="BG239" s="183">
        <f>IF(N239="zákl. přenesená",J239,0)</f>
        <v>0</v>
      </c>
      <c r="BH239" s="183">
        <f>IF(N239="sníž. přenesená",J239,0)</f>
        <v>0</v>
      </c>
      <c r="BI239" s="183">
        <f>IF(N239="nulová",J239,0)</f>
        <v>0</v>
      </c>
      <c r="BJ239" s="23" t="s">
        <v>79</v>
      </c>
      <c r="BK239" s="183">
        <f>ROUND(I239*H239,2)</f>
        <v>0</v>
      </c>
      <c r="BL239" s="23" t="s">
        <v>146</v>
      </c>
      <c r="BM239" s="23" t="s">
        <v>373</v>
      </c>
    </row>
    <row r="240" spans="1:65" s="12" customFormat="1" x14ac:dyDescent="0.3">
      <c r="A240" s="324"/>
      <c r="B240" s="192"/>
      <c r="D240" s="185" t="s">
        <v>127</v>
      </c>
      <c r="E240" s="193" t="s">
        <v>5</v>
      </c>
      <c r="F240" s="194" t="s">
        <v>589</v>
      </c>
      <c r="H240" s="195">
        <v>17.399999999999999</v>
      </c>
      <c r="I240" s="196"/>
      <c r="L240" s="192"/>
      <c r="M240" s="197"/>
      <c r="N240" s="198"/>
      <c r="O240" s="198"/>
      <c r="P240" s="198"/>
      <c r="Q240" s="198"/>
      <c r="R240" s="198"/>
      <c r="S240" s="198"/>
      <c r="T240" s="199"/>
      <c r="AT240" s="193" t="s">
        <v>127</v>
      </c>
      <c r="AU240" s="193" t="s">
        <v>81</v>
      </c>
      <c r="AV240" s="12" t="s">
        <v>81</v>
      </c>
      <c r="AW240" s="12" t="s">
        <v>34</v>
      </c>
      <c r="AX240" s="12" t="s">
        <v>79</v>
      </c>
      <c r="AY240" s="193" t="s">
        <v>118</v>
      </c>
    </row>
    <row r="241" spans="1:65" s="1" customFormat="1" ht="38.25" customHeight="1" x14ac:dyDescent="0.3">
      <c r="A241" s="338"/>
      <c r="B241" s="171"/>
      <c r="C241" s="172">
        <v>55</v>
      </c>
      <c r="D241" s="172" t="s">
        <v>121</v>
      </c>
      <c r="E241" s="173" t="s">
        <v>374</v>
      </c>
      <c r="F241" s="174" t="s">
        <v>599</v>
      </c>
      <c r="G241" s="175" t="s">
        <v>197</v>
      </c>
      <c r="H241" s="176">
        <v>580</v>
      </c>
      <c r="I241" s="177"/>
      <c r="J241" s="178">
        <f>ROUND(I241*H241,2)</f>
        <v>0</v>
      </c>
      <c r="K241" s="174" t="s">
        <v>135</v>
      </c>
      <c r="L241" s="39"/>
      <c r="M241" s="179" t="s">
        <v>5</v>
      </c>
      <c r="N241" s="180" t="s">
        <v>42</v>
      </c>
      <c r="O241" s="40"/>
      <c r="P241" s="181">
        <f>O241*H241</f>
        <v>0</v>
      </c>
      <c r="Q241" s="181">
        <v>0.1295</v>
      </c>
      <c r="R241" s="181">
        <f>Q241*H241</f>
        <v>75.11</v>
      </c>
      <c r="S241" s="181">
        <v>0</v>
      </c>
      <c r="T241" s="182">
        <f>S241*H241</f>
        <v>0</v>
      </c>
      <c r="AR241" s="23" t="s">
        <v>146</v>
      </c>
      <c r="AT241" s="23" t="s">
        <v>121</v>
      </c>
      <c r="AU241" s="23" t="s">
        <v>81</v>
      </c>
      <c r="AY241" s="23" t="s">
        <v>118</v>
      </c>
      <c r="BE241" s="183">
        <f>IF(N241="základní",J241,0)</f>
        <v>0</v>
      </c>
      <c r="BF241" s="183">
        <f>IF(N241="snížená",J241,0)</f>
        <v>0</v>
      </c>
      <c r="BG241" s="183">
        <f>IF(N241="zákl. přenesená",J241,0)</f>
        <v>0</v>
      </c>
      <c r="BH241" s="183">
        <f>IF(N241="sníž. přenesená",J241,0)</f>
        <v>0</v>
      </c>
      <c r="BI241" s="183">
        <f>IF(N241="nulová",J241,0)</f>
        <v>0</v>
      </c>
      <c r="BJ241" s="23" t="s">
        <v>79</v>
      </c>
      <c r="BK241" s="183">
        <f>ROUND(I241*H241,2)</f>
        <v>0</v>
      </c>
      <c r="BL241" s="23" t="s">
        <v>146</v>
      </c>
      <c r="BM241" s="23" t="s">
        <v>375</v>
      </c>
    </row>
    <row r="242" spans="1:65" s="12" customFormat="1" x14ac:dyDescent="0.3">
      <c r="A242" s="324"/>
      <c r="B242" s="192"/>
      <c r="D242" s="185" t="s">
        <v>127</v>
      </c>
      <c r="E242" s="193" t="s">
        <v>5</v>
      </c>
      <c r="F242" s="194" t="s">
        <v>614</v>
      </c>
      <c r="H242" s="195">
        <v>580</v>
      </c>
      <c r="I242" s="196"/>
      <c r="L242" s="192"/>
      <c r="M242" s="197"/>
      <c r="N242" s="198"/>
      <c r="O242" s="198"/>
      <c r="P242" s="198"/>
      <c r="Q242" s="198"/>
      <c r="R242" s="198"/>
      <c r="S242" s="198"/>
      <c r="T242" s="199"/>
      <c r="AT242" s="193" t="s">
        <v>127</v>
      </c>
      <c r="AU242" s="193" t="s">
        <v>81</v>
      </c>
      <c r="AV242" s="12" t="s">
        <v>81</v>
      </c>
      <c r="AW242" s="12" t="s">
        <v>34</v>
      </c>
      <c r="AX242" s="12" t="s">
        <v>79</v>
      </c>
      <c r="AY242" s="193" t="s">
        <v>118</v>
      </c>
    </row>
    <row r="243" spans="1:65" s="1" customFormat="1" ht="16.5" customHeight="1" x14ac:dyDescent="0.3">
      <c r="A243" s="338"/>
      <c r="B243" s="171"/>
      <c r="C243" s="212">
        <v>56</v>
      </c>
      <c r="D243" s="212" t="s">
        <v>238</v>
      </c>
      <c r="E243" s="213" t="s">
        <v>376</v>
      </c>
      <c r="F243" s="214" t="s">
        <v>377</v>
      </c>
      <c r="G243" s="215" t="s">
        <v>331</v>
      </c>
      <c r="H243" s="216">
        <v>1156</v>
      </c>
      <c r="I243" s="217"/>
      <c r="J243" s="218">
        <f>ROUND(I243*H243,2)</f>
        <v>0</v>
      </c>
      <c r="K243" s="174" t="s">
        <v>135</v>
      </c>
      <c r="L243" s="219"/>
      <c r="M243" s="220" t="s">
        <v>5</v>
      </c>
      <c r="N243" s="221" t="s">
        <v>42</v>
      </c>
      <c r="O243" s="40"/>
      <c r="P243" s="181">
        <f>O243*H243</f>
        <v>0</v>
      </c>
      <c r="Q243" s="181">
        <v>0</v>
      </c>
      <c r="R243" s="181">
        <f>Q243*H243</f>
        <v>0</v>
      </c>
      <c r="S243" s="181">
        <v>0</v>
      </c>
      <c r="T243" s="182">
        <f>S243*H243</f>
        <v>0</v>
      </c>
      <c r="AR243" s="23" t="s">
        <v>203</v>
      </c>
      <c r="AT243" s="23" t="s">
        <v>238</v>
      </c>
      <c r="AU243" s="23" t="s">
        <v>81</v>
      </c>
      <c r="AY243" s="23" t="s">
        <v>118</v>
      </c>
      <c r="BE243" s="183">
        <f>IF(N243="základní",J243,0)</f>
        <v>0</v>
      </c>
      <c r="BF243" s="183">
        <f>IF(N243="snížená",J243,0)</f>
        <v>0</v>
      </c>
      <c r="BG243" s="183">
        <f>IF(N243="zákl. přenesená",J243,0)</f>
        <v>0</v>
      </c>
      <c r="BH243" s="183">
        <f>IF(N243="sníž. přenesená",J243,0)</f>
        <v>0</v>
      </c>
      <c r="BI243" s="183">
        <f>IF(N243="nulová",J243,0)</f>
        <v>0</v>
      </c>
      <c r="BJ243" s="23" t="s">
        <v>79</v>
      </c>
      <c r="BK243" s="183">
        <f>ROUND(I243*H243,2)</f>
        <v>0</v>
      </c>
      <c r="BL243" s="23" t="s">
        <v>146</v>
      </c>
      <c r="BM243" s="23" t="s">
        <v>378</v>
      </c>
    </row>
    <row r="244" spans="1:65" s="12" customFormat="1" x14ac:dyDescent="0.3">
      <c r="A244" s="324"/>
      <c r="B244" s="192"/>
      <c r="D244" s="185" t="s">
        <v>127</v>
      </c>
      <c r="E244" s="193" t="s">
        <v>5</v>
      </c>
      <c r="F244" s="194" t="s">
        <v>613</v>
      </c>
      <c r="H244" s="195">
        <v>1156</v>
      </c>
      <c r="I244" s="196"/>
      <c r="L244" s="192"/>
      <c r="M244" s="197"/>
      <c r="N244" s="198"/>
      <c r="O244" s="198"/>
      <c r="P244" s="198"/>
      <c r="Q244" s="198"/>
      <c r="R244" s="198"/>
      <c r="S244" s="198"/>
      <c r="T244" s="199"/>
      <c r="AT244" s="193" t="s">
        <v>127</v>
      </c>
      <c r="AU244" s="193" t="s">
        <v>81</v>
      </c>
      <c r="AV244" s="12" t="s">
        <v>81</v>
      </c>
      <c r="AW244" s="12" t="s">
        <v>34</v>
      </c>
      <c r="AX244" s="12" t="s">
        <v>79</v>
      </c>
      <c r="AY244" s="193" t="s">
        <v>118</v>
      </c>
    </row>
    <row r="245" spans="1:65" s="310" customFormat="1" ht="16.5" customHeight="1" x14ac:dyDescent="0.3">
      <c r="A245" s="338"/>
      <c r="B245" s="171"/>
      <c r="C245" s="212">
        <v>57</v>
      </c>
      <c r="D245" s="212" t="s">
        <v>238</v>
      </c>
      <c r="E245" s="213" t="s">
        <v>598</v>
      </c>
      <c r="F245" s="214" t="s">
        <v>597</v>
      </c>
      <c r="G245" s="215" t="s">
        <v>331</v>
      </c>
      <c r="H245" s="216">
        <v>2</v>
      </c>
      <c r="I245" s="217"/>
      <c r="J245" s="218">
        <f>ROUND(I245*H245,2)</f>
        <v>0</v>
      </c>
      <c r="K245" s="174" t="s">
        <v>135</v>
      </c>
      <c r="L245" s="219"/>
      <c r="M245" s="220" t="s">
        <v>5</v>
      </c>
      <c r="N245" s="221" t="s">
        <v>42</v>
      </c>
      <c r="O245" s="311"/>
      <c r="P245" s="181">
        <f>O245*H245</f>
        <v>0</v>
      </c>
      <c r="Q245" s="181">
        <v>0</v>
      </c>
      <c r="R245" s="181">
        <f>Q245*H245</f>
        <v>0</v>
      </c>
      <c r="S245" s="181">
        <v>0</v>
      </c>
      <c r="T245" s="182">
        <f>S245*H245</f>
        <v>0</v>
      </c>
      <c r="AR245" s="23" t="s">
        <v>203</v>
      </c>
      <c r="AT245" s="23" t="s">
        <v>238</v>
      </c>
      <c r="AU245" s="23" t="s">
        <v>81</v>
      </c>
      <c r="AY245" s="23" t="s">
        <v>118</v>
      </c>
      <c r="BE245" s="183">
        <f>IF(N245="základní",J245,0)</f>
        <v>0</v>
      </c>
      <c r="BF245" s="183">
        <f>IF(N245="snížená",J245,0)</f>
        <v>0</v>
      </c>
      <c r="BG245" s="183">
        <f>IF(N245="zákl. přenesená",J245,0)</f>
        <v>0</v>
      </c>
      <c r="BH245" s="183">
        <f>IF(N245="sníž. přenesená",J245,0)</f>
        <v>0</v>
      </c>
      <c r="BI245" s="183">
        <f>IF(N245="nulová",J245,0)</f>
        <v>0</v>
      </c>
      <c r="BJ245" s="23" t="s">
        <v>79</v>
      </c>
      <c r="BK245" s="183">
        <f>ROUND(I245*H245,2)</f>
        <v>0</v>
      </c>
      <c r="BL245" s="23" t="s">
        <v>146</v>
      </c>
      <c r="BM245" s="23" t="s">
        <v>378</v>
      </c>
    </row>
    <row r="246" spans="1:65" s="12" customFormat="1" x14ac:dyDescent="0.3">
      <c r="A246" s="324"/>
      <c r="B246" s="192"/>
      <c r="D246" s="185" t="s">
        <v>127</v>
      </c>
      <c r="E246" s="193" t="s">
        <v>5</v>
      </c>
      <c r="F246" s="194">
        <v>2</v>
      </c>
      <c r="H246" s="195">
        <v>2</v>
      </c>
      <c r="I246" s="196"/>
      <c r="L246" s="192"/>
      <c r="M246" s="197"/>
      <c r="N246" s="198"/>
      <c r="O246" s="198"/>
      <c r="P246" s="198"/>
      <c r="Q246" s="198"/>
      <c r="R246" s="198"/>
      <c r="S246" s="198"/>
      <c r="T246" s="199"/>
      <c r="AT246" s="193" t="s">
        <v>127</v>
      </c>
      <c r="AU246" s="193" t="s">
        <v>81</v>
      </c>
      <c r="AV246" s="12" t="s">
        <v>81</v>
      </c>
      <c r="AW246" s="12" t="s">
        <v>34</v>
      </c>
      <c r="AX246" s="12" t="s">
        <v>79</v>
      </c>
      <c r="AY246" s="193" t="s">
        <v>118</v>
      </c>
    </row>
    <row r="247" spans="1:65" s="10" customFormat="1" ht="29.85" customHeight="1" x14ac:dyDescent="0.3">
      <c r="A247" s="343"/>
      <c r="B247" s="158"/>
      <c r="D247" s="159" t="s">
        <v>70</v>
      </c>
      <c r="E247" s="169" t="s">
        <v>379</v>
      </c>
      <c r="F247" s="169" t="s">
        <v>380</v>
      </c>
      <c r="I247" s="161"/>
      <c r="J247" s="170">
        <f>SUM(J248:J269)</f>
        <v>0</v>
      </c>
      <c r="L247" s="158"/>
      <c r="M247" s="163"/>
      <c r="N247" s="164"/>
      <c r="O247" s="164"/>
      <c r="P247" s="165">
        <f>SUM(P248:P270)</f>
        <v>0</v>
      </c>
      <c r="Q247" s="164"/>
      <c r="R247" s="165">
        <f>SUM(R248:R270)</f>
        <v>0</v>
      </c>
      <c r="S247" s="164"/>
      <c r="T247" s="166">
        <f>SUM(T248:T270)</f>
        <v>0</v>
      </c>
      <c r="AR247" s="159" t="s">
        <v>79</v>
      </c>
      <c r="AT247" s="167" t="s">
        <v>70</v>
      </c>
      <c r="AU247" s="167" t="s">
        <v>79</v>
      </c>
      <c r="AY247" s="159" t="s">
        <v>118</v>
      </c>
      <c r="BK247" s="168">
        <f>SUM(BK248:BK270)</f>
        <v>0</v>
      </c>
    </row>
    <row r="248" spans="1:65" s="1" customFormat="1" ht="25.5" customHeight="1" x14ac:dyDescent="0.3">
      <c r="A248" s="338"/>
      <c r="B248" s="171"/>
      <c r="C248" s="172">
        <v>58</v>
      </c>
      <c r="D248" s="172" t="s">
        <v>121</v>
      </c>
      <c r="E248" s="173" t="s">
        <v>381</v>
      </c>
      <c r="F248" s="174" t="s">
        <v>382</v>
      </c>
      <c r="G248" s="175" t="s">
        <v>232</v>
      </c>
      <c r="H248" s="176">
        <v>209.32</v>
      </c>
      <c r="I248" s="177"/>
      <c r="J248" s="178">
        <f>ROUND(I248*H248,2)</f>
        <v>0</v>
      </c>
      <c r="K248" s="174" t="s">
        <v>135</v>
      </c>
      <c r="L248" s="39"/>
      <c r="M248" s="179" t="s">
        <v>5</v>
      </c>
      <c r="N248" s="180" t="s">
        <v>42</v>
      </c>
      <c r="O248" s="40"/>
      <c r="P248" s="181">
        <f>O248*H248</f>
        <v>0</v>
      </c>
      <c r="Q248" s="181">
        <v>0</v>
      </c>
      <c r="R248" s="181">
        <f>Q248*H248</f>
        <v>0</v>
      </c>
      <c r="S248" s="181">
        <v>0</v>
      </c>
      <c r="T248" s="182">
        <f>S248*H248</f>
        <v>0</v>
      </c>
      <c r="AR248" s="23" t="s">
        <v>146</v>
      </c>
      <c r="AT248" s="23" t="s">
        <v>121</v>
      </c>
      <c r="AU248" s="23" t="s">
        <v>81</v>
      </c>
      <c r="AY248" s="23" t="s">
        <v>118</v>
      </c>
      <c r="BE248" s="183">
        <f>IF(N248="základní",J248,0)</f>
        <v>0</v>
      </c>
      <c r="BF248" s="183">
        <f>IF(N248="snížená",J248,0)</f>
        <v>0</v>
      </c>
      <c r="BG248" s="183">
        <f>IF(N248="zákl. přenesená",J248,0)</f>
        <v>0</v>
      </c>
      <c r="BH248" s="183">
        <f>IF(N248="sníž. přenesená",J248,0)</f>
        <v>0</v>
      </c>
      <c r="BI248" s="183">
        <f>IF(N248="nulová",J248,0)</f>
        <v>0</v>
      </c>
      <c r="BJ248" s="23" t="s">
        <v>79</v>
      </c>
      <c r="BK248" s="183">
        <f>ROUND(I248*H248,2)</f>
        <v>0</v>
      </c>
      <c r="BL248" s="23" t="s">
        <v>146</v>
      </c>
      <c r="BM248" s="23" t="s">
        <v>383</v>
      </c>
    </row>
    <row r="249" spans="1:65" s="12" customFormat="1" x14ac:dyDescent="0.3">
      <c r="A249" s="324"/>
      <c r="B249" s="192"/>
      <c r="D249" s="185" t="s">
        <v>127</v>
      </c>
      <c r="E249" s="193" t="s">
        <v>5</v>
      </c>
      <c r="F249" s="194" t="s">
        <v>644</v>
      </c>
      <c r="H249" s="195">
        <v>441.32</v>
      </c>
      <c r="I249" s="196"/>
      <c r="L249" s="192"/>
      <c r="M249" s="197"/>
      <c r="N249" s="198"/>
      <c r="O249" s="198"/>
      <c r="P249" s="198"/>
      <c r="Q249" s="198"/>
      <c r="R249" s="198"/>
      <c r="S249" s="198"/>
      <c r="T249" s="199"/>
      <c r="AT249" s="193" t="s">
        <v>127</v>
      </c>
      <c r="AU249" s="193" t="s">
        <v>81</v>
      </c>
      <c r="AV249" s="12" t="s">
        <v>81</v>
      </c>
      <c r="AW249" s="12" t="s">
        <v>34</v>
      </c>
      <c r="AX249" s="12" t="s">
        <v>71</v>
      </c>
      <c r="AY249" s="193" t="s">
        <v>118</v>
      </c>
    </row>
    <row r="250" spans="1:65" s="12" customFormat="1" x14ac:dyDescent="0.3">
      <c r="A250" s="324"/>
      <c r="B250" s="192"/>
      <c r="D250" s="185" t="s">
        <v>127</v>
      </c>
      <c r="E250" s="193" t="s">
        <v>5</v>
      </c>
      <c r="F250" s="194" t="s">
        <v>645</v>
      </c>
      <c r="H250" s="195">
        <v>-232</v>
      </c>
      <c r="I250" s="196"/>
      <c r="L250" s="192"/>
      <c r="M250" s="197"/>
      <c r="N250" s="198"/>
      <c r="O250" s="198"/>
      <c r="P250" s="198"/>
      <c r="Q250" s="198"/>
      <c r="R250" s="198"/>
      <c r="S250" s="198"/>
      <c r="T250" s="199"/>
      <c r="AT250" s="193" t="s">
        <v>127</v>
      </c>
      <c r="AU250" s="193" t="s">
        <v>81</v>
      </c>
      <c r="AV250" s="12" t="s">
        <v>81</v>
      </c>
      <c r="AW250" s="12" t="s">
        <v>34</v>
      </c>
      <c r="AX250" s="12" t="s">
        <v>71</v>
      </c>
      <c r="AY250" s="193" t="s">
        <v>118</v>
      </c>
    </row>
    <row r="251" spans="1:65" s="13" customFormat="1" x14ac:dyDescent="0.3">
      <c r="A251" s="344"/>
      <c r="B251" s="204"/>
      <c r="D251" s="185" t="s">
        <v>127</v>
      </c>
      <c r="E251" s="205" t="s">
        <v>5</v>
      </c>
      <c r="F251" s="206" t="s">
        <v>184</v>
      </c>
      <c r="H251" s="207">
        <v>209.32</v>
      </c>
      <c r="I251" s="208"/>
      <c r="L251" s="204"/>
      <c r="M251" s="209"/>
      <c r="N251" s="210"/>
      <c r="O251" s="210"/>
      <c r="P251" s="210"/>
      <c r="Q251" s="210"/>
      <c r="R251" s="210"/>
      <c r="S251" s="210"/>
      <c r="T251" s="211"/>
      <c r="AT251" s="205" t="s">
        <v>127</v>
      </c>
      <c r="AU251" s="205" t="s">
        <v>81</v>
      </c>
      <c r="AV251" s="13" t="s">
        <v>146</v>
      </c>
      <c r="AW251" s="13" t="s">
        <v>34</v>
      </c>
      <c r="AX251" s="13" t="s">
        <v>79</v>
      </c>
      <c r="AY251" s="205" t="s">
        <v>118</v>
      </c>
    </row>
    <row r="252" spans="1:65" s="1" customFormat="1" ht="25.5" customHeight="1" x14ac:dyDescent="0.3">
      <c r="A252" s="338"/>
      <c r="B252" s="171"/>
      <c r="C252" s="172">
        <v>59</v>
      </c>
      <c r="D252" s="172" t="s">
        <v>121</v>
      </c>
      <c r="E252" s="173" t="s">
        <v>384</v>
      </c>
      <c r="F252" s="174" t="s">
        <v>385</v>
      </c>
      <c r="G252" s="175" t="s">
        <v>232</v>
      </c>
      <c r="H252" s="176">
        <v>1883.88</v>
      </c>
      <c r="I252" s="177"/>
      <c r="J252" s="178">
        <f>ROUND(I252*H252,2)</f>
        <v>0</v>
      </c>
      <c r="K252" s="174" t="s">
        <v>135</v>
      </c>
      <c r="L252" s="39"/>
      <c r="M252" s="179" t="s">
        <v>5</v>
      </c>
      <c r="N252" s="180" t="s">
        <v>42</v>
      </c>
      <c r="O252" s="40"/>
      <c r="P252" s="181">
        <f>O252*H252</f>
        <v>0</v>
      </c>
      <c r="Q252" s="181">
        <v>0</v>
      </c>
      <c r="R252" s="181">
        <f>Q252*H252</f>
        <v>0</v>
      </c>
      <c r="S252" s="181">
        <v>0</v>
      </c>
      <c r="T252" s="182">
        <f>S252*H252</f>
        <v>0</v>
      </c>
      <c r="AR252" s="23" t="s">
        <v>146</v>
      </c>
      <c r="AT252" s="23" t="s">
        <v>121</v>
      </c>
      <c r="AU252" s="23" t="s">
        <v>81</v>
      </c>
      <c r="AY252" s="23" t="s">
        <v>118</v>
      </c>
      <c r="BE252" s="183">
        <f>IF(N252="základní",J252,0)</f>
        <v>0</v>
      </c>
      <c r="BF252" s="183">
        <f>IF(N252="snížená",J252,0)</f>
        <v>0</v>
      </c>
      <c r="BG252" s="183">
        <f>IF(N252="zákl. přenesená",J252,0)</f>
        <v>0</v>
      </c>
      <c r="BH252" s="183">
        <f>IF(N252="sníž. přenesená",J252,0)</f>
        <v>0</v>
      </c>
      <c r="BI252" s="183">
        <f>IF(N252="nulová",J252,0)</f>
        <v>0</v>
      </c>
      <c r="BJ252" s="23" t="s">
        <v>79</v>
      </c>
      <c r="BK252" s="183">
        <f>ROUND(I252*H252,2)</f>
        <v>0</v>
      </c>
      <c r="BL252" s="23" t="s">
        <v>146</v>
      </c>
      <c r="BM252" s="23" t="s">
        <v>386</v>
      </c>
    </row>
    <row r="253" spans="1:65" s="12" customFormat="1" x14ac:dyDescent="0.3">
      <c r="A253" s="324"/>
      <c r="B253" s="192"/>
      <c r="D253" s="185" t="s">
        <v>127</v>
      </c>
      <c r="E253" s="193" t="s">
        <v>5</v>
      </c>
      <c r="F253" s="194" t="s">
        <v>646</v>
      </c>
      <c r="H253" s="195">
        <v>1883.88</v>
      </c>
      <c r="I253" s="196"/>
      <c r="L253" s="192"/>
      <c r="M253" s="197"/>
      <c r="N253" s="198"/>
      <c r="O253" s="198"/>
      <c r="P253" s="198"/>
      <c r="Q253" s="198"/>
      <c r="R253" s="198"/>
      <c r="S253" s="198"/>
      <c r="T253" s="199"/>
      <c r="AT253" s="193" t="s">
        <v>127</v>
      </c>
      <c r="AU253" s="193" t="s">
        <v>81</v>
      </c>
      <c r="AV253" s="12" t="s">
        <v>81</v>
      </c>
      <c r="AW253" s="12" t="s">
        <v>34</v>
      </c>
      <c r="AX253" s="12" t="s">
        <v>79</v>
      </c>
      <c r="AY253" s="193" t="s">
        <v>118</v>
      </c>
    </row>
    <row r="254" spans="1:65" s="1" customFormat="1" ht="25.5" customHeight="1" x14ac:dyDescent="0.3">
      <c r="A254" s="338"/>
      <c r="B254" s="171"/>
      <c r="C254" s="172">
        <v>60</v>
      </c>
      <c r="D254" s="172" t="s">
        <v>121</v>
      </c>
      <c r="E254" s="173" t="s">
        <v>387</v>
      </c>
      <c r="F254" s="174" t="s">
        <v>388</v>
      </c>
      <c r="G254" s="175" t="s">
        <v>232</v>
      </c>
      <c r="H254" s="176">
        <v>129.70500000000001</v>
      </c>
      <c r="I254" s="177"/>
      <c r="J254" s="178">
        <f>ROUND(I254*H254,2)</f>
        <v>0</v>
      </c>
      <c r="K254" s="174" t="s">
        <v>135</v>
      </c>
      <c r="L254" s="39"/>
      <c r="M254" s="179" t="s">
        <v>5</v>
      </c>
      <c r="N254" s="180" t="s">
        <v>42</v>
      </c>
      <c r="O254" s="40"/>
      <c r="P254" s="181">
        <f>O254*H254</f>
        <v>0</v>
      </c>
      <c r="Q254" s="181">
        <v>0</v>
      </c>
      <c r="R254" s="181">
        <f>Q254*H254</f>
        <v>0</v>
      </c>
      <c r="S254" s="181">
        <v>0</v>
      </c>
      <c r="T254" s="182">
        <f>S254*H254</f>
        <v>0</v>
      </c>
      <c r="AR254" s="23" t="s">
        <v>146</v>
      </c>
      <c r="AT254" s="23" t="s">
        <v>121</v>
      </c>
      <c r="AU254" s="23" t="s">
        <v>81</v>
      </c>
      <c r="AY254" s="23" t="s">
        <v>118</v>
      </c>
      <c r="BE254" s="183">
        <f>IF(N254="základní",J254,0)</f>
        <v>0</v>
      </c>
      <c r="BF254" s="183">
        <f>IF(N254="snížená",J254,0)</f>
        <v>0</v>
      </c>
      <c r="BG254" s="183">
        <f>IF(N254="zákl. přenesená",J254,0)</f>
        <v>0</v>
      </c>
      <c r="BH254" s="183">
        <f>IF(N254="sníž. přenesená",J254,0)</f>
        <v>0</v>
      </c>
      <c r="BI254" s="183">
        <f>IF(N254="nulová",J254,0)</f>
        <v>0</v>
      </c>
      <c r="BJ254" s="23" t="s">
        <v>79</v>
      </c>
      <c r="BK254" s="183">
        <f>ROUND(I254*H254,2)</f>
        <v>0</v>
      </c>
      <c r="BL254" s="23" t="s">
        <v>146</v>
      </c>
      <c r="BM254" s="23" t="s">
        <v>389</v>
      </c>
    </row>
    <row r="255" spans="1:65" s="12" customFormat="1" x14ac:dyDescent="0.3">
      <c r="A255" s="324"/>
      <c r="B255" s="192"/>
      <c r="D255" s="185" t="s">
        <v>127</v>
      </c>
      <c r="E255" s="193" t="s">
        <v>5</v>
      </c>
      <c r="F255" s="194" t="s">
        <v>632</v>
      </c>
      <c r="H255" s="195">
        <v>29.9</v>
      </c>
      <c r="I255" s="196"/>
      <c r="L255" s="192"/>
      <c r="M255" s="197"/>
      <c r="N255" s="198"/>
      <c r="O255" s="198"/>
      <c r="P255" s="198"/>
      <c r="Q255" s="198"/>
      <c r="R255" s="198"/>
      <c r="S255" s="198"/>
      <c r="T255" s="199"/>
      <c r="AT255" s="193" t="s">
        <v>127</v>
      </c>
      <c r="AU255" s="193" t="s">
        <v>81</v>
      </c>
      <c r="AV255" s="12" t="s">
        <v>81</v>
      </c>
      <c r="AW255" s="12" t="s">
        <v>34</v>
      </c>
      <c r="AX255" s="12" t="s">
        <v>71</v>
      </c>
      <c r="AY255" s="193" t="s">
        <v>118</v>
      </c>
    </row>
    <row r="256" spans="1:65" s="12" customFormat="1" x14ac:dyDescent="0.3">
      <c r="A256" s="324"/>
      <c r="B256" s="192"/>
      <c r="D256" s="185" t="s">
        <v>127</v>
      </c>
      <c r="E256" s="193" t="s">
        <v>5</v>
      </c>
      <c r="F256" s="194" t="s">
        <v>633</v>
      </c>
      <c r="H256" s="195">
        <v>75</v>
      </c>
      <c r="I256" s="196"/>
      <c r="L256" s="192"/>
      <c r="M256" s="197"/>
      <c r="N256" s="198"/>
      <c r="O256" s="198"/>
      <c r="P256" s="198"/>
      <c r="Q256" s="198"/>
      <c r="R256" s="198"/>
      <c r="S256" s="198"/>
      <c r="T256" s="199"/>
      <c r="AT256" s="193" t="s">
        <v>127</v>
      </c>
      <c r="AU256" s="193" t="s">
        <v>81</v>
      </c>
      <c r="AV256" s="12" t="s">
        <v>81</v>
      </c>
      <c r="AW256" s="12" t="s">
        <v>34</v>
      </c>
      <c r="AX256" s="12" t="s">
        <v>71</v>
      </c>
      <c r="AY256" s="193" t="s">
        <v>118</v>
      </c>
    </row>
    <row r="257" spans="1:65" s="12" customFormat="1" x14ac:dyDescent="0.3">
      <c r="A257" s="324"/>
      <c r="B257" s="192"/>
      <c r="D257" s="185" t="s">
        <v>127</v>
      </c>
      <c r="E257" s="193" t="s">
        <v>5</v>
      </c>
      <c r="F257" s="194" t="s">
        <v>634</v>
      </c>
      <c r="H257" s="195">
        <v>24.805</v>
      </c>
      <c r="I257" s="196"/>
      <c r="L257" s="192"/>
      <c r="M257" s="197"/>
      <c r="N257" s="198"/>
      <c r="O257" s="198"/>
      <c r="P257" s="198"/>
      <c r="Q257" s="198"/>
      <c r="R257" s="198"/>
      <c r="S257" s="198"/>
      <c r="T257" s="199"/>
      <c r="AT257" s="193" t="s">
        <v>127</v>
      </c>
      <c r="AU257" s="193" t="s">
        <v>81</v>
      </c>
      <c r="AV257" s="12" t="s">
        <v>81</v>
      </c>
      <c r="AW257" s="12" t="s">
        <v>34</v>
      </c>
      <c r="AX257" s="12" t="s">
        <v>71</v>
      </c>
      <c r="AY257" s="193" t="s">
        <v>118</v>
      </c>
    </row>
    <row r="258" spans="1:65" s="13" customFormat="1" x14ac:dyDescent="0.3">
      <c r="A258" s="344"/>
      <c r="B258" s="204"/>
      <c r="D258" s="185" t="s">
        <v>127</v>
      </c>
      <c r="E258" s="205" t="s">
        <v>5</v>
      </c>
      <c r="F258" s="206" t="s">
        <v>184</v>
      </c>
      <c r="H258" s="207">
        <v>129.70500000000001</v>
      </c>
      <c r="I258" s="208"/>
      <c r="L258" s="204"/>
      <c r="M258" s="209"/>
      <c r="N258" s="210"/>
      <c r="O258" s="210"/>
      <c r="P258" s="210"/>
      <c r="Q258" s="210"/>
      <c r="R258" s="210"/>
      <c r="S258" s="210"/>
      <c r="T258" s="211"/>
      <c r="AT258" s="205" t="s">
        <v>127</v>
      </c>
      <c r="AU258" s="205" t="s">
        <v>81</v>
      </c>
      <c r="AV258" s="13" t="s">
        <v>146</v>
      </c>
      <c r="AW258" s="13" t="s">
        <v>34</v>
      </c>
      <c r="AX258" s="13" t="s">
        <v>79</v>
      </c>
      <c r="AY258" s="205" t="s">
        <v>118</v>
      </c>
    </row>
    <row r="259" spans="1:65" s="1" customFormat="1" ht="25.5" customHeight="1" x14ac:dyDescent="0.3">
      <c r="A259" s="338"/>
      <c r="B259" s="171"/>
      <c r="C259" s="172">
        <v>61</v>
      </c>
      <c r="D259" s="172" t="s">
        <v>121</v>
      </c>
      <c r="E259" s="173" t="s">
        <v>393</v>
      </c>
      <c r="F259" s="174" t="s">
        <v>385</v>
      </c>
      <c r="G259" s="175" t="s">
        <v>232</v>
      </c>
      <c r="H259" s="176">
        <v>1167.345</v>
      </c>
      <c r="I259" s="177"/>
      <c r="J259" s="178">
        <f>ROUND(I259*H259,2)</f>
        <v>0</v>
      </c>
      <c r="K259" s="174" t="s">
        <v>135</v>
      </c>
      <c r="L259" s="39"/>
      <c r="M259" s="179" t="s">
        <v>5</v>
      </c>
      <c r="N259" s="180" t="s">
        <v>42</v>
      </c>
      <c r="O259" s="40"/>
      <c r="P259" s="181">
        <f>O259*H259</f>
        <v>0</v>
      </c>
      <c r="Q259" s="181">
        <v>0</v>
      </c>
      <c r="R259" s="181">
        <f>Q259*H259</f>
        <v>0</v>
      </c>
      <c r="S259" s="181">
        <v>0</v>
      </c>
      <c r="T259" s="182">
        <f>S259*H259</f>
        <v>0</v>
      </c>
      <c r="AR259" s="23" t="s">
        <v>146</v>
      </c>
      <c r="AT259" s="23" t="s">
        <v>121</v>
      </c>
      <c r="AU259" s="23" t="s">
        <v>81</v>
      </c>
      <c r="AY259" s="23" t="s">
        <v>118</v>
      </c>
      <c r="BE259" s="183">
        <f>IF(N259="základní",J259,0)</f>
        <v>0</v>
      </c>
      <c r="BF259" s="183">
        <f>IF(N259="snížená",J259,0)</f>
        <v>0</v>
      </c>
      <c r="BG259" s="183">
        <f>IF(N259="zákl. přenesená",J259,0)</f>
        <v>0</v>
      </c>
      <c r="BH259" s="183">
        <f>IF(N259="sníž. přenesená",J259,0)</f>
        <v>0</v>
      </c>
      <c r="BI259" s="183">
        <f>IF(N259="nulová",J259,0)</f>
        <v>0</v>
      </c>
      <c r="BJ259" s="23" t="s">
        <v>79</v>
      </c>
      <c r="BK259" s="183">
        <f>ROUND(I259*H259,2)</f>
        <v>0</v>
      </c>
      <c r="BL259" s="23" t="s">
        <v>146</v>
      </c>
      <c r="BM259" s="23" t="s">
        <v>394</v>
      </c>
    </row>
    <row r="260" spans="1:65" s="12" customFormat="1" x14ac:dyDescent="0.3">
      <c r="A260" s="324"/>
      <c r="B260" s="192"/>
      <c r="D260" s="185" t="s">
        <v>127</v>
      </c>
      <c r="E260" s="193" t="s">
        <v>5</v>
      </c>
      <c r="F260" s="194" t="s">
        <v>635</v>
      </c>
      <c r="H260" s="195">
        <v>269.10000000000002</v>
      </c>
      <c r="I260" s="196"/>
      <c r="L260" s="192"/>
      <c r="M260" s="197"/>
      <c r="N260" s="198"/>
      <c r="O260" s="198"/>
      <c r="P260" s="198"/>
      <c r="Q260" s="198"/>
      <c r="R260" s="198"/>
      <c r="S260" s="198"/>
      <c r="T260" s="199"/>
      <c r="AT260" s="193" t="s">
        <v>127</v>
      </c>
      <c r="AU260" s="193" t="s">
        <v>81</v>
      </c>
      <c r="AV260" s="12" t="s">
        <v>81</v>
      </c>
      <c r="AW260" s="12" t="s">
        <v>34</v>
      </c>
      <c r="AX260" s="12" t="s">
        <v>71</v>
      </c>
      <c r="AY260" s="193" t="s">
        <v>118</v>
      </c>
    </row>
    <row r="261" spans="1:65" s="12" customFormat="1" x14ac:dyDescent="0.3">
      <c r="A261" s="324"/>
      <c r="B261" s="192"/>
      <c r="D261" s="185" t="s">
        <v>127</v>
      </c>
      <c r="E261" s="193" t="s">
        <v>5</v>
      </c>
      <c r="F261" s="194" t="s">
        <v>636</v>
      </c>
      <c r="H261" s="195">
        <v>675</v>
      </c>
      <c r="I261" s="196"/>
      <c r="L261" s="192"/>
      <c r="M261" s="197"/>
      <c r="N261" s="198"/>
      <c r="O261" s="198"/>
      <c r="P261" s="198"/>
      <c r="Q261" s="198"/>
      <c r="R261" s="198"/>
      <c r="S261" s="198"/>
      <c r="T261" s="199"/>
      <c r="AT261" s="193" t="s">
        <v>127</v>
      </c>
      <c r="AU261" s="193" t="s">
        <v>81</v>
      </c>
      <c r="AV261" s="12" t="s">
        <v>81</v>
      </c>
      <c r="AW261" s="12" t="s">
        <v>34</v>
      </c>
      <c r="AX261" s="12" t="s">
        <v>71</v>
      </c>
      <c r="AY261" s="193" t="s">
        <v>118</v>
      </c>
    </row>
    <row r="262" spans="1:65" s="12" customFormat="1" x14ac:dyDescent="0.3">
      <c r="A262" s="324"/>
      <c r="B262" s="192"/>
      <c r="D262" s="185" t="s">
        <v>127</v>
      </c>
      <c r="E262" s="193" t="s">
        <v>5</v>
      </c>
      <c r="F262" s="194" t="s">
        <v>637</v>
      </c>
      <c r="H262" s="195">
        <v>223.245</v>
      </c>
      <c r="I262" s="196"/>
      <c r="L262" s="192"/>
      <c r="M262" s="197"/>
      <c r="N262" s="198"/>
      <c r="O262" s="198"/>
      <c r="P262" s="198"/>
      <c r="Q262" s="198"/>
      <c r="R262" s="198"/>
      <c r="S262" s="198"/>
      <c r="T262" s="199"/>
      <c r="AT262" s="193" t="s">
        <v>127</v>
      </c>
      <c r="AU262" s="193" t="s">
        <v>81</v>
      </c>
      <c r="AV262" s="12" t="s">
        <v>81</v>
      </c>
      <c r="AW262" s="12" t="s">
        <v>34</v>
      </c>
      <c r="AX262" s="12" t="s">
        <v>71</v>
      </c>
      <c r="AY262" s="193" t="s">
        <v>118</v>
      </c>
    </row>
    <row r="263" spans="1:65" s="13" customFormat="1" x14ac:dyDescent="0.3">
      <c r="A263" s="344"/>
      <c r="B263" s="204"/>
      <c r="D263" s="185" t="s">
        <v>127</v>
      </c>
      <c r="E263" s="205" t="s">
        <v>5</v>
      </c>
      <c r="F263" s="206" t="s">
        <v>184</v>
      </c>
      <c r="H263" s="207">
        <v>1167.345</v>
      </c>
      <c r="I263" s="208"/>
      <c r="L263" s="204"/>
      <c r="M263" s="209"/>
      <c r="N263" s="210"/>
      <c r="O263" s="210"/>
      <c r="P263" s="210"/>
      <c r="Q263" s="210"/>
      <c r="R263" s="210"/>
      <c r="S263" s="210"/>
      <c r="T263" s="211"/>
      <c r="AT263" s="205" t="s">
        <v>127</v>
      </c>
      <c r="AU263" s="205" t="s">
        <v>81</v>
      </c>
      <c r="AV263" s="13" t="s">
        <v>146</v>
      </c>
      <c r="AW263" s="13" t="s">
        <v>34</v>
      </c>
      <c r="AX263" s="13" t="s">
        <v>79</v>
      </c>
      <c r="AY263" s="205" t="s">
        <v>118</v>
      </c>
    </row>
    <row r="264" spans="1:65" s="1" customFormat="1" ht="16.5" customHeight="1" x14ac:dyDescent="0.3">
      <c r="A264" s="338"/>
      <c r="B264" s="171"/>
      <c r="C264" s="172">
        <v>62</v>
      </c>
      <c r="D264" s="172" t="s">
        <v>121</v>
      </c>
      <c r="E264" s="173" t="s">
        <v>395</v>
      </c>
      <c r="F264" s="174" t="s">
        <v>396</v>
      </c>
      <c r="G264" s="175" t="s">
        <v>232</v>
      </c>
      <c r="H264" s="176">
        <v>129.70500000000001</v>
      </c>
      <c r="I264" s="177"/>
      <c r="J264" s="178">
        <f>ROUND(I264*H264,2)</f>
        <v>0</v>
      </c>
      <c r="K264" s="174" t="s">
        <v>135</v>
      </c>
      <c r="L264" s="39"/>
      <c r="M264" s="179" t="s">
        <v>5</v>
      </c>
      <c r="N264" s="180" t="s">
        <v>42</v>
      </c>
      <c r="O264" s="40"/>
      <c r="P264" s="181">
        <f>O264*H264</f>
        <v>0</v>
      </c>
      <c r="Q264" s="181">
        <v>0</v>
      </c>
      <c r="R264" s="181">
        <f>Q264*H264</f>
        <v>0</v>
      </c>
      <c r="S264" s="181">
        <v>0</v>
      </c>
      <c r="T264" s="182">
        <f>S264*H264</f>
        <v>0</v>
      </c>
      <c r="AR264" s="23" t="s">
        <v>146</v>
      </c>
      <c r="AT264" s="23" t="s">
        <v>121</v>
      </c>
      <c r="AU264" s="23" t="s">
        <v>81</v>
      </c>
      <c r="AY264" s="23" t="s">
        <v>118</v>
      </c>
      <c r="BE264" s="183">
        <f>IF(N264="základní",J264,0)</f>
        <v>0</v>
      </c>
      <c r="BF264" s="183">
        <f>IF(N264="snížená",J264,0)</f>
        <v>0</v>
      </c>
      <c r="BG264" s="183">
        <f>IF(N264="zákl. přenesená",J264,0)</f>
        <v>0</v>
      </c>
      <c r="BH264" s="183">
        <f>IF(N264="sníž. přenesená",J264,0)</f>
        <v>0</v>
      </c>
      <c r="BI264" s="183">
        <f>IF(N264="nulová",J264,0)</f>
        <v>0</v>
      </c>
      <c r="BJ264" s="23" t="s">
        <v>79</v>
      </c>
      <c r="BK264" s="183">
        <f>ROUND(I264*H264,2)</f>
        <v>0</v>
      </c>
      <c r="BL264" s="23" t="s">
        <v>146</v>
      </c>
      <c r="BM264" s="23" t="s">
        <v>397</v>
      </c>
    </row>
    <row r="265" spans="1:65" s="12" customFormat="1" x14ac:dyDescent="0.3">
      <c r="A265" s="324"/>
      <c r="B265" s="192"/>
      <c r="D265" s="185" t="s">
        <v>127</v>
      </c>
      <c r="E265" s="193" t="s">
        <v>5</v>
      </c>
      <c r="F265" s="194" t="s">
        <v>390</v>
      </c>
      <c r="H265" s="195">
        <v>29.9</v>
      </c>
      <c r="I265" s="196"/>
      <c r="L265" s="192"/>
      <c r="M265" s="197"/>
      <c r="N265" s="198"/>
      <c r="O265" s="198"/>
      <c r="P265" s="198"/>
      <c r="Q265" s="198"/>
      <c r="R265" s="198"/>
      <c r="S265" s="198"/>
      <c r="T265" s="199"/>
      <c r="AT265" s="193" t="s">
        <v>127</v>
      </c>
      <c r="AU265" s="193" t="s">
        <v>81</v>
      </c>
      <c r="AV265" s="12" t="s">
        <v>81</v>
      </c>
      <c r="AW265" s="12" t="s">
        <v>34</v>
      </c>
      <c r="AX265" s="12" t="s">
        <v>71</v>
      </c>
      <c r="AY265" s="193" t="s">
        <v>118</v>
      </c>
    </row>
    <row r="266" spans="1:65" s="12" customFormat="1" x14ac:dyDescent="0.3">
      <c r="A266" s="324"/>
      <c r="B266" s="192"/>
      <c r="D266" s="185" t="s">
        <v>127</v>
      </c>
      <c r="E266" s="193" t="s">
        <v>5</v>
      </c>
      <c r="F266" s="194" t="s">
        <v>391</v>
      </c>
      <c r="H266" s="195">
        <v>75</v>
      </c>
      <c r="I266" s="196"/>
      <c r="L266" s="192"/>
      <c r="M266" s="197"/>
      <c r="N266" s="198"/>
      <c r="O266" s="198"/>
      <c r="P266" s="198"/>
      <c r="Q266" s="198"/>
      <c r="R266" s="198"/>
      <c r="S266" s="198"/>
      <c r="T266" s="199"/>
      <c r="AT266" s="193" t="s">
        <v>127</v>
      </c>
      <c r="AU266" s="193" t="s">
        <v>81</v>
      </c>
      <c r="AV266" s="12" t="s">
        <v>81</v>
      </c>
      <c r="AW266" s="12" t="s">
        <v>34</v>
      </c>
      <c r="AX266" s="12" t="s">
        <v>71</v>
      </c>
      <c r="AY266" s="193" t="s">
        <v>118</v>
      </c>
    </row>
    <row r="267" spans="1:65" s="12" customFormat="1" x14ac:dyDescent="0.3">
      <c r="A267" s="324"/>
      <c r="B267" s="192"/>
      <c r="D267" s="185" t="s">
        <v>127</v>
      </c>
      <c r="E267" s="193" t="s">
        <v>5</v>
      </c>
      <c r="F267" s="194" t="s">
        <v>392</v>
      </c>
      <c r="H267" s="195">
        <v>24.805</v>
      </c>
      <c r="I267" s="196"/>
      <c r="L267" s="192"/>
      <c r="M267" s="197"/>
      <c r="N267" s="198"/>
      <c r="O267" s="198"/>
      <c r="P267" s="198"/>
      <c r="Q267" s="198"/>
      <c r="R267" s="198"/>
      <c r="S267" s="198"/>
      <c r="T267" s="199"/>
      <c r="AT267" s="193" t="s">
        <v>127</v>
      </c>
      <c r="AU267" s="193" t="s">
        <v>81</v>
      </c>
      <c r="AV267" s="12" t="s">
        <v>81</v>
      </c>
      <c r="AW267" s="12" t="s">
        <v>34</v>
      </c>
      <c r="AX267" s="12" t="s">
        <v>71</v>
      </c>
      <c r="AY267" s="193" t="s">
        <v>118</v>
      </c>
    </row>
    <row r="268" spans="1:65" s="13" customFormat="1" x14ac:dyDescent="0.3">
      <c r="A268" s="344"/>
      <c r="B268" s="204"/>
      <c r="D268" s="185" t="s">
        <v>127</v>
      </c>
      <c r="E268" s="205" t="s">
        <v>5</v>
      </c>
      <c r="F268" s="206" t="s">
        <v>184</v>
      </c>
      <c r="H268" s="207">
        <v>129.70500000000001</v>
      </c>
      <c r="I268" s="208"/>
      <c r="L268" s="204"/>
      <c r="M268" s="209"/>
      <c r="N268" s="210"/>
      <c r="O268" s="210"/>
      <c r="P268" s="210"/>
      <c r="Q268" s="210"/>
      <c r="R268" s="210"/>
      <c r="S268" s="210"/>
      <c r="T268" s="211"/>
      <c r="AT268" s="205" t="s">
        <v>127</v>
      </c>
      <c r="AU268" s="205" t="s">
        <v>81</v>
      </c>
      <c r="AV268" s="13" t="s">
        <v>146</v>
      </c>
      <c r="AW268" s="13" t="s">
        <v>34</v>
      </c>
      <c r="AX268" s="13" t="s">
        <v>79</v>
      </c>
      <c r="AY268" s="205" t="s">
        <v>118</v>
      </c>
    </row>
    <row r="269" spans="1:65" s="1" customFormat="1" ht="25.5" customHeight="1" x14ac:dyDescent="0.3">
      <c r="A269" s="338"/>
      <c r="B269" s="171"/>
      <c r="C269" s="172">
        <v>63</v>
      </c>
      <c r="D269" s="172" t="s">
        <v>121</v>
      </c>
      <c r="E269" s="173" t="s">
        <v>398</v>
      </c>
      <c r="F269" s="174" t="s">
        <v>399</v>
      </c>
      <c r="G269" s="175" t="s">
        <v>232</v>
      </c>
      <c r="H269" s="176">
        <v>209.32</v>
      </c>
      <c r="I269" s="177"/>
      <c r="J269" s="178">
        <f>ROUND(I269*H269,2)</f>
        <v>0</v>
      </c>
      <c r="K269" s="174" t="s">
        <v>135</v>
      </c>
      <c r="L269" s="39"/>
      <c r="M269" s="179" t="s">
        <v>5</v>
      </c>
      <c r="N269" s="180" t="s">
        <v>42</v>
      </c>
      <c r="O269" s="40"/>
      <c r="P269" s="181">
        <f>O269*H269</f>
        <v>0</v>
      </c>
      <c r="Q269" s="181">
        <v>0</v>
      </c>
      <c r="R269" s="181">
        <f>Q269*H269</f>
        <v>0</v>
      </c>
      <c r="S269" s="181">
        <v>0</v>
      </c>
      <c r="T269" s="182">
        <f>S269*H269</f>
        <v>0</v>
      </c>
      <c r="AR269" s="23" t="s">
        <v>146</v>
      </c>
      <c r="AT269" s="23" t="s">
        <v>121</v>
      </c>
      <c r="AU269" s="23" t="s">
        <v>81</v>
      </c>
      <c r="AY269" s="23" t="s">
        <v>118</v>
      </c>
      <c r="BE269" s="183">
        <f>IF(N269="základní",J269,0)</f>
        <v>0</v>
      </c>
      <c r="BF269" s="183">
        <f>IF(N269="snížená",J269,0)</f>
        <v>0</v>
      </c>
      <c r="BG269" s="183">
        <f>IF(N269="zákl. přenesená",J269,0)</f>
        <v>0</v>
      </c>
      <c r="BH269" s="183">
        <f>IF(N269="sníž. přenesená",J269,0)</f>
        <v>0</v>
      </c>
      <c r="BI269" s="183">
        <f>IF(N269="nulová",J269,0)</f>
        <v>0</v>
      </c>
      <c r="BJ269" s="23" t="s">
        <v>79</v>
      </c>
      <c r="BK269" s="183">
        <f>ROUND(I269*H269,2)</f>
        <v>0</v>
      </c>
      <c r="BL269" s="23" t="s">
        <v>146</v>
      </c>
      <c r="BM269" s="23" t="s">
        <v>400</v>
      </c>
    </row>
    <row r="270" spans="1:65" s="12" customFormat="1" x14ac:dyDescent="0.3">
      <c r="A270" s="324"/>
      <c r="B270" s="192"/>
      <c r="D270" s="185" t="s">
        <v>127</v>
      </c>
      <c r="E270" s="193" t="s">
        <v>5</v>
      </c>
      <c r="F270" s="194" t="s">
        <v>648</v>
      </c>
      <c r="H270" s="195">
        <v>209.32</v>
      </c>
      <c r="I270" s="196"/>
      <c r="L270" s="192"/>
      <c r="M270" s="197"/>
      <c r="N270" s="198"/>
      <c r="O270" s="198"/>
      <c r="P270" s="198"/>
      <c r="Q270" s="198"/>
      <c r="R270" s="198"/>
      <c r="S270" s="198"/>
      <c r="T270" s="199"/>
      <c r="AT270" s="193" t="s">
        <v>127</v>
      </c>
      <c r="AU270" s="193" t="s">
        <v>81</v>
      </c>
      <c r="AV270" s="12" t="s">
        <v>81</v>
      </c>
      <c r="AW270" s="12" t="s">
        <v>34</v>
      </c>
      <c r="AX270" s="12" t="s">
        <v>79</v>
      </c>
      <c r="AY270" s="193" t="s">
        <v>118</v>
      </c>
    </row>
    <row r="271" spans="1:65" s="10" customFormat="1" ht="29.85" customHeight="1" x14ac:dyDescent="0.3">
      <c r="A271" s="343"/>
      <c r="B271" s="158"/>
      <c r="D271" s="159" t="s">
        <v>70</v>
      </c>
      <c r="E271" s="169" t="s">
        <v>401</v>
      </c>
      <c r="F271" s="169" t="s">
        <v>402</v>
      </c>
      <c r="I271" s="161"/>
      <c r="J271" s="170">
        <f>SUM(J272)</f>
        <v>0</v>
      </c>
      <c r="L271" s="158"/>
      <c r="M271" s="163"/>
      <c r="N271" s="164"/>
      <c r="O271" s="164"/>
      <c r="P271" s="165">
        <f>P272</f>
        <v>0</v>
      </c>
      <c r="Q271" s="164"/>
      <c r="R271" s="165">
        <f>R272</f>
        <v>0</v>
      </c>
      <c r="S271" s="164"/>
      <c r="T271" s="166">
        <f>T272</f>
        <v>0</v>
      </c>
      <c r="AR271" s="159" t="s">
        <v>79</v>
      </c>
      <c r="AT271" s="167" t="s">
        <v>70</v>
      </c>
      <c r="AU271" s="167" t="s">
        <v>79</v>
      </c>
      <c r="AY271" s="159" t="s">
        <v>118</v>
      </c>
      <c r="BK271" s="168">
        <f>BK272</f>
        <v>0</v>
      </c>
    </row>
    <row r="272" spans="1:65" s="1" customFormat="1" ht="25.5" customHeight="1" x14ac:dyDescent="0.3">
      <c r="A272" s="338"/>
      <c r="B272" s="346"/>
      <c r="C272" s="330">
        <v>64</v>
      </c>
      <c r="D272" s="330" t="s">
        <v>121</v>
      </c>
      <c r="E272" s="331" t="s">
        <v>403</v>
      </c>
      <c r="F272" s="332" t="s">
        <v>404</v>
      </c>
      <c r="G272" s="175" t="s">
        <v>232</v>
      </c>
      <c r="H272" s="176">
        <v>1029.06</v>
      </c>
      <c r="I272" s="177"/>
      <c r="J272" s="178">
        <f>ROUND(I272*H272,2)</f>
        <v>0</v>
      </c>
      <c r="K272" s="174" t="s">
        <v>135</v>
      </c>
      <c r="L272" s="39"/>
      <c r="M272" s="179" t="s">
        <v>5</v>
      </c>
      <c r="N272" s="200" t="s">
        <v>42</v>
      </c>
      <c r="O272" s="201"/>
      <c r="P272" s="202">
        <f>O272*H272</f>
        <v>0</v>
      </c>
      <c r="Q272" s="202">
        <v>0</v>
      </c>
      <c r="R272" s="202">
        <f>Q272*H272</f>
        <v>0</v>
      </c>
      <c r="S272" s="202">
        <v>0</v>
      </c>
      <c r="T272" s="203">
        <f>S272*H272</f>
        <v>0</v>
      </c>
      <c r="AR272" s="23" t="s">
        <v>146</v>
      </c>
      <c r="AT272" s="23" t="s">
        <v>121</v>
      </c>
      <c r="AU272" s="23" t="s">
        <v>81</v>
      </c>
      <c r="AY272" s="23" t="s">
        <v>118</v>
      </c>
      <c r="BE272" s="183">
        <f>IF(N272="základní",J272,0)</f>
        <v>0</v>
      </c>
      <c r="BF272" s="183">
        <f>IF(N272="snížená",J272,0)</f>
        <v>0</v>
      </c>
      <c r="BG272" s="183">
        <f>IF(N272="zákl. přenesená",J272,0)</f>
        <v>0</v>
      </c>
      <c r="BH272" s="183">
        <f>IF(N272="sníž. přenesená",J272,0)</f>
        <v>0</v>
      </c>
      <c r="BI272" s="183">
        <f>IF(N272="nulová",J272,0)</f>
        <v>0</v>
      </c>
      <c r="BJ272" s="23" t="s">
        <v>79</v>
      </c>
      <c r="BK272" s="183">
        <f>ROUND(I272*H272,2)</f>
        <v>0</v>
      </c>
      <c r="BL272" s="23" t="s">
        <v>146</v>
      </c>
      <c r="BM272" s="23" t="s">
        <v>405</v>
      </c>
    </row>
    <row r="273" spans="2:12" s="1" customFormat="1" ht="6.95" customHeight="1" x14ac:dyDescent="0.3">
      <c r="B273" s="54"/>
      <c r="C273" s="55"/>
      <c r="D273" s="55"/>
      <c r="E273" s="55"/>
      <c r="F273" s="55"/>
      <c r="G273" s="55"/>
      <c r="H273" s="55"/>
      <c r="I273" s="125"/>
      <c r="J273" s="55"/>
      <c r="K273" s="55"/>
      <c r="L273" s="39"/>
    </row>
  </sheetData>
  <autoFilter ref="C83:K272" xr:uid="{00000000-0009-0000-0000-000002000000}"/>
  <mergeCells count="10">
    <mergeCell ref="J51:J52"/>
    <mergeCell ref="E74:H74"/>
    <mergeCell ref="E76:H7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 xr:uid="{00000000-0004-0000-0200-000000000000}"/>
    <hyperlink ref="G1:H1" location="C54" display="2) Rekapitulace" xr:uid="{00000000-0004-0000-0200-000001000000}"/>
    <hyperlink ref="J1" location="C83" display="3) Soupis prací" xr:uid="{00000000-0004-0000-0200-000002000000}"/>
    <hyperlink ref="L1:V1" location="'Rekapitulace stavby'!C2" display="Rekapitulace stavby" xr:uid="{00000000-0004-0000-0200-000003000000}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sheetPr>
    <pageSetUpPr fitToPage="1"/>
  </sheetPr>
  <dimension ref="A1:K216"/>
  <sheetViews>
    <sheetView showGridLines="0" zoomScaleNormal="100" workbookViewId="0"/>
  </sheetViews>
  <sheetFormatPr defaultRowHeight="13.5" x14ac:dyDescent="0.3"/>
  <cols>
    <col min="1" max="1" width="8.33203125" style="222" customWidth="1"/>
    <col min="2" max="2" width="1.6640625" style="222" customWidth="1"/>
    <col min="3" max="4" width="5" style="222" customWidth="1"/>
    <col min="5" max="5" width="11.6640625" style="222" customWidth="1"/>
    <col min="6" max="6" width="9.1640625" style="222" customWidth="1"/>
    <col min="7" max="7" width="5" style="222" customWidth="1"/>
    <col min="8" max="8" width="77.83203125" style="222" customWidth="1"/>
    <col min="9" max="10" width="20" style="222" customWidth="1"/>
    <col min="11" max="11" width="1.6640625" style="222" customWidth="1"/>
  </cols>
  <sheetData>
    <row r="1" spans="2:11" ht="37.5" customHeight="1" x14ac:dyDescent="0.3"/>
    <row r="2" spans="2:11" ht="7.5" customHeight="1" x14ac:dyDescent="0.3">
      <c r="B2" s="223"/>
      <c r="C2" s="224"/>
      <c r="D2" s="224"/>
      <c r="E2" s="224"/>
      <c r="F2" s="224"/>
      <c r="G2" s="224"/>
      <c r="H2" s="224"/>
      <c r="I2" s="224"/>
      <c r="J2" s="224"/>
      <c r="K2" s="225"/>
    </row>
    <row r="3" spans="2:11" s="14" customFormat="1" ht="45" customHeight="1" x14ac:dyDescent="0.3">
      <c r="B3" s="226"/>
      <c r="C3" s="394" t="s">
        <v>406</v>
      </c>
      <c r="D3" s="394"/>
      <c r="E3" s="394"/>
      <c r="F3" s="394"/>
      <c r="G3" s="394"/>
      <c r="H3" s="394"/>
      <c r="I3" s="394"/>
      <c r="J3" s="394"/>
      <c r="K3" s="227"/>
    </row>
    <row r="4" spans="2:11" ht="25.5" customHeight="1" x14ac:dyDescent="0.3">
      <c r="B4" s="228"/>
      <c r="C4" s="395" t="s">
        <v>407</v>
      </c>
      <c r="D4" s="395"/>
      <c r="E4" s="395"/>
      <c r="F4" s="395"/>
      <c r="G4" s="395"/>
      <c r="H4" s="395"/>
      <c r="I4" s="395"/>
      <c r="J4" s="395"/>
      <c r="K4" s="229"/>
    </row>
    <row r="5" spans="2:11" ht="5.25" customHeight="1" x14ac:dyDescent="0.3">
      <c r="B5" s="228"/>
      <c r="C5" s="230"/>
      <c r="D5" s="230"/>
      <c r="E5" s="230"/>
      <c r="F5" s="230"/>
      <c r="G5" s="230"/>
      <c r="H5" s="230"/>
      <c r="I5" s="230"/>
      <c r="J5" s="230"/>
      <c r="K5" s="229"/>
    </row>
    <row r="6" spans="2:11" ht="15" customHeight="1" x14ac:dyDescent="0.3">
      <c r="B6" s="228"/>
      <c r="C6" s="396" t="s">
        <v>408</v>
      </c>
      <c r="D6" s="396"/>
      <c r="E6" s="396"/>
      <c r="F6" s="396"/>
      <c r="G6" s="396"/>
      <c r="H6" s="396"/>
      <c r="I6" s="396"/>
      <c r="J6" s="396"/>
      <c r="K6" s="229"/>
    </row>
    <row r="7" spans="2:11" ht="15" customHeight="1" x14ac:dyDescent="0.3">
      <c r="B7" s="232"/>
      <c r="C7" s="396" t="s">
        <v>409</v>
      </c>
      <c r="D7" s="396"/>
      <c r="E7" s="396"/>
      <c r="F7" s="396"/>
      <c r="G7" s="396"/>
      <c r="H7" s="396"/>
      <c r="I7" s="396"/>
      <c r="J7" s="396"/>
      <c r="K7" s="229"/>
    </row>
    <row r="8" spans="2:11" ht="12.75" customHeight="1" x14ac:dyDescent="0.3">
      <c r="B8" s="232"/>
      <c r="C8" s="231"/>
      <c r="D8" s="231"/>
      <c r="E8" s="231"/>
      <c r="F8" s="231"/>
      <c r="G8" s="231"/>
      <c r="H8" s="231"/>
      <c r="I8" s="231"/>
      <c r="J8" s="231"/>
      <c r="K8" s="229"/>
    </row>
    <row r="9" spans="2:11" ht="15" customHeight="1" x14ac:dyDescent="0.3">
      <c r="B9" s="232"/>
      <c r="C9" s="396" t="s">
        <v>410</v>
      </c>
      <c r="D9" s="396"/>
      <c r="E9" s="396"/>
      <c r="F9" s="396"/>
      <c r="G9" s="396"/>
      <c r="H9" s="396"/>
      <c r="I9" s="396"/>
      <c r="J9" s="396"/>
      <c r="K9" s="229"/>
    </row>
    <row r="10" spans="2:11" ht="15" customHeight="1" x14ac:dyDescent="0.3">
      <c r="B10" s="232"/>
      <c r="C10" s="231"/>
      <c r="D10" s="396" t="s">
        <v>411</v>
      </c>
      <c r="E10" s="396"/>
      <c r="F10" s="396"/>
      <c r="G10" s="396"/>
      <c r="H10" s="396"/>
      <c r="I10" s="396"/>
      <c r="J10" s="396"/>
      <c r="K10" s="229"/>
    </row>
    <row r="11" spans="2:11" ht="15" customHeight="1" x14ac:dyDescent="0.3">
      <c r="B11" s="232"/>
      <c r="C11" s="233"/>
      <c r="D11" s="396" t="s">
        <v>412</v>
      </c>
      <c r="E11" s="396"/>
      <c r="F11" s="396"/>
      <c r="G11" s="396"/>
      <c r="H11" s="396"/>
      <c r="I11" s="396"/>
      <c r="J11" s="396"/>
      <c r="K11" s="229"/>
    </row>
    <row r="12" spans="2:11" ht="12.75" customHeight="1" x14ac:dyDescent="0.3">
      <c r="B12" s="232"/>
      <c r="C12" s="233"/>
      <c r="D12" s="233"/>
      <c r="E12" s="233"/>
      <c r="F12" s="233"/>
      <c r="G12" s="233"/>
      <c r="H12" s="233"/>
      <c r="I12" s="233"/>
      <c r="J12" s="233"/>
      <c r="K12" s="229"/>
    </row>
    <row r="13" spans="2:11" ht="15" customHeight="1" x14ac:dyDescent="0.3">
      <c r="B13" s="232"/>
      <c r="C13" s="233"/>
      <c r="D13" s="396" t="s">
        <v>413</v>
      </c>
      <c r="E13" s="396"/>
      <c r="F13" s="396"/>
      <c r="G13" s="396"/>
      <c r="H13" s="396"/>
      <c r="I13" s="396"/>
      <c r="J13" s="396"/>
      <c r="K13" s="229"/>
    </row>
    <row r="14" spans="2:11" ht="15" customHeight="1" x14ac:dyDescent="0.3">
      <c r="B14" s="232"/>
      <c r="C14" s="233"/>
      <c r="D14" s="396" t="s">
        <v>414</v>
      </c>
      <c r="E14" s="396"/>
      <c r="F14" s="396"/>
      <c r="G14" s="396"/>
      <c r="H14" s="396"/>
      <c r="I14" s="396"/>
      <c r="J14" s="396"/>
      <c r="K14" s="229"/>
    </row>
    <row r="15" spans="2:11" ht="15" customHeight="1" x14ac:dyDescent="0.3">
      <c r="B15" s="232"/>
      <c r="C15" s="233"/>
      <c r="D15" s="396" t="s">
        <v>415</v>
      </c>
      <c r="E15" s="396"/>
      <c r="F15" s="396"/>
      <c r="G15" s="396"/>
      <c r="H15" s="396"/>
      <c r="I15" s="396"/>
      <c r="J15" s="396"/>
      <c r="K15" s="229"/>
    </row>
    <row r="16" spans="2:11" ht="15" customHeight="1" x14ac:dyDescent="0.3">
      <c r="B16" s="232"/>
      <c r="C16" s="233"/>
      <c r="D16" s="233"/>
      <c r="E16" s="234" t="s">
        <v>78</v>
      </c>
      <c r="F16" s="396" t="s">
        <v>416</v>
      </c>
      <c r="G16" s="396"/>
      <c r="H16" s="396"/>
      <c r="I16" s="396"/>
      <c r="J16" s="396"/>
      <c r="K16" s="229"/>
    </row>
    <row r="17" spans="2:11" ht="15" customHeight="1" x14ac:dyDescent="0.3">
      <c r="B17" s="232"/>
      <c r="C17" s="233"/>
      <c r="D17" s="233"/>
      <c r="E17" s="234" t="s">
        <v>417</v>
      </c>
      <c r="F17" s="396" t="s">
        <v>418</v>
      </c>
      <c r="G17" s="396"/>
      <c r="H17" s="396"/>
      <c r="I17" s="396"/>
      <c r="J17" s="396"/>
      <c r="K17" s="229"/>
    </row>
    <row r="18" spans="2:11" ht="15" customHeight="1" x14ac:dyDescent="0.3">
      <c r="B18" s="232"/>
      <c r="C18" s="233"/>
      <c r="D18" s="233"/>
      <c r="E18" s="234" t="s">
        <v>419</v>
      </c>
      <c r="F18" s="396" t="s">
        <v>420</v>
      </c>
      <c r="G18" s="396"/>
      <c r="H18" s="396"/>
      <c r="I18" s="396"/>
      <c r="J18" s="396"/>
      <c r="K18" s="229"/>
    </row>
    <row r="19" spans="2:11" ht="15" customHeight="1" x14ac:dyDescent="0.3">
      <c r="B19" s="232"/>
      <c r="C19" s="233"/>
      <c r="D19" s="233"/>
      <c r="E19" s="234" t="s">
        <v>421</v>
      </c>
      <c r="F19" s="396" t="s">
        <v>77</v>
      </c>
      <c r="G19" s="396"/>
      <c r="H19" s="396"/>
      <c r="I19" s="396"/>
      <c r="J19" s="396"/>
      <c r="K19" s="229"/>
    </row>
    <row r="20" spans="2:11" ht="15" customHeight="1" x14ac:dyDescent="0.3">
      <c r="B20" s="232"/>
      <c r="C20" s="233"/>
      <c r="D20" s="233"/>
      <c r="E20" s="234" t="s">
        <v>422</v>
      </c>
      <c r="F20" s="396" t="s">
        <v>423</v>
      </c>
      <c r="G20" s="396"/>
      <c r="H20" s="396"/>
      <c r="I20" s="396"/>
      <c r="J20" s="396"/>
      <c r="K20" s="229"/>
    </row>
    <row r="21" spans="2:11" ht="15" customHeight="1" x14ac:dyDescent="0.3">
      <c r="B21" s="232"/>
      <c r="C21" s="233"/>
      <c r="D21" s="233"/>
      <c r="E21" s="234" t="s">
        <v>424</v>
      </c>
      <c r="F21" s="396" t="s">
        <v>425</v>
      </c>
      <c r="G21" s="396"/>
      <c r="H21" s="396"/>
      <c r="I21" s="396"/>
      <c r="J21" s="396"/>
      <c r="K21" s="229"/>
    </row>
    <row r="22" spans="2:11" ht="12.75" customHeight="1" x14ac:dyDescent="0.3">
      <c r="B22" s="232"/>
      <c r="C22" s="233"/>
      <c r="D22" s="233"/>
      <c r="E22" s="233"/>
      <c r="F22" s="233"/>
      <c r="G22" s="233"/>
      <c r="H22" s="233"/>
      <c r="I22" s="233"/>
      <c r="J22" s="233"/>
      <c r="K22" s="229"/>
    </row>
    <row r="23" spans="2:11" ht="15" customHeight="1" x14ac:dyDescent="0.3">
      <c r="B23" s="232"/>
      <c r="C23" s="396" t="s">
        <v>426</v>
      </c>
      <c r="D23" s="396"/>
      <c r="E23" s="396"/>
      <c r="F23" s="396"/>
      <c r="G23" s="396"/>
      <c r="H23" s="396"/>
      <c r="I23" s="396"/>
      <c r="J23" s="396"/>
      <c r="K23" s="229"/>
    </row>
    <row r="24" spans="2:11" ht="15" customHeight="1" x14ac:dyDescent="0.3">
      <c r="B24" s="232"/>
      <c r="C24" s="396" t="s">
        <v>427</v>
      </c>
      <c r="D24" s="396"/>
      <c r="E24" s="396"/>
      <c r="F24" s="396"/>
      <c r="G24" s="396"/>
      <c r="H24" s="396"/>
      <c r="I24" s="396"/>
      <c r="J24" s="396"/>
      <c r="K24" s="229"/>
    </row>
    <row r="25" spans="2:11" ht="15" customHeight="1" x14ac:dyDescent="0.3">
      <c r="B25" s="232"/>
      <c r="C25" s="231"/>
      <c r="D25" s="396" t="s">
        <v>428</v>
      </c>
      <c r="E25" s="396"/>
      <c r="F25" s="396"/>
      <c r="G25" s="396"/>
      <c r="H25" s="396"/>
      <c r="I25" s="396"/>
      <c r="J25" s="396"/>
      <c r="K25" s="229"/>
    </row>
    <row r="26" spans="2:11" ht="15" customHeight="1" x14ac:dyDescent="0.3">
      <c r="B26" s="232"/>
      <c r="C26" s="233"/>
      <c r="D26" s="396" t="s">
        <v>429</v>
      </c>
      <c r="E26" s="396"/>
      <c r="F26" s="396"/>
      <c r="G26" s="396"/>
      <c r="H26" s="396"/>
      <c r="I26" s="396"/>
      <c r="J26" s="396"/>
      <c r="K26" s="229"/>
    </row>
    <row r="27" spans="2:11" ht="12.75" customHeight="1" x14ac:dyDescent="0.3">
      <c r="B27" s="232"/>
      <c r="C27" s="233"/>
      <c r="D27" s="233"/>
      <c r="E27" s="233"/>
      <c r="F27" s="233"/>
      <c r="G27" s="233"/>
      <c r="H27" s="233"/>
      <c r="I27" s="233"/>
      <c r="J27" s="233"/>
      <c r="K27" s="229"/>
    </row>
    <row r="28" spans="2:11" ht="15" customHeight="1" x14ac:dyDescent="0.3">
      <c r="B28" s="232"/>
      <c r="C28" s="233"/>
      <c r="D28" s="396" t="s">
        <v>430</v>
      </c>
      <c r="E28" s="396"/>
      <c r="F28" s="396"/>
      <c r="G28" s="396"/>
      <c r="H28" s="396"/>
      <c r="I28" s="396"/>
      <c r="J28" s="396"/>
      <c r="K28" s="229"/>
    </row>
    <row r="29" spans="2:11" ht="15" customHeight="1" x14ac:dyDescent="0.3">
      <c r="B29" s="232"/>
      <c r="C29" s="233"/>
      <c r="D29" s="396" t="s">
        <v>431</v>
      </c>
      <c r="E29" s="396"/>
      <c r="F29" s="396"/>
      <c r="G29" s="396"/>
      <c r="H29" s="396"/>
      <c r="I29" s="396"/>
      <c r="J29" s="396"/>
      <c r="K29" s="229"/>
    </row>
    <row r="30" spans="2:11" ht="12.75" customHeight="1" x14ac:dyDescent="0.3">
      <c r="B30" s="232"/>
      <c r="C30" s="233"/>
      <c r="D30" s="233"/>
      <c r="E30" s="233"/>
      <c r="F30" s="233"/>
      <c r="G30" s="233"/>
      <c r="H30" s="233"/>
      <c r="I30" s="233"/>
      <c r="J30" s="233"/>
      <c r="K30" s="229"/>
    </row>
    <row r="31" spans="2:11" ht="15" customHeight="1" x14ac:dyDescent="0.3">
      <c r="B31" s="232"/>
      <c r="C31" s="233"/>
      <c r="D31" s="396" t="s">
        <v>432</v>
      </c>
      <c r="E31" s="396"/>
      <c r="F31" s="396"/>
      <c r="G31" s="396"/>
      <c r="H31" s="396"/>
      <c r="I31" s="396"/>
      <c r="J31" s="396"/>
      <c r="K31" s="229"/>
    </row>
    <row r="32" spans="2:11" ht="15" customHeight="1" x14ac:dyDescent="0.3">
      <c r="B32" s="232"/>
      <c r="C32" s="233"/>
      <c r="D32" s="396" t="s">
        <v>433</v>
      </c>
      <c r="E32" s="396"/>
      <c r="F32" s="396"/>
      <c r="G32" s="396"/>
      <c r="H32" s="396"/>
      <c r="I32" s="396"/>
      <c r="J32" s="396"/>
      <c r="K32" s="229"/>
    </row>
    <row r="33" spans="2:11" ht="15" customHeight="1" x14ac:dyDescent="0.3">
      <c r="B33" s="232"/>
      <c r="C33" s="233"/>
      <c r="D33" s="396" t="s">
        <v>434</v>
      </c>
      <c r="E33" s="396"/>
      <c r="F33" s="396"/>
      <c r="G33" s="396"/>
      <c r="H33" s="396"/>
      <c r="I33" s="396"/>
      <c r="J33" s="396"/>
      <c r="K33" s="229"/>
    </row>
    <row r="34" spans="2:11" ht="15" customHeight="1" x14ac:dyDescent="0.3">
      <c r="B34" s="232"/>
      <c r="C34" s="233"/>
      <c r="D34" s="231"/>
      <c r="E34" s="235" t="s">
        <v>102</v>
      </c>
      <c r="F34" s="231"/>
      <c r="G34" s="396" t="s">
        <v>435</v>
      </c>
      <c r="H34" s="396"/>
      <c r="I34" s="396"/>
      <c r="J34" s="396"/>
      <c r="K34" s="229"/>
    </row>
    <row r="35" spans="2:11" ht="30.75" customHeight="1" x14ac:dyDescent="0.3">
      <c r="B35" s="232"/>
      <c r="C35" s="233"/>
      <c r="D35" s="231"/>
      <c r="E35" s="235" t="s">
        <v>436</v>
      </c>
      <c r="F35" s="231"/>
      <c r="G35" s="396" t="s">
        <v>437</v>
      </c>
      <c r="H35" s="396"/>
      <c r="I35" s="396"/>
      <c r="J35" s="396"/>
      <c r="K35" s="229"/>
    </row>
    <row r="36" spans="2:11" ht="15" customHeight="1" x14ac:dyDescent="0.3">
      <c r="B36" s="232"/>
      <c r="C36" s="233"/>
      <c r="D36" s="231"/>
      <c r="E36" s="235" t="s">
        <v>52</v>
      </c>
      <c r="F36" s="231"/>
      <c r="G36" s="396" t="s">
        <v>438</v>
      </c>
      <c r="H36" s="396"/>
      <c r="I36" s="396"/>
      <c r="J36" s="396"/>
      <c r="K36" s="229"/>
    </row>
    <row r="37" spans="2:11" ht="15" customHeight="1" x14ac:dyDescent="0.3">
      <c r="B37" s="232"/>
      <c r="C37" s="233"/>
      <c r="D37" s="231"/>
      <c r="E37" s="235" t="s">
        <v>103</v>
      </c>
      <c r="F37" s="231"/>
      <c r="G37" s="396" t="s">
        <v>439</v>
      </c>
      <c r="H37" s="396"/>
      <c r="I37" s="396"/>
      <c r="J37" s="396"/>
      <c r="K37" s="229"/>
    </row>
    <row r="38" spans="2:11" ht="15" customHeight="1" x14ac:dyDescent="0.3">
      <c r="B38" s="232"/>
      <c r="C38" s="233"/>
      <c r="D38" s="231"/>
      <c r="E38" s="235" t="s">
        <v>104</v>
      </c>
      <c r="F38" s="231"/>
      <c r="G38" s="396" t="s">
        <v>440</v>
      </c>
      <c r="H38" s="396"/>
      <c r="I38" s="396"/>
      <c r="J38" s="396"/>
      <c r="K38" s="229"/>
    </row>
    <row r="39" spans="2:11" ht="15" customHeight="1" x14ac:dyDescent="0.3">
      <c r="B39" s="232"/>
      <c r="C39" s="233"/>
      <c r="D39" s="231"/>
      <c r="E39" s="235" t="s">
        <v>105</v>
      </c>
      <c r="F39" s="231"/>
      <c r="G39" s="396" t="s">
        <v>441</v>
      </c>
      <c r="H39" s="396"/>
      <c r="I39" s="396"/>
      <c r="J39" s="396"/>
      <c r="K39" s="229"/>
    </row>
    <row r="40" spans="2:11" ht="15" customHeight="1" x14ac:dyDescent="0.3">
      <c r="B40" s="232"/>
      <c r="C40" s="233"/>
      <c r="D40" s="231"/>
      <c r="E40" s="235" t="s">
        <v>442</v>
      </c>
      <c r="F40" s="231"/>
      <c r="G40" s="396" t="s">
        <v>443</v>
      </c>
      <c r="H40" s="396"/>
      <c r="I40" s="396"/>
      <c r="J40" s="396"/>
      <c r="K40" s="229"/>
    </row>
    <row r="41" spans="2:11" ht="15" customHeight="1" x14ac:dyDescent="0.3">
      <c r="B41" s="232"/>
      <c r="C41" s="233"/>
      <c r="D41" s="231"/>
      <c r="E41" s="235"/>
      <c r="F41" s="231"/>
      <c r="G41" s="396" t="s">
        <v>444</v>
      </c>
      <c r="H41" s="396"/>
      <c r="I41" s="396"/>
      <c r="J41" s="396"/>
      <c r="K41" s="229"/>
    </row>
    <row r="42" spans="2:11" ht="15" customHeight="1" x14ac:dyDescent="0.3">
      <c r="B42" s="232"/>
      <c r="C42" s="233"/>
      <c r="D42" s="231"/>
      <c r="E42" s="235" t="s">
        <v>445</v>
      </c>
      <c r="F42" s="231"/>
      <c r="G42" s="396" t="s">
        <v>446</v>
      </c>
      <c r="H42" s="396"/>
      <c r="I42" s="396"/>
      <c r="J42" s="396"/>
      <c r="K42" s="229"/>
    </row>
    <row r="43" spans="2:11" ht="15" customHeight="1" x14ac:dyDescent="0.3">
      <c r="B43" s="232"/>
      <c r="C43" s="233"/>
      <c r="D43" s="231"/>
      <c r="E43" s="235" t="s">
        <v>107</v>
      </c>
      <c r="F43" s="231"/>
      <c r="G43" s="396" t="s">
        <v>447</v>
      </c>
      <c r="H43" s="396"/>
      <c r="I43" s="396"/>
      <c r="J43" s="396"/>
      <c r="K43" s="229"/>
    </row>
    <row r="44" spans="2:11" ht="12.75" customHeight="1" x14ac:dyDescent="0.3">
      <c r="B44" s="232"/>
      <c r="C44" s="233"/>
      <c r="D44" s="231"/>
      <c r="E44" s="231"/>
      <c r="F44" s="231"/>
      <c r="G44" s="231"/>
      <c r="H44" s="231"/>
      <c r="I44" s="231"/>
      <c r="J44" s="231"/>
      <c r="K44" s="229"/>
    </row>
    <row r="45" spans="2:11" ht="15" customHeight="1" x14ac:dyDescent="0.3">
      <c r="B45" s="232"/>
      <c r="C45" s="233"/>
      <c r="D45" s="396" t="s">
        <v>448</v>
      </c>
      <c r="E45" s="396"/>
      <c r="F45" s="396"/>
      <c r="G45" s="396"/>
      <c r="H45" s="396"/>
      <c r="I45" s="396"/>
      <c r="J45" s="396"/>
      <c r="K45" s="229"/>
    </row>
    <row r="46" spans="2:11" ht="15" customHeight="1" x14ac:dyDescent="0.3">
      <c r="B46" s="232"/>
      <c r="C46" s="233"/>
      <c r="D46" s="233"/>
      <c r="E46" s="396" t="s">
        <v>449</v>
      </c>
      <c r="F46" s="396"/>
      <c r="G46" s="396"/>
      <c r="H46" s="396"/>
      <c r="I46" s="396"/>
      <c r="J46" s="396"/>
      <c r="K46" s="229"/>
    </row>
    <row r="47" spans="2:11" ht="15" customHeight="1" x14ac:dyDescent="0.3">
      <c r="B47" s="232"/>
      <c r="C47" s="233"/>
      <c r="D47" s="233"/>
      <c r="E47" s="396" t="s">
        <v>450</v>
      </c>
      <c r="F47" s="396"/>
      <c r="G47" s="396"/>
      <c r="H47" s="396"/>
      <c r="I47" s="396"/>
      <c r="J47" s="396"/>
      <c r="K47" s="229"/>
    </row>
    <row r="48" spans="2:11" ht="15" customHeight="1" x14ac:dyDescent="0.3">
      <c r="B48" s="232"/>
      <c r="C48" s="233"/>
      <c r="D48" s="233"/>
      <c r="E48" s="396" t="s">
        <v>451</v>
      </c>
      <c r="F48" s="396"/>
      <c r="G48" s="396"/>
      <c r="H48" s="396"/>
      <c r="I48" s="396"/>
      <c r="J48" s="396"/>
      <c r="K48" s="229"/>
    </row>
    <row r="49" spans="2:11" ht="15" customHeight="1" x14ac:dyDescent="0.3">
      <c r="B49" s="232"/>
      <c r="C49" s="233"/>
      <c r="D49" s="396" t="s">
        <v>452</v>
      </c>
      <c r="E49" s="396"/>
      <c r="F49" s="396"/>
      <c r="G49" s="396"/>
      <c r="H49" s="396"/>
      <c r="I49" s="396"/>
      <c r="J49" s="396"/>
      <c r="K49" s="229"/>
    </row>
    <row r="50" spans="2:11" ht="25.5" customHeight="1" x14ac:dyDescent="0.3">
      <c r="B50" s="228"/>
      <c r="C50" s="395" t="s">
        <v>453</v>
      </c>
      <c r="D50" s="395"/>
      <c r="E50" s="395"/>
      <c r="F50" s="395"/>
      <c r="G50" s="395"/>
      <c r="H50" s="395"/>
      <c r="I50" s="395"/>
      <c r="J50" s="395"/>
      <c r="K50" s="229"/>
    </row>
    <row r="51" spans="2:11" ht="5.25" customHeight="1" x14ac:dyDescent="0.3">
      <c r="B51" s="228"/>
      <c r="C51" s="230"/>
      <c r="D51" s="230"/>
      <c r="E51" s="230"/>
      <c r="F51" s="230"/>
      <c r="G51" s="230"/>
      <c r="H51" s="230"/>
      <c r="I51" s="230"/>
      <c r="J51" s="230"/>
      <c r="K51" s="229"/>
    </row>
    <row r="52" spans="2:11" ht="15" customHeight="1" x14ac:dyDescent="0.3">
      <c r="B52" s="228"/>
      <c r="C52" s="396" t="s">
        <v>454</v>
      </c>
      <c r="D52" s="396"/>
      <c r="E52" s="396"/>
      <c r="F52" s="396"/>
      <c r="G52" s="396"/>
      <c r="H52" s="396"/>
      <c r="I52" s="396"/>
      <c r="J52" s="396"/>
      <c r="K52" s="229"/>
    </row>
    <row r="53" spans="2:11" ht="15" customHeight="1" x14ac:dyDescent="0.3">
      <c r="B53" s="228"/>
      <c r="C53" s="396" t="s">
        <v>455</v>
      </c>
      <c r="D53" s="396"/>
      <c r="E53" s="396"/>
      <c r="F53" s="396"/>
      <c r="G53" s="396"/>
      <c r="H53" s="396"/>
      <c r="I53" s="396"/>
      <c r="J53" s="396"/>
      <c r="K53" s="229"/>
    </row>
    <row r="54" spans="2:11" ht="12.75" customHeight="1" x14ac:dyDescent="0.3">
      <c r="B54" s="228"/>
      <c r="C54" s="231"/>
      <c r="D54" s="231"/>
      <c r="E54" s="231"/>
      <c r="F54" s="231"/>
      <c r="G54" s="231"/>
      <c r="H54" s="231"/>
      <c r="I54" s="231"/>
      <c r="J54" s="231"/>
      <c r="K54" s="229"/>
    </row>
    <row r="55" spans="2:11" ht="15" customHeight="1" x14ac:dyDescent="0.3">
      <c r="B55" s="228"/>
      <c r="C55" s="396" t="s">
        <v>456</v>
      </c>
      <c r="D55" s="396"/>
      <c r="E55" s="396"/>
      <c r="F55" s="396"/>
      <c r="G55" s="396"/>
      <c r="H55" s="396"/>
      <c r="I55" s="396"/>
      <c r="J55" s="396"/>
      <c r="K55" s="229"/>
    </row>
    <row r="56" spans="2:11" ht="15" customHeight="1" x14ac:dyDescent="0.3">
      <c r="B56" s="228"/>
      <c r="C56" s="233"/>
      <c r="D56" s="396" t="s">
        <v>457</v>
      </c>
      <c r="E56" s="396"/>
      <c r="F56" s="396"/>
      <c r="G56" s="396"/>
      <c r="H56" s="396"/>
      <c r="I56" s="396"/>
      <c r="J56" s="396"/>
      <c r="K56" s="229"/>
    </row>
    <row r="57" spans="2:11" ht="15" customHeight="1" x14ac:dyDescent="0.3">
      <c r="B57" s="228"/>
      <c r="C57" s="233"/>
      <c r="D57" s="396" t="s">
        <v>458</v>
      </c>
      <c r="E57" s="396"/>
      <c r="F57" s="396"/>
      <c r="G57" s="396"/>
      <c r="H57" s="396"/>
      <c r="I57" s="396"/>
      <c r="J57" s="396"/>
      <c r="K57" s="229"/>
    </row>
    <row r="58" spans="2:11" ht="15" customHeight="1" x14ac:dyDescent="0.3">
      <c r="B58" s="228"/>
      <c r="C58" s="233"/>
      <c r="D58" s="396" t="s">
        <v>459</v>
      </c>
      <c r="E58" s="396"/>
      <c r="F58" s="396"/>
      <c r="G58" s="396"/>
      <c r="H58" s="396"/>
      <c r="I58" s="396"/>
      <c r="J58" s="396"/>
      <c r="K58" s="229"/>
    </row>
    <row r="59" spans="2:11" ht="15" customHeight="1" x14ac:dyDescent="0.3">
      <c r="B59" s="228"/>
      <c r="C59" s="233"/>
      <c r="D59" s="396" t="s">
        <v>460</v>
      </c>
      <c r="E59" s="396"/>
      <c r="F59" s="396"/>
      <c r="G59" s="396"/>
      <c r="H59" s="396"/>
      <c r="I59" s="396"/>
      <c r="J59" s="396"/>
      <c r="K59" s="229"/>
    </row>
    <row r="60" spans="2:11" ht="15" customHeight="1" x14ac:dyDescent="0.3">
      <c r="B60" s="228"/>
      <c r="C60" s="233"/>
      <c r="D60" s="398" t="s">
        <v>461</v>
      </c>
      <c r="E60" s="398"/>
      <c r="F60" s="398"/>
      <c r="G60" s="398"/>
      <c r="H60" s="398"/>
      <c r="I60" s="398"/>
      <c r="J60" s="398"/>
      <c r="K60" s="229"/>
    </row>
    <row r="61" spans="2:11" ht="15" customHeight="1" x14ac:dyDescent="0.3">
      <c r="B61" s="228"/>
      <c r="C61" s="233"/>
      <c r="D61" s="396" t="s">
        <v>462</v>
      </c>
      <c r="E61" s="396"/>
      <c r="F61" s="396"/>
      <c r="G61" s="396"/>
      <c r="H61" s="396"/>
      <c r="I61" s="396"/>
      <c r="J61" s="396"/>
      <c r="K61" s="229"/>
    </row>
    <row r="62" spans="2:11" ht="12.75" customHeight="1" x14ac:dyDescent="0.3">
      <c r="B62" s="228"/>
      <c r="C62" s="233"/>
      <c r="D62" s="233"/>
      <c r="E62" s="236"/>
      <c r="F62" s="233"/>
      <c r="G62" s="233"/>
      <c r="H62" s="233"/>
      <c r="I62" s="233"/>
      <c r="J62" s="233"/>
      <c r="K62" s="229"/>
    </row>
    <row r="63" spans="2:11" ht="15" customHeight="1" x14ac:dyDescent="0.3">
      <c r="B63" s="228"/>
      <c r="C63" s="233"/>
      <c r="D63" s="396" t="s">
        <v>463</v>
      </c>
      <c r="E63" s="396"/>
      <c r="F63" s="396"/>
      <c r="G63" s="396"/>
      <c r="H63" s="396"/>
      <c r="I63" s="396"/>
      <c r="J63" s="396"/>
      <c r="K63" s="229"/>
    </row>
    <row r="64" spans="2:11" ht="15" customHeight="1" x14ac:dyDescent="0.3">
      <c r="B64" s="228"/>
      <c r="C64" s="233"/>
      <c r="D64" s="398" t="s">
        <v>464</v>
      </c>
      <c r="E64" s="398"/>
      <c r="F64" s="398"/>
      <c r="G64" s="398"/>
      <c r="H64" s="398"/>
      <c r="I64" s="398"/>
      <c r="J64" s="398"/>
      <c r="K64" s="229"/>
    </row>
    <row r="65" spans="2:11" ht="15" customHeight="1" x14ac:dyDescent="0.3">
      <c r="B65" s="228"/>
      <c r="C65" s="233"/>
      <c r="D65" s="396" t="s">
        <v>465</v>
      </c>
      <c r="E65" s="396"/>
      <c r="F65" s="396"/>
      <c r="G65" s="396"/>
      <c r="H65" s="396"/>
      <c r="I65" s="396"/>
      <c r="J65" s="396"/>
      <c r="K65" s="229"/>
    </row>
    <row r="66" spans="2:11" ht="15" customHeight="1" x14ac:dyDescent="0.3">
      <c r="B66" s="228"/>
      <c r="C66" s="233"/>
      <c r="D66" s="396" t="s">
        <v>466</v>
      </c>
      <c r="E66" s="396"/>
      <c r="F66" s="396"/>
      <c r="G66" s="396"/>
      <c r="H66" s="396"/>
      <c r="I66" s="396"/>
      <c r="J66" s="396"/>
      <c r="K66" s="229"/>
    </row>
    <row r="67" spans="2:11" ht="15" customHeight="1" x14ac:dyDescent="0.3">
      <c r="B67" s="228"/>
      <c r="C67" s="233"/>
      <c r="D67" s="396" t="s">
        <v>467</v>
      </c>
      <c r="E67" s="396"/>
      <c r="F67" s="396"/>
      <c r="G67" s="396"/>
      <c r="H67" s="396"/>
      <c r="I67" s="396"/>
      <c r="J67" s="396"/>
      <c r="K67" s="229"/>
    </row>
    <row r="68" spans="2:11" ht="15" customHeight="1" x14ac:dyDescent="0.3">
      <c r="B68" s="228"/>
      <c r="C68" s="233"/>
      <c r="D68" s="396" t="s">
        <v>468</v>
      </c>
      <c r="E68" s="396"/>
      <c r="F68" s="396"/>
      <c r="G68" s="396"/>
      <c r="H68" s="396"/>
      <c r="I68" s="396"/>
      <c r="J68" s="396"/>
      <c r="K68" s="229"/>
    </row>
    <row r="69" spans="2:11" ht="12.75" customHeight="1" x14ac:dyDescent="0.3">
      <c r="B69" s="237"/>
      <c r="C69" s="238"/>
      <c r="D69" s="238"/>
      <c r="E69" s="238"/>
      <c r="F69" s="238"/>
      <c r="G69" s="238"/>
      <c r="H69" s="238"/>
      <c r="I69" s="238"/>
      <c r="J69" s="238"/>
      <c r="K69" s="239"/>
    </row>
    <row r="70" spans="2:11" ht="18.75" customHeight="1" x14ac:dyDescent="0.3">
      <c r="B70" s="240"/>
      <c r="C70" s="240"/>
      <c r="D70" s="240"/>
      <c r="E70" s="240"/>
      <c r="F70" s="240"/>
      <c r="G70" s="240"/>
      <c r="H70" s="240"/>
      <c r="I70" s="240"/>
      <c r="J70" s="240"/>
      <c r="K70" s="241"/>
    </row>
    <row r="71" spans="2:11" ht="18.75" customHeight="1" x14ac:dyDescent="0.3">
      <c r="B71" s="241"/>
      <c r="C71" s="241"/>
      <c r="D71" s="241"/>
      <c r="E71" s="241"/>
      <c r="F71" s="241"/>
      <c r="G71" s="241"/>
      <c r="H71" s="241"/>
      <c r="I71" s="241"/>
      <c r="J71" s="241"/>
      <c r="K71" s="241"/>
    </row>
    <row r="72" spans="2:11" ht="7.5" customHeight="1" x14ac:dyDescent="0.3">
      <c r="B72" s="242"/>
      <c r="C72" s="243"/>
      <c r="D72" s="243"/>
      <c r="E72" s="243"/>
      <c r="F72" s="243"/>
      <c r="G72" s="243"/>
      <c r="H72" s="243"/>
      <c r="I72" s="243"/>
      <c r="J72" s="243"/>
      <c r="K72" s="244"/>
    </row>
    <row r="73" spans="2:11" ht="45" customHeight="1" x14ac:dyDescent="0.3">
      <c r="B73" s="245"/>
      <c r="C73" s="399" t="s">
        <v>89</v>
      </c>
      <c r="D73" s="399"/>
      <c r="E73" s="399"/>
      <c r="F73" s="399"/>
      <c r="G73" s="399"/>
      <c r="H73" s="399"/>
      <c r="I73" s="399"/>
      <c r="J73" s="399"/>
      <c r="K73" s="246"/>
    </row>
    <row r="74" spans="2:11" ht="17.25" customHeight="1" x14ac:dyDescent="0.3">
      <c r="B74" s="245"/>
      <c r="C74" s="247" t="s">
        <v>469</v>
      </c>
      <c r="D74" s="247"/>
      <c r="E74" s="247"/>
      <c r="F74" s="247" t="s">
        <v>470</v>
      </c>
      <c r="G74" s="248"/>
      <c r="H74" s="247" t="s">
        <v>103</v>
      </c>
      <c r="I74" s="247" t="s">
        <v>56</v>
      </c>
      <c r="J74" s="247" t="s">
        <v>471</v>
      </c>
      <c r="K74" s="246"/>
    </row>
    <row r="75" spans="2:11" ht="17.25" customHeight="1" x14ac:dyDescent="0.3">
      <c r="B75" s="245"/>
      <c r="C75" s="249" t="s">
        <v>472</v>
      </c>
      <c r="D75" s="249"/>
      <c r="E75" s="249"/>
      <c r="F75" s="250" t="s">
        <v>473</v>
      </c>
      <c r="G75" s="251"/>
      <c r="H75" s="249"/>
      <c r="I75" s="249"/>
      <c r="J75" s="249" t="s">
        <v>474</v>
      </c>
      <c r="K75" s="246"/>
    </row>
    <row r="76" spans="2:11" ht="5.25" customHeight="1" x14ac:dyDescent="0.3">
      <c r="B76" s="245"/>
      <c r="C76" s="252"/>
      <c r="D76" s="252"/>
      <c r="E76" s="252"/>
      <c r="F76" s="252"/>
      <c r="G76" s="253"/>
      <c r="H76" s="252"/>
      <c r="I76" s="252"/>
      <c r="J76" s="252"/>
      <c r="K76" s="246"/>
    </row>
    <row r="77" spans="2:11" ht="15" customHeight="1" x14ac:dyDescent="0.3">
      <c r="B77" s="245"/>
      <c r="C77" s="235" t="s">
        <v>52</v>
      </c>
      <c r="D77" s="252"/>
      <c r="E77" s="252"/>
      <c r="F77" s="254" t="s">
        <v>475</v>
      </c>
      <c r="G77" s="253"/>
      <c r="H77" s="235" t="s">
        <v>476</v>
      </c>
      <c r="I77" s="235" t="s">
        <v>477</v>
      </c>
      <c r="J77" s="235">
        <v>20</v>
      </c>
      <c r="K77" s="246"/>
    </row>
    <row r="78" spans="2:11" ht="15" customHeight="1" x14ac:dyDescent="0.3">
      <c r="B78" s="245"/>
      <c r="C78" s="235" t="s">
        <v>478</v>
      </c>
      <c r="D78" s="235"/>
      <c r="E78" s="235"/>
      <c r="F78" s="254" t="s">
        <v>475</v>
      </c>
      <c r="G78" s="253"/>
      <c r="H78" s="235" t="s">
        <v>479</v>
      </c>
      <c r="I78" s="235" t="s">
        <v>477</v>
      </c>
      <c r="J78" s="235">
        <v>120</v>
      </c>
      <c r="K78" s="246"/>
    </row>
    <row r="79" spans="2:11" ht="15" customHeight="1" x14ac:dyDescent="0.3">
      <c r="B79" s="255"/>
      <c r="C79" s="235" t="s">
        <v>480</v>
      </c>
      <c r="D79" s="235"/>
      <c r="E79" s="235"/>
      <c r="F79" s="254" t="s">
        <v>481</v>
      </c>
      <c r="G79" s="253"/>
      <c r="H79" s="235" t="s">
        <v>482</v>
      </c>
      <c r="I79" s="235" t="s">
        <v>477</v>
      </c>
      <c r="J79" s="235">
        <v>50</v>
      </c>
      <c r="K79" s="246"/>
    </row>
    <row r="80" spans="2:11" ht="15" customHeight="1" x14ac:dyDescent="0.3">
      <c r="B80" s="255"/>
      <c r="C80" s="235" t="s">
        <v>483</v>
      </c>
      <c r="D80" s="235"/>
      <c r="E80" s="235"/>
      <c r="F80" s="254" t="s">
        <v>475</v>
      </c>
      <c r="G80" s="253"/>
      <c r="H80" s="235" t="s">
        <v>484</v>
      </c>
      <c r="I80" s="235" t="s">
        <v>485</v>
      </c>
      <c r="J80" s="235"/>
      <c r="K80" s="246"/>
    </row>
    <row r="81" spans="2:11" ht="15" customHeight="1" x14ac:dyDescent="0.3">
      <c r="B81" s="255"/>
      <c r="C81" s="256" t="s">
        <v>486</v>
      </c>
      <c r="D81" s="256"/>
      <c r="E81" s="256"/>
      <c r="F81" s="257" t="s">
        <v>481</v>
      </c>
      <c r="G81" s="256"/>
      <c r="H81" s="256" t="s">
        <v>487</v>
      </c>
      <c r="I81" s="256" t="s">
        <v>477</v>
      </c>
      <c r="J81" s="256">
        <v>15</v>
      </c>
      <c r="K81" s="246"/>
    </row>
    <row r="82" spans="2:11" ht="15" customHeight="1" x14ac:dyDescent="0.3">
      <c r="B82" s="255"/>
      <c r="C82" s="256" t="s">
        <v>488</v>
      </c>
      <c r="D82" s="256"/>
      <c r="E82" s="256"/>
      <c r="F82" s="257" t="s">
        <v>481</v>
      </c>
      <c r="G82" s="256"/>
      <c r="H82" s="256" t="s">
        <v>489</v>
      </c>
      <c r="I82" s="256" t="s">
        <v>477</v>
      </c>
      <c r="J82" s="256">
        <v>15</v>
      </c>
      <c r="K82" s="246"/>
    </row>
    <row r="83" spans="2:11" ht="15" customHeight="1" x14ac:dyDescent="0.3">
      <c r="B83" s="255"/>
      <c r="C83" s="256" t="s">
        <v>490</v>
      </c>
      <c r="D83" s="256"/>
      <c r="E83" s="256"/>
      <c r="F83" s="257" t="s">
        <v>481</v>
      </c>
      <c r="G83" s="256"/>
      <c r="H83" s="256" t="s">
        <v>491</v>
      </c>
      <c r="I83" s="256" t="s">
        <v>477</v>
      </c>
      <c r="J83" s="256">
        <v>20</v>
      </c>
      <c r="K83" s="246"/>
    </row>
    <row r="84" spans="2:11" ht="15" customHeight="1" x14ac:dyDescent="0.3">
      <c r="B84" s="255"/>
      <c r="C84" s="256" t="s">
        <v>492</v>
      </c>
      <c r="D84" s="256"/>
      <c r="E84" s="256"/>
      <c r="F84" s="257" t="s">
        <v>481</v>
      </c>
      <c r="G84" s="256"/>
      <c r="H84" s="256" t="s">
        <v>493</v>
      </c>
      <c r="I84" s="256" t="s">
        <v>477</v>
      </c>
      <c r="J84" s="256">
        <v>20</v>
      </c>
      <c r="K84" s="246"/>
    </row>
    <row r="85" spans="2:11" ht="15" customHeight="1" x14ac:dyDescent="0.3">
      <c r="B85" s="255"/>
      <c r="C85" s="235" t="s">
        <v>494</v>
      </c>
      <c r="D85" s="235"/>
      <c r="E85" s="235"/>
      <c r="F85" s="254" t="s">
        <v>481</v>
      </c>
      <c r="G85" s="253"/>
      <c r="H85" s="235" t="s">
        <v>495</v>
      </c>
      <c r="I85" s="235" t="s">
        <v>477</v>
      </c>
      <c r="J85" s="235">
        <v>50</v>
      </c>
      <c r="K85" s="246"/>
    </row>
    <row r="86" spans="2:11" ht="15" customHeight="1" x14ac:dyDescent="0.3">
      <c r="B86" s="255"/>
      <c r="C86" s="235" t="s">
        <v>496</v>
      </c>
      <c r="D86" s="235"/>
      <c r="E86" s="235"/>
      <c r="F86" s="254" t="s">
        <v>481</v>
      </c>
      <c r="G86" s="253"/>
      <c r="H86" s="235" t="s">
        <v>497</v>
      </c>
      <c r="I86" s="235" t="s">
        <v>477</v>
      </c>
      <c r="J86" s="235">
        <v>20</v>
      </c>
      <c r="K86" s="246"/>
    </row>
    <row r="87" spans="2:11" ht="15" customHeight="1" x14ac:dyDescent="0.3">
      <c r="B87" s="255"/>
      <c r="C87" s="235" t="s">
        <v>498</v>
      </c>
      <c r="D87" s="235"/>
      <c r="E87" s="235"/>
      <c r="F87" s="254" t="s">
        <v>481</v>
      </c>
      <c r="G87" s="253"/>
      <c r="H87" s="235" t="s">
        <v>499</v>
      </c>
      <c r="I87" s="235" t="s">
        <v>477</v>
      </c>
      <c r="J87" s="235">
        <v>20</v>
      </c>
      <c r="K87" s="246"/>
    </row>
    <row r="88" spans="2:11" ht="15" customHeight="1" x14ac:dyDescent="0.3">
      <c r="B88" s="255"/>
      <c r="C88" s="235" t="s">
        <v>500</v>
      </c>
      <c r="D88" s="235"/>
      <c r="E88" s="235"/>
      <c r="F88" s="254" t="s">
        <v>481</v>
      </c>
      <c r="G88" s="253"/>
      <c r="H88" s="235" t="s">
        <v>501</v>
      </c>
      <c r="I88" s="235" t="s">
        <v>477</v>
      </c>
      <c r="J88" s="235">
        <v>50</v>
      </c>
      <c r="K88" s="246"/>
    </row>
    <row r="89" spans="2:11" ht="15" customHeight="1" x14ac:dyDescent="0.3">
      <c r="B89" s="255"/>
      <c r="C89" s="235" t="s">
        <v>502</v>
      </c>
      <c r="D89" s="235"/>
      <c r="E89" s="235"/>
      <c r="F89" s="254" t="s">
        <v>481</v>
      </c>
      <c r="G89" s="253"/>
      <c r="H89" s="235" t="s">
        <v>502</v>
      </c>
      <c r="I89" s="235" t="s">
        <v>477</v>
      </c>
      <c r="J89" s="235">
        <v>50</v>
      </c>
      <c r="K89" s="246"/>
    </row>
    <row r="90" spans="2:11" ht="15" customHeight="1" x14ac:dyDescent="0.3">
      <c r="B90" s="255"/>
      <c r="C90" s="235" t="s">
        <v>108</v>
      </c>
      <c r="D90" s="235"/>
      <c r="E90" s="235"/>
      <c r="F90" s="254" t="s">
        <v>481</v>
      </c>
      <c r="G90" s="253"/>
      <c r="H90" s="235" t="s">
        <v>503</v>
      </c>
      <c r="I90" s="235" t="s">
        <v>477</v>
      </c>
      <c r="J90" s="235">
        <v>255</v>
      </c>
      <c r="K90" s="246"/>
    </row>
    <row r="91" spans="2:11" ht="15" customHeight="1" x14ac:dyDescent="0.3">
      <c r="B91" s="255"/>
      <c r="C91" s="235" t="s">
        <v>504</v>
      </c>
      <c r="D91" s="235"/>
      <c r="E91" s="235"/>
      <c r="F91" s="254" t="s">
        <v>475</v>
      </c>
      <c r="G91" s="253"/>
      <c r="H91" s="235" t="s">
        <v>505</v>
      </c>
      <c r="I91" s="235" t="s">
        <v>506</v>
      </c>
      <c r="J91" s="235"/>
      <c r="K91" s="246"/>
    </row>
    <row r="92" spans="2:11" ht="15" customHeight="1" x14ac:dyDescent="0.3">
      <c r="B92" s="255"/>
      <c r="C92" s="235" t="s">
        <v>507</v>
      </c>
      <c r="D92" s="235"/>
      <c r="E92" s="235"/>
      <c r="F92" s="254" t="s">
        <v>475</v>
      </c>
      <c r="G92" s="253"/>
      <c r="H92" s="235" t="s">
        <v>508</v>
      </c>
      <c r="I92" s="235" t="s">
        <v>509</v>
      </c>
      <c r="J92" s="235"/>
      <c r="K92" s="246"/>
    </row>
    <row r="93" spans="2:11" ht="15" customHeight="1" x14ac:dyDescent="0.3">
      <c r="B93" s="255"/>
      <c r="C93" s="235" t="s">
        <v>510</v>
      </c>
      <c r="D93" s="235"/>
      <c r="E93" s="235"/>
      <c r="F93" s="254" t="s">
        <v>475</v>
      </c>
      <c r="G93" s="253"/>
      <c r="H93" s="235" t="s">
        <v>510</v>
      </c>
      <c r="I93" s="235" t="s">
        <v>509</v>
      </c>
      <c r="J93" s="235"/>
      <c r="K93" s="246"/>
    </row>
    <row r="94" spans="2:11" ht="15" customHeight="1" x14ac:dyDescent="0.3">
      <c r="B94" s="255"/>
      <c r="C94" s="235" t="s">
        <v>37</v>
      </c>
      <c r="D94" s="235"/>
      <c r="E94" s="235"/>
      <c r="F94" s="254" t="s">
        <v>475</v>
      </c>
      <c r="G94" s="253"/>
      <c r="H94" s="235" t="s">
        <v>511</v>
      </c>
      <c r="I94" s="235" t="s">
        <v>509</v>
      </c>
      <c r="J94" s="235"/>
      <c r="K94" s="246"/>
    </row>
    <row r="95" spans="2:11" ht="15" customHeight="1" x14ac:dyDescent="0.3">
      <c r="B95" s="255"/>
      <c r="C95" s="235" t="s">
        <v>47</v>
      </c>
      <c r="D95" s="235"/>
      <c r="E95" s="235"/>
      <c r="F95" s="254" t="s">
        <v>475</v>
      </c>
      <c r="G95" s="253"/>
      <c r="H95" s="235" t="s">
        <v>512</v>
      </c>
      <c r="I95" s="235" t="s">
        <v>509</v>
      </c>
      <c r="J95" s="235"/>
      <c r="K95" s="246"/>
    </row>
    <row r="96" spans="2:11" ht="15" customHeight="1" x14ac:dyDescent="0.3">
      <c r="B96" s="258"/>
      <c r="C96" s="259"/>
      <c r="D96" s="259"/>
      <c r="E96" s="259"/>
      <c r="F96" s="259"/>
      <c r="G96" s="259"/>
      <c r="H96" s="259"/>
      <c r="I96" s="259"/>
      <c r="J96" s="259"/>
      <c r="K96" s="260"/>
    </row>
    <row r="97" spans="2:11" ht="18.75" customHeight="1" x14ac:dyDescent="0.3">
      <c r="B97" s="261"/>
      <c r="C97" s="262"/>
      <c r="D97" s="262"/>
      <c r="E97" s="262"/>
      <c r="F97" s="262"/>
      <c r="G97" s="262"/>
      <c r="H97" s="262"/>
      <c r="I97" s="262"/>
      <c r="J97" s="262"/>
      <c r="K97" s="261"/>
    </row>
    <row r="98" spans="2:11" ht="18.75" customHeight="1" x14ac:dyDescent="0.3">
      <c r="B98" s="241"/>
      <c r="C98" s="241"/>
      <c r="D98" s="241"/>
      <c r="E98" s="241"/>
      <c r="F98" s="241"/>
      <c r="G98" s="241"/>
      <c r="H98" s="241"/>
      <c r="I98" s="241"/>
      <c r="J98" s="241"/>
      <c r="K98" s="241"/>
    </row>
    <row r="99" spans="2:11" ht="7.5" customHeight="1" x14ac:dyDescent="0.3">
      <c r="B99" s="242"/>
      <c r="C99" s="243"/>
      <c r="D99" s="243"/>
      <c r="E99" s="243"/>
      <c r="F99" s="243"/>
      <c r="G99" s="243"/>
      <c r="H99" s="243"/>
      <c r="I99" s="243"/>
      <c r="J99" s="243"/>
      <c r="K99" s="244"/>
    </row>
    <row r="100" spans="2:11" ht="45" customHeight="1" x14ac:dyDescent="0.3">
      <c r="B100" s="245"/>
      <c r="C100" s="399" t="s">
        <v>513</v>
      </c>
      <c r="D100" s="399"/>
      <c r="E100" s="399"/>
      <c r="F100" s="399"/>
      <c r="G100" s="399"/>
      <c r="H100" s="399"/>
      <c r="I100" s="399"/>
      <c r="J100" s="399"/>
      <c r="K100" s="246"/>
    </row>
    <row r="101" spans="2:11" ht="17.25" customHeight="1" x14ac:dyDescent="0.3">
      <c r="B101" s="245"/>
      <c r="C101" s="247" t="s">
        <v>469</v>
      </c>
      <c r="D101" s="247"/>
      <c r="E101" s="247"/>
      <c r="F101" s="247" t="s">
        <v>470</v>
      </c>
      <c r="G101" s="248"/>
      <c r="H101" s="247" t="s">
        <v>103</v>
      </c>
      <c r="I101" s="247" t="s">
        <v>56</v>
      </c>
      <c r="J101" s="247" t="s">
        <v>471</v>
      </c>
      <c r="K101" s="246"/>
    </row>
    <row r="102" spans="2:11" ht="17.25" customHeight="1" x14ac:dyDescent="0.3">
      <c r="B102" s="245"/>
      <c r="C102" s="249" t="s">
        <v>472</v>
      </c>
      <c r="D102" s="249"/>
      <c r="E102" s="249"/>
      <c r="F102" s="250" t="s">
        <v>473</v>
      </c>
      <c r="G102" s="251"/>
      <c r="H102" s="249"/>
      <c r="I102" s="249"/>
      <c r="J102" s="249" t="s">
        <v>474</v>
      </c>
      <c r="K102" s="246"/>
    </row>
    <row r="103" spans="2:11" ht="5.25" customHeight="1" x14ac:dyDescent="0.3">
      <c r="B103" s="245"/>
      <c r="C103" s="247"/>
      <c r="D103" s="247"/>
      <c r="E103" s="247"/>
      <c r="F103" s="247"/>
      <c r="G103" s="263"/>
      <c r="H103" s="247"/>
      <c r="I103" s="247"/>
      <c r="J103" s="247"/>
      <c r="K103" s="246"/>
    </row>
    <row r="104" spans="2:11" ht="15" customHeight="1" x14ac:dyDescent="0.3">
      <c r="B104" s="245"/>
      <c r="C104" s="235" t="s">
        <v>52</v>
      </c>
      <c r="D104" s="252"/>
      <c r="E104" s="252"/>
      <c r="F104" s="254" t="s">
        <v>475</v>
      </c>
      <c r="G104" s="263"/>
      <c r="H104" s="235" t="s">
        <v>514</v>
      </c>
      <c r="I104" s="235" t="s">
        <v>477</v>
      </c>
      <c r="J104" s="235">
        <v>20</v>
      </c>
      <c r="K104" s="246"/>
    </row>
    <row r="105" spans="2:11" ht="15" customHeight="1" x14ac:dyDescent="0.3">
      <c r="B105" s="245"/>
      <c r="C105" s="235" t="s">
        <v>478</v>
      </c>
      <c r="D105" s="235"/>
      <c r="E105" s="235"/>
      <c r="F105" s="254" t="s">
        <v>475</v>
      </c>
      <c r="G105" s="235"/>
      <c r="H105" s="235" t="s">
        <v>514</v>
      </c>
      <c r="I105" s="235" t="s">
        <v>477</v>
      </c>
      <c r="J105" s="235">
        <v>120</v>
      </c>
      <c r="K105" s="246"/>
    </row>
    <row r="106" spans="2:11" ht="15" customHeight="1" x14ac:dyDescent="0.3">
      <c r="B106" s="255"/>
      <c r="C106" s="235" t="s">
        <v>480</v>
      </c>
      <c r="D106" s="235"/>
      <c r="E106" s="235"/>
      <c r="F106" s="254" t="s">
        <v>481</v>
      </c>
      <c r="G106" s="235"/>
      <c r="H106" s="235" t="s">
        <v>514</v>
      </c>
      <c r="I106" s="235" t="s">
        <v>477</v>
      </c>
      <c r="J106" s="235">
        <v>50</v>
      </c>
      <c r="K106" s="246"/>
    </row>
    <row r="107" spans="2:11" ht="15" customHeight="1" x14ac:dyDescent="0.3">
      <c r="B107" s="255"/>
      <c r="C107" s="235" t="s">
        <v>483</v>
      </c>
      <c r="D107" s="235"/>
      <c r="E107" s="235"/>
      <c r="F107" s="254" t="s">
        <v>475</v>
      </c>
      <c r="G107" s="235"/>
      <c r="H107" s="235" t="s">
        <v>514</v>
      </c>
      <c r="I107" s="235" t="s">
        <v>485</v>
      </c>
      <c r="J107" s="235"/>
      <c r="K107" s="246"/>
    </row>
    <row r="108" spans="2:11" ht="15" customHeight="1" x14ac:dyDescent="0.3">
      <c r="B108" s="255"/>
      <c r="C108" s="235" t="s">
        <v>494</v>
      </c>
      <c r="D108" s="235"/>
      <c r="E108" s="235"/>
      <c r="F108" s="254" t="s">
        <v>481</v>
      </c>
      <c r="G108" s="235"/>
      <c r="H108" s="235" t="s">
        <v>514</v>
      </c>
      <c r="I108" s="235" t="s">
        <v>477</v>
      </c>
      <c r="J108" s="235">
        <v>50</v>
      </c>
      <c r="K108" s="246"/>
    </row>
    <row r="109" spans="2:11" ht="15" customHeight="1" x14ac:dyDescent="0.3">
      <c r="B109" s="255"/>
      <c r="C109" s="235" t="s">
        <v>502</v>
      </c>
      <c r="D109" s="235"/>
      <c r="E109" s="235"/>
      <c r="F109" s="254" t="s">
        <v>481</v>
      </c>
      <c r="G109" s="235"/>
      <c r="H109" s="235" t="s">
        <v>514</v>
      </c>
      <c r="I109" s="235" t="s">
        <v>477</v>
      </c>
      <c r="J109" s="235">
        <v>50</v>
      </c>
      <c r="K109" s="246"/>
    </row>
    <row r="110" spans="2:11" ht="15" customHeight="1" x14ac:dyDescent="0.3">
      <c r="B110" s="255"/>
      <c r="C110" s="235" t="s">
        <v>500</v>
      </c>
      <c r="D110" s="235"/>
      <c r="E110" s="235"/>
      <c r="F110" s="254" t="s">
        <v>481</v>
      </c>
      <c r="G110" s="235"/>
      <c r="H110" s="235" t="s">
        <v>514</v>
      </c>
      <c r="I110" s="235" t="s">
        <v>477</v>
      </c>
      <c r="J110" s="235">
        <v>50</v>
      </c>
      <c r="K110" s="246"/>
    </row>
    <row r="111" spans="2:11" ht="15" customHeight="1" x14ac:dyDescent="0.3">
      <c r="B111" s="255"/>
      <c r="C111" s="235" t="s">
        <v>52</v>
      </c>
      <c r="D111" s="235"/>
      <c r="E111" s="235"/>
      <c r="F111" s="254" t="s">
        <v>475</v>
      </c>
      <c r="G111" s="235"/>
      <c r="H111" s="235" t="s">
        <v>515</v>
      </c>
      <c r="I111" s="235" t="s">
        <v>477</v>
      </c>
      <c r="J111" s="235">
        <v>20</v>
      </c>
      <c r="K111" s="246"/>
    </row>
    <row r="112" spans="2:11" ht="15" customHeight="1" x14ac:dyDescent="0.3">
      <c r="B112" s="255"/>
      <c r="C112" s="235" t="s">
        <v>516</v>
      </c>
      <c r="D112" s="235"/>
      <c r="E112" s="235"/>
      <c r="F112" s="254" t="s">
        <v>475</v>
      </c>
      <c r="G112" s="235"/>
      <c r="H112" s="235" t="s">
        <v>517</v>
      </c>
      <c r="I112" s="235" t="s">
        <v>477</v>
      </c>
      <c r="J112" s="235">
        <v>120</v>
      </c>
      <c r="K112" s="246"/>
    </row>
    <row r="113" spans="2:11" ht="15" customHeight="1" x14ac:dyDescent="0.3">
      <c r="B113" s="255"/>
      <c r="C113" s="235" t="s">
        <v>37</v>
      </c>
      <c r="D113" s="235"/>
      <c r="E113" s="235"/>
      <c r="F113" s="254" t="s">
        <v>475</v>
      </c>
      <c r="G113" s="235"/>
      <c r="H113" s="235" t="s">
        <v>518</v>
      </c>
      <c r="I113" s="235" t="s">
        <v>509</v>
      </c>
      <c r="J113" s="235"/>
      <c r="K113" s="246"/>
    </row>
    <row r="114" spans="2:11" ht="15" customHeight="1" x14ac:dyDescent="0.3">
      <c r="B114" s="255"/>
      <c r="C114" s="235" t="s">
        <v>47</v>
      </c>
      <c r="D114" s="235"/>
      <c r="E114" s="235"/>
      <c r="F114" s="254" t="s">
        <v>475</v>
      </c>
      <c r="G114" s="235"/>
      <c r="H114" s="235" t="s">
        <v>519</v>
      </c>
      <c r="I114" s="235" t="s">
        <v>509</v>
      </c>
      <c r="J114" s="235"/>
      <c r="K114" s="246"/>
    </row>
    <row r="115" spans="2:11" ht="15" customHeight="1" x14ac:dyDescent="0.3">
      <c r="B115" s="255"/>
      <c r="C115" s="235" t="s">
        <v>56</v>
      </c>
      <c r="D115" s="235"/>
      <c r="E115" s="235"/>
      <c r="F115" s="254" t="s">
        <v>475</v>
      </c>
      <c r="G115" s="235"/>
      <c r="H115" s="235" t="s">
        <v>520</v>
      </c>
      <c r="I115" s="235" t="s">
        <v>521</v>
      </c>
      <c r="J115" s="235"/>
      <c r="K115" s="246"/>
    </row>
    <row r="116" spans="2:11" ht="15" customHeight="1" x14ac:dyDescent="0.3">
      <c r="B116" s="258"/>
      <c r="C116" s="264"/>
      <c r="D116" s="264"/>
      <c r="E116" s="264"/>
      <c r="F116" s="264"/>
      <c r="G116" s="264"/>
      <c r="H116" s="264"/>
      <c r="I116" s="264"/>
      <c r="J116" s="264"/>
      <c r="K116" s="260"/>
    </row>
    <row r="117" spans="2:11" ht="18.75" customHeight="1" x14ac:dyDescent="0.3">
      <c r="B117" s="265"/>
      <c r="C117" s="231"/>
      <c r="D117" s="231"/>
      <c r="E117" s="231"/>
      <c r="F117" s="266"/>
      <c r="G117" s="231"/>
      <c r="H117" s="231"/>
      <c r="I117" s="231"/>
      <c r="J117" s="231"/>
      <c r="K117" s="265"/>
    </row>
    <row r="118" spans="2:11" ht="18.75" customHeight="1" x14ac:dyDescent="0.3">
      <c r="B118" s="241"/>
      <c r="C118" s="241"/>
      <c r="D118" s="241"/>
      <c r="E118" s="241"/>
      <c r="F118" s="241"/>
      <c r="G118" s="241"/>
      <c r="H118" s="241"/>
      <c r="I118" s="241"/>
      <c r="J118" s="241"/>
      <c r="K118" s="241"/>
    </row>
    <row r="119" spans="2:11" ht="7.5" customHeight="1" x14ac:dyDescent="0.3">
      <c r="B119" s="267"/>
      <c r="C119" s="268"/>
      <c r="D119" s="268"/>
      <c r="E119" s="268"/>
      <c r="F119" s="268"/>
      <c r="G119" s="268"/>
      <c r="H119" s="268"/>
      <c r="I119" s="268"/>
      <c r="J119" s="268"/>
      <c r="K119" s="269"/>
    </row>
    <row r="120" spans="2:11" ht="45" customHeight="1" x14ac:dyDescent="0.3">
      <c r="B120" s="270"/>
      <c r="C120" s="394" t="s">
        <v>522</v>
      </c>
      <c r="D120" s="394"/>
      <c r="E120" s="394"/>
      <c r="F120" s="394"/>
      <c r="G120" s="394"/>
      <c r="H120" s="394"/>
      <c r="I120" s="394"/>
      <c r="J120" s="394"/>
      <c r="K120" s="271"/>
    </row>
    <row r="121" spans="2:11" ht="17.25" customHeight="1" x14ac:dyDescent="0.3">
      <c r="B121" s="272"/>
      <c r="C121" s="247" t="s">
        <v>469</v>
      </c>
      <c r="D121" s="247"/>
      <c r="E121" s="247"/>
      <c r="F121" s="247" t="s">
        <v>470</v>
      </c>
      <c r="G121" s="248"/>
      <c r="H121" s="247" t="s">
        <v>103</v>
      </c>
      <c r="I121" s="247" t="s">
        <v>56</v>
      </c>
      <c r="J121" s="247" t="s">
        <v>471</v>
      </c>
      <c r="K121" s="273"/>
    </row>
    <row r="122" spans="2:11" ht="17.25" customHeight="1" x14ac:dyDescent="0.3">
      <c r="B122" s="272"/>
      <c r="C122" s="249" t="s">
        <v>472</v>
      </c>
      <c r="D122" s="249"/>
      <c r="E122" s="249"/>
      <c r="F122" s="250" t="s">
        <v>473</v>
      </c>
      <c r="G122" s="251"/>
      <c r="H122" s="249"/>
      <c r="I122" s="249"/>
      <c r="J122" s="249" t="s">
        <v>474</v>
      </c>
      <c r="K122" s="273"/>
    </row>
    <row r="123" spans="2:11" ht="5.25" customHeight="1" x14ac:dyDescent="0.3">
      <c r="B123" s="274"/>
      <c r="C123" s="252"/>
      <c r="D123" s="252"/>
      <c r="E123" s="252"/>
      <c r="F123" s="252"/>
      <c r="G123" s="235"/>
      <c r="H123" s="252"/>
      <c r="I123" s="252"/>
      <c r="J123" s="252"/>
      <c r="K123" s="275"/>
    </row>
    <row r="124" spans="2:11" ht="15" customHeight="1" x14ac:dyDescent="0.3">
      <c r="B124" s="274"/>
      <c r="C124" s="235" t="s">
        <v>478</v>
      </c>
      <c r="D124" s="252"/>
      <c r="E124" s="252"/>
      <c r="F124" s="254" t="s">
        <v>475</v>
      </c>
      <c r="G124" s="235"/>
      <c r="H124" s="235" t="s">
        <v>514</v>
      </c>
      <c r="I124" s="235" t="s">
        <v>477</v>
      </c>
      <c r="J124" s="235">
        <v>120</v>
      </c>
      <c r="K124" s="276"/>
    </row>
    <row r="125" spans="2:11" ht="15" customHeight="1" x14ac:dyDescent="0.3">
      <c r="B125" s="274"/>
      <c r="C125" s="235" t="s">
        <v>523</v>
      </c>
      <c r="D125" s="235"/>
      <c r="E125" s="235"/>
      <c r="F125" s="254" t="s">
        <v>475</v>
      </c>
      <c r="G125" s="235"/>
      <c r="H125" s="235" t="s">
        <v>524</v>
      </c>
      <c r="I125" s="235" t="s">
        <v>477</v>
      </c>
      <c r="J125" s="235" t="s">
        <v>525</v>
      </c>
      <c r="K125" s="276"/>
    </row>
    <row r="126" spans="2:11" ht="15" customHeight="1" x14ac:dyDescent="0.3">
      <c r="B126" s="274"/>
      <c r="C126" s="235" t="s">
        <v>424</v>
      </c>
      <c r="D126" s="235"/>
      <c r="E126" s="235"/>
      <c r="F126" s="254" t="s">
        <v>475</v>
      </c>
      <c r="G126" s="235"/>
      <c r="H126" s="235" t="s">
        <v>526</v>
      </c>
      <c r="I126" s="235" t="s">
        <v>477</v>
      </c>
      <c r="J126" s="235" t="s">
        <v>525</v>
      </c>
      <c r="K126" s="276"/>
    </row>
    <row r="127" spans="2:11" ht="15" customHeight="1" x14ac:dyDescent="0.3">
      <c r="B127" s="274"/>
      <c r="C127" s="235" t="s">
        <v>486</v>
      </c>
      <c r="D127" s="235"/>
      <c r="E127" s="235"/>
      <c r="F127" s="254" t="s">
        <v>481</v>
      </c>
      <c r="G127" s="235"/>
      <c r="H127" s="235" t="s">
        <v>487</v>
      </c>
      <c r="I127" s="235" t="s">
        <v>477</v>
      </c>
      <c r="J127" s="235">
        <v>15</v>
      </c>
      <c r="K127" s="276"/>
    </row>
    <row r="128" spans="2:11" ht="15" customHeight="1" x14ac:dyDescent="0.3">
      <c r="B128" s="274"/>
      <c r="C128" s="256" t="s">
        <v>488</v>
      </c>
      <c r="D128" s="256"/>
      <c r="E128" s="256"/>
      <c r="F128" s="257" t="s">
        <v>481</v>
      </c>
      <c r="G128" s="256"/>
      <c r="H128" s="256" t="s">
        <v>489</v>
      </c>
      <c r="I128" s="256" t="s">
        <v>477</v>
      </c>
      <c r="J128" s="256">
        <v>15</v>
      </c>
      <c r="K128" s="276"/>
    </row>
    <row r="129" spans="2:11" ht="15" customHeight="1" x14ac:dyDescent="0.3">
      <c r="B129" s="274"/>
      <c r="C129" s="256" t="s">
        <v>490</v>
      </c>
      <c r="D129" s="256"/>
      <c r="E129" s="256"/>
      <c r="F129" s="257" t="s">
        <v>481</v>
      </c>
      <c r="G129" s="256"/>
      <c r="H129" s="256" t="s">
        <v>491</v>
      </c>
      <c r="I129" s="256" t="s">
        <v>477</v>
      </c>
      <c r="J129" s="256">
        <v>20</v>
      </c>
      <c r="K129" s="276"/>
    </row>
    <row r="130" spans="2:11" ht="15" customHeight="1" x14ac:dyDescent="0.3">
      <c r="B130" s="274"/>
      <c r="C130" s="256" t="s">
        <v>492</v>
      </c>
      <c r="D130" s="256"/>
      <c r="E130" s="256"/>
      <c r="F130" s="257" t="s">
        <v>481</v>
      </c>
      <c r="G130" s="256"/>
      <c r="H130" s="256" t="s">
        <v>493</v>
      </c>
      <c r="I130" s="256" t="s">
        <v>477</v>
      </c>
      <c r="J130" s="256">
        <v>20</v>
      </c>
      <c r="K130" s="276"/>
    </row>
    <row r="131" spans="2:11" ht="15" customHeight="1" x14ac:dyDescent="0.3">
      <c r="B131" s="274"/>
      <c r="C131" s="235" t="s">
        <v>480</v>
      </c>
      <c r="D131" s="235"/>
      <c r="E131" s="235"/>
      <c r="F131" s="254" t="s">
        <v>481</v>
      </c>
      <c r="G131" s="235"/>
      <c r="H131" s="235" t="s">
        <v>514</v>
      </c>
      <c r="I131" s="235" t="s">
        <v>477</v>
      </c>
      <c r="J131" s="235">
        <v>50</v>
      </c>
      <c r="K131" s="276"/>
    </row>
    <row r="132" spans="2:11" ht="15" customHeight="1" x14ac:dyDescent="0.3">
      <c r="B132" s="274"/>
      <c r="C132" s="235" t="s">
        <v>494</v>
      </c>
      <c r="D132" s="235"/>
      <c r="E132" s="235"/>
      <c r="F132" s="254" t="s">
        <v>481</v>
      </c>
      <c r="G132" s="235"/>
      <c r="H132" s="235" t="s">
        <v>514</v>
      </c>
      <c r="I132" s="235" t="s">
        <v>477</v>
      </c>
      <c r="J132" s="235">
        <v>50</v>
      </c>
      <c r="K132" s="276"/>
    </row>
    <row r="133" spans="2:11" ht="15" customHeight="1" x14ac:dyDescent="0.3">
      <c r="B133" s="274"/>
      <c r="C133" s="235" t="s">
        <v>500</v>
      </c>
      <c r="D133" s="235"/>
      <c r="E133" s="235"/>
      <c r="F133" s="254" t="s">
        <v>481</v>
      </c>
      <c r="G133" s="235"/>
      <c r="H133" s="235" t="s">
        <v>514</v>
      </c>
      <c r="I133" s="235" t="s">
        <v>477</v>
      </c>
      <c r="J133" s="235">
        <v>50</v>
      </c>
      <c r="K133" s="276"/>
    </row>
    <row r="134" spans="2:11" ht="15" customHeight="1" x14ac:dyDescent="0.3">
      <c r="B134" s="274"/>
      <c r="C134" s="235" t="s">
        <v>502</v>
      </c>
      <c r="D134" s="235"/>
      <c r="E134" s="235"/>
      <c r="F134" s="254" t="s">
        <v>481</v>
      </c>
      <c r="G134" s="235"/>
      <c r="H134" s="235" t="s">
        <v>514</v>
      </c>
      <c r="I134" s="235" t="s">
        <v>477</v>
      </c>
      <c r="J134" s="235">
        <v>50</v>
      </c>
      <c r="K134" s="276"/>
    </row>
    <row r="135" spans="2:11" ht="15" customHeight="1" x14ac:dyDescent="0.3">
      <c r="B135" s="274"/>
      <c r="C135" s="235" t="s">
        <v>108</v>
      </c>
      <c r="D135" s="235"/>
      <c r="E135" s="235"/>
      <c r="F135" s="254" t="s">
        <v>481</v>
      </c>
      <c r="G135" s="235"/>
      <c r="H135" s="235" t="s">
        <v>527</v>
      </c>
      <c r="I135" s="235" t="s">
        <v>477</v>
      </c>
      <c r="J135" s="235">
        <v>255</v>
      </c>
      <c r="K135" s="276"/>
    </row>
    <row r="136" spans="2:11" ht="15" customHeight="1" x14ac:dyDescent="0.3">
      <c r="B136" s="274"/>
      <c r="C136" s="235" t="s">
        <v>504</v>
      </c>
      <c r="D136" s="235"/>
      <c r="E136" s="235"/>
      <c r="F136" s="254" t="s">
        <v>475</v>
      </c>
      <c r="G136" s="235"/>
      <c r="H136" s="235" t="s">
        <v>528</v>
      </c>
      <c r="I136" s="235" t="s">
        <v>506</v>
      </c>
      <c r="J136" s="235"/>
      <c r="K136" s="276"/>
    </row>
    <row r="137" spans="2:11" ht="15" customHeight="1" x14ac:dyDescent="0.3">
      <c r="B137" s="274"/>
      <c r="C137" s="235" t="s">
        <v>507</v>
      </c>
      <c r="D137" s="235"/>
      <c r="E137" s="235"/>
      <c r="F137" s="254" t="s">
        <v>475</v>
      </c>
      <c r="G137" s="235"/>
      <c r="H137" s="235" t="s">
        <v>529</v>
      </c>
      <c r="I137" s="235" t="s">
        <v>509</v>
      </c>
      <c r="J137" s="235"/>
      <c r="K137" s="276"/>
    </row>
    <row r="138" spans="2:11" ht="15" customHeight="1" x14ac:dyDescent="0.3">
      <c r="B138" s="274"/>
      <c r="C138" s="235" t="s">
        <v>510</v>
      </c>
      <c r="D138" s="235"/>
      <c r="E138" s="235"/>
      <c r="F138" s="254" t="s">
        <v>475</v>
      </c>
      <c r="G138" s="235"/>
      <c r="H138" s="235" t="s">
        <v>510</v>
      </c>
      <c r="I138" s="235" t="s">
        <v>509</v>
      </c>
      <c r="J138" s="235"/>
      <c r="K138" s="276"/>
    </row>
    <row r="139" spans="2:11" ht="15" customHeight="1" x14ac:dyDescent="0.3">
      <c r="B139" s="274"/>
      <c r="C139" s="235" t="s">
        <v>37</v>
      </c>
      <c r="D139" s="235"/>
      <c r="E139" s="235"/>
      <c r="F139" s="254" t="s">
        <v>475</v>
      </c>
      <c r="G139" s="235"/>
      <c r="H139" s="235" t="s">
        <v>530</v>
      </c>
      <c r="I139" s="235" t="s">
        <v>509</v>
      </c>
      <c r="J139" s="235"/>
      <c r="K139" s="276"/>
    </row>
    <row r="140" spans="2:11" ht="15" customHeight="1" x14ac:dyDescent="0.3">
      <c r="B140" s="274"/>
      <c r="C140" s="235" t="s">
        <v>531</v>
      </c>
      <c r="D140" s="235"/>
      <c r="E140" s="235"/>
      <c r="F140" s="254" t="s">
        <v>475</v>
      </c>
      <c r="G140" s="235"/>
      <c r="H140" s="235" t="s">
        <v>532</v>
      </c>
      <c r="I140" s="235" t="s">
        <v>509</v>
      </c>
      <c r="J140" s="235"/>
      <c r="K140" s="276"/>
    </row>
    <row r="141" spans="2:11" ht="15" customHeight="1" x14ac:dyDescent="0.3">
      <c r="B141" s="277"/>
      <c r="C141" s="278"/>
      <c r="D141" s="278"/>
      <c r="E141" s="278"/>
      <c r="F141" s="278"/>
      <c r="G141" s="278"/>
      <c r="H141" s="278"/>
      <c r="I141" s="278"/>
      <c r="J141" s="278"/>
      <c r="K141" s="279"/>
    </row>
    <row r="142" spans="2:11" ht="18.75" customHeight="1" x14ac:dyDescent="0.3">
      <c r="B142" s="231"/>
      <c r="C142" s="231"/>
      <c r="D142" s="231"/>
      <c r="E142" s="231"/>
      <c r="F142" s="266"/>
      <c r="G142" s="231"/>
      <c r="H142" s="231"/>
      <c r="I142" s="231"/>
      <c r="J142" s="231"/>
      <c r="K142" s="231"/>
    </row>
    <row r="143" spans="2:11" ht="18.75" customHeight="1" x14ac:dyDescent="0.3">
      <c r="B143" s="241"/>
      <c r="C143" s="241"/>
      <c r="D143" s="241"/>
      <c r="E143" s="241"/>
      <c r="F143" s="241"/>
      <c r="G143" s="241"/>
      <c r="H143" s="241"/>
      <c r="I143" s="241"/>
      <c r="J143" s="241"/>
      <c r="K143" s="241"/>
    </row>
    <row r="144" spans="2:11" ht="7.5" customHeight="1" x14ac:dyDescent="0.3">
      <c r="B144" s="242"/>
      <c r="C144" s="243"/>
      <c r="D144" s="243"/>
      <c r="E144" s="243"/>
      <c r="F144" s="243"/>
      <c r="G144" s="243"/>
      <c r="H144" s="243"/>
      <c r="I144" s="243"/>
      <c r="J144" s="243"/>
      <c r="K144" s="244"/>
    </row>
    <row r="145" spans="2:11" ht="45" customHeight="1" x14ac:dyDescent="0.3">
      <c r="B145" s="245"/>
      <c r="C145" s="399" t="s">
        <v>533</v>
      </c>
      <c r="D145" s="399"/>
      <c r="E145" s="399"/>
      <c r="F145" s="399"/>
      <c r="G145" s="399"/>
      <c r="H145" s="399"/>
      <c r="I145" s="399"/>
      <c r="J145" s="399"/>
      <c r="K145" s="246"/>
    </row>
    <row r="146" spans="2:11" ht="17.25" customHeight="1" x14ac:dyDescent="0.3">
      <c r="B146" s="245"/>
      <c r="C146" s="247" t="s">
        <v>469</v>
      </c>
      <c r="D146" s="247"/>
      <c r="E146" s="247"/>
      <c r="F146" s="247" t="s">
        <v>470</v>
      </c>
      <c r="G146" s="248"/>
      <c r="H146" s="247" t="s">
        <v>103</v>
      </c>
      <c r="I146" s="247" t="s">
        <v>56</v>
      </c>
      <c r="J146" s="247" t="s">
        <v>471</v>
      </c>
      <c r="K146" s="246"/>
    </row>
    <row r="147" spans="2:11" ht="17.25" customHeight="1" x14ac:dyDescent="0.3">
      <c r="B147" s="245"/>
      <c r="C147" s="249" t="s">
        <v>472</v>
      </c>
      <c r="D147" s="249"/>
      <c r="E147" s="249"/>
      <c r="F147" s="250" t="s">
        <v>473</v>
      </c>
      <c r="G147" s="251"/>
      <c r="H147" s="249"/>
      <c r="I147" s="249"/>
      <c r="J147" s="249" t="s">
        <v>474</v>
      </c>
      <c r="K147" s="246"/>
    </row>
    <row r="148" spans="2:11" ht="5.25" customHeight="1" x14ac:dyDescent="0.3">
      <c r="B148" s="255"/>
      <c r="C148" s="252"/>
      <c r="D148" s="252"/>
      <c r="E148" s="252"/>
      <c r="F148" s="252"/>
      <c r="G148" s="253"/>
      <c r="H148" s="252"/>
      <c r="I148" s="252"/>
      <c r="J148" s="252"/>
      <c r="K148" s="276"/>
    </row>
    <row r="149" spans="2:11" ht="15" customHeight="1" x14ac:dyDescent="0.3">
      <c r="B149" s="255"/>
      <c r="C149" s="280" t="s">
        <v>478</v>
      </c>
      <c r="D149" s="235"/>
      <c r="E149" s="235"/>
      <c r="F149" s="281" t="s">
        <v>475</v>
      </c>
      <c r="G149" s="235"/>
      <c r="H149" s="280" t="s">
        <v>514</v>
      </c>
      <c r="I149" s="280" t="s">
        <v>477</v>
      </c>
      <c r="J149" s="280">
        <v>120</v>
      </c>
      <c r="K149" s="276"/>
    </row>
    <row r="150" spans="2:11" ht="15" customHeight="1" x14ac:dyDescent="0.3">
      <c r="B150" s="255"/>
      <c r="C150" s="280" t="s">
        <v>523</v>
      </c>
      <c r="D150" s="235"/>
      <c r="E150" s="235"/>
      <c r="F150" s="281" t="s">
        <v>475</v>
      </c>
      <c r="G150" s="235"/>
      <c r="H150" s="280" t="s">
        <v>534</v>
      </c>
      <c r="I150" s="280" t="s">
        <v>477</v>
      </c>
      <c r="J150" s="280" t="s">
        <v>525</v>
      </c>
      <c r="K150" s="276"/>
    </row>
    <row r="151" spans="2:11" ht="15" customHeight="1" x14ac:dyDescent="0.3">
      <c r="B151" s="255"/>
      <c r="C151" s="280" t="s">
        <v>424</v>
      </c>
      <c r="D151" s="235"/>
      <c r="E151" s="235"/>
      <c r="F151" s="281" t="s">
        <v>475</v>
      </c>
      <c r="G151" s="235"/>
      <c r="H151" s="280" t="s">
        <v>535</v>
      </c>
      <c r="I151" s="280" t="s">
        <v>477</v>
      </c>
      <c r="J151" s="280" t="s">
        <v>525</v>
      </c>
      <c r="K151" s="276"/>
    </row>
    <row r="152" spans="2:11" ht="15" customHeight="1" x14ac:dyDescent="0.3">
      <c r="B152" s="255"/>
      <c r="C152" s="280" t="s">
        <v>480</v>
      </c>
      <c r="D152" s="235"/>
      <c r="E152" s="235"/>
      <c r="F152" s="281" t="s">
        <v>481</v>
      </c>
      <c r="G152" s="235"/>
      <c r="H152" s="280" t="s">
        <v>514</v>
      </c>
      <c r="I152" s="280" t="s">
        <v>477</v>
      </c>
      <c r="J152" s="280">
        <v>50</v>
      </c>
      <c r="K152" s="276"/>
    </row>
    <row r="153" spans="2:11" ht="15" customHeight="1" x14ac:dyDescent="0.3">
      <c r="B153" s="255"/>
      <c r="C153" s="280" t="s">
        <v>483</v>
      </c>
      <c r="D153" s="235"/>
      <c r="E153" s="235"/>
      <c r="F153" s="281" t="s">
        <v>475</v>
      </c>
      <c r="G153" s="235"/>
      <c r="H153" s="280" t="s">
        <v>514</v>
      </c>
      <c r="I153" s="280" t="s">
        <v>485</v>
      </c>
      <c r="J153" s="280"/>
      <c r="K153" s="276"/>
    </row>
    <row r="154" spans="2:11" ht="15" customHeight="1" x14ac:dyDescent="0.3">
      <c r="B154" s="255"/>
      <c r="C154" s="280" t="s">
        <v>494</v>
      </c>
      <c r="D154" s="235"/>
      <c r="E154" s="235"/>
      <c r="F154" s="281" t="s">
        <v>481</v>
      </c>
      <c r="G154" s="235"/>
      <c r="H154" s="280" t="s">
        <v>514</v>
      </c>
      <c r="I154" s="280" t="s">
        <v>477</v>
      </c>
      <c r="J154" s="280">
        <v>50</v>
      </c>
      <c r="K154" s="276"/>
    </row>
    <row r="155" spans="2:11" ht="15" customHeight="1" x14ac:dyDescent="0.3">
      <c r="B155" s="255"/>
      <c r="C155" s="280" t="s">
        <v>502</v>
      </c>
      <c r="D155" s="235"/>
      <c r="E155" s="235"/>
      <c r="F155" s="281" t="s">
        <v>481</v>
      </c>
      <c r="G155" s="235"/>
      <c r="H155" s="280" t="s">
        <v>514</v>
      </c>
      <c r="I155" s="280" t="s">
        <v>477</v>
      </c>
      <c r="J155" s="280">
        <v>50</v>
      </c>
      <c r="K155" s="276"/>
    </row>
    <row r="156" spans="2:11" ht="15" customHeight="1" x14ac:dyDescent="0.3">
      <c r="B156" s="255"/>
      <c r="C156" s="280" t="s">
        <v>500</v>
      </c>
      <c r="D156" s="235"/>
      <c r="E156" s="235"/>
      <c r="F156" s="281" t="s">
        <v>481</v>
      </c>
      <c r="G156" s="235"/>
      <c r="H156" s="280" t="s">
        <v>514</v>
      </c>
      <c r="I156" s="280" t="s">
        <v>477</v>
      </c>
      <c r="J156" s="280">
        <v>50</v>
      </c>
      <c r="K156" s="276"/>
    </row>
    <row r="157" spans="2:11" ht="15" customHeight="1" x14ac:dyDescent="0.3">
      <c r="B157" s="255"/>
      <c r="C157" s="280" t="s">
        <v>94</v>
      </c>
      <c r="D157" s="235"/>
      <c r="E157" s="235"/>
      <c r="F157" s="281" t="s">
        <v>475</v>
      </c>
      <c r="G157" s="235"/>
      <c r="H157" s="280" t="s">
        <v>536</v>
      </c>
      <c r="I157" s="280" t="s">
        <v>477</v>
      </c>
      <c r="J157" s="280" t="s">
        <v>537</v>
      </c>
      <c r="K157" s="276"/>
    </row>
    <row r="158" spans="2:11" ht="15" customHeight="1" x14ac:dyDescent="0.3">
      <c r="B158" s="255"/>
      <c r="C158" s="280" t="s">
        <v>538</v>
      </c>
      <c r="D158" s="235"/>
      <c r="E158" s="235"/>
      <c r="F158" s="281" t="s">
        <v>475</v>
      </c>
      <c r="G158" s="235"/>
      <c r="H158" s="280" t="s">
        <v>539</v>
      </c>
      <c r="I158" s="280" t="s">
        <v>509</v>
      </c>
      <c r="J158" s="280"/>
      <c r="K158" s="276"/>
    </row>
    <row r="159" spans="2:11" ht="15" customHeight="1" x14ac:dyDescent="0.3">
      <c r="B159" s="282"/>
      <c r="C159" s="264"/>
      <c r="D159" s="264"/>
      <c r="E159" s="264"/>
      <c r="F159" s="264"/>
      <c r="G159" s="264"/>
      <c r="H159" s="264"/>
      <c r="I159" s="264"/>
      <c r="J159" s="264"/>
      <c r="K159" s="283"/>
    </row>
    <row r="160" spans="2:11" ht="18.75" customHeight="1" x14ac:dyDescent="0.3">
      <c r="B160" s="231"/>
      <c r="C160" s="235"/>
      <c r="D160" s="235"/>
      <c r="E160" s="235"/>
      <c r="F160" s="254"/>
      <c r="G160" s="235"/>
      <c r="H160" s="235"/>
      <c r="I160" s="235"/>
      <c r="J160" s="235"/>
      <c r="K160" s="231"/>
    </row>
    <row r="161" spans="2:11" ht="18.75" customHeight="1" x14ac:dyDescent="0.3">
      <c r="B161" s="241"/>
      <c r="C161" s="241"/>
      <c r="D161" s="241"/>
      <c r="E161" s="241"/>
      <c r="F161" s="241"/>
      <c r="G161" s="241"/>
      <c r="H161" s="241"/>
      <c r="I161" s="241"/>
      <c r="J161" s="241"/>
      <c r="K161" s="241"/>
    </row>
    <row r="162" spans="2:11" ht="7.5" customHeight="1" x14ac:dyDescent="0.3">
      <c r="B162" s="223"/>
      <c r="C162" s="224"/>
      <c r="D162" s="224"/>
      <c r="E162" s="224"/>
      <c r="F162" s="224"/>
      <c r="G162" s="224"/>
      <c r="H162" s="224"/>
      <c r="I162" s="224"/>
      <c r="J162" s="224"/>
      <c r="K162" s="225"/>
    </row>
    <row r="163" spans="2:11" ht="45" customHeight="1" x14ac:dyDescent="0.3">
      <c r="B163" s="226"/>
      <c r="C163" s="394" t="s">
        <v>540</v>
      </c>
      <c r="D163" s="394"/>
      <c r="E163" s="394"/>
      <c r="F163" s="394"/>
      <c r="G163" s="394"/>
      <c r="H163" s="394"/>
      <c r="I163" s="394"/>
      <c r="J163" s="394"/>
      <c r="K163" s="227"/>
    </row>
    <row r="164" spans="2:11" ht="17.25" customHeight="1" x14ac:dyDescent="0.3">
      <c r="B164" s="226"/>
      <c r="C164" s="247" t="s">
        <v>469</v>
      </c>
      <c r="D164" s="247"/>
      <c r="E164" s="247"/>
      <c r="F164" s="247" t="s">
        <v>470</v>
      </c>
      <c r="G164" s="284"/>
      <c r="H164" s="285" t="s">
        <v>103</v>
      </c>
      <c r="I164" s="285" t="s">
        <v>56</v>
      </c>
      <c r="J164" s="247" t="s">
        <v>471</v>
      </c>
      <c r="K164" s="227"/>
    </row>
    <row r="165" spans="2:11" ht="17.25" customHeight="1" x14ac:dyDescent="0.3">
      <c r="B165" s="228"/>
      <c r="C165" s="249" t="s">
        <v>472</v>
      </c>
      <c r="D165" s="249"/>
      <c r="E165" s="249"/>
      <c r="F165" s="250" t="s">
        <v>473</v>
      </c>
      <c r="G165" s="286"/>
      <c r="H165" s="287"/>
      <c r="I165" s="287"/>
      <c r="J165" s="249" t="s">
        <v>474</v>
      </c>
      <c r="K165" s="229"/>
    </row>
    <row r="166" spans="2:11" ht="5.25" customHeight="1" x14ac:dyDescent="0.3">
      <c r="B166" s="255"/>
      <c r="C166" s="252"/>
      <c r="D166" s="252"/>
      <c r="E166" s="252"/>
      <c r="F166" s="252"/>
      <c r="G166" s="253"/>
      <c r="H166" s="252"/>
      <c r="I166" s="252"/>
      <c r="J166" s="252"/>
      <c r="K166" s="276"/>
    </row>
    <row r="167" spans="2:11" ht="15" customHeight="1" x14ac:dyDescent="0.3">
      <c r="B167" s="255"/>
      <c r="C167" s="235" t="s">
        <v>478</v>
      </c>
      <c r="D167" s="235"/>
      <c r="E167" s="235"/>
      <c r="F167" s="254" t="s">
        <v>475</v>
      </c>
      <c r="G167" s="235"/>
      <c r="H167" s="235" t="s">
        <v>514</v>
      </c>
      <c r="I167" s="235" t="s">
        <v>477</v>
      </c>
      <c r="J167" s="235">
        <v>120</v>
      </c>
      <c r="K167" s="276"/>
    </row>
    <row r="168" spans="2:11" ht="15" customHeight="1" x14ac:dyDescent="0.3">
      <c r="B168" s="255"/>
      <c r="C168" s="235" t="s">
        <v>523</v>
      </c>
      <c r="D168" s="235"/>
      <c r="E168" s="235"/>
      <c r="F168" s="254" t="s">
        <v>475</v>
      </c>
      <c r="G168" s="235"/>
      <c r="H168" s="235" t="s">
        <v>524</v>
      </c>
      <c r="I168" s="235" t="s">
        <v>477</v>
      </c>
      <c r="J168" s="235" t="s">
        <v>525</v>
      </c>
      <c r="K168" s="276"/>
    </row>
    <row r="169" spans="2:11" ht="15" customHeight="1" x14ac:dyDescent="0.3">
      <c r="B169" s="255"/>
      <c r="C169" s="235" t="s">
        <v>424</v>
      </c>
      <c r="D169" s="235"/>
      <c r="E169" s="235"/>
      <c r="F169" s="254" t="s">
        <v>475</v>
      </c>
      <c r="G169" s="235"/>
      <c r="H169" s="235" t="s">
        <v>541</v>
      </c>
      <c r="I169" s="235" t="s">
        <v>477</v>
      </c>
      <c r="J169" s="235" t="s">
        <v>525</v>
      </c>
      <c r="K169" s="276"/>
    </row>
    <row r="170" spans="2:11" ht="15" customHeight="1" x14ac:dyDescent="0.3">
      <c r="B170" s="255"/>
      <c r="C170" s="235" t="s">
        <v>480</v>
      </c>
      <c r="D170" s="235"/>
      <c r="E170" s="235"/>
      <c r="F170" s="254" t="s">
        <v>481</v>
      </c>
      <c r="G170" s="235"/>
      <c r="H170" s="235" t="s">
        <v>541</v>
      </c>
      <c r="I170" s="235" t="s">
        <v>477</v>
      </c>
      <c r="J170" s="235">
        <v>50</v>
      </c>
      <c r="K170" s="276"/>
    </row>
    <row r="171" spans="2:11" ht="15" customHeight="1" x14ac:dyDescent="0.3">
      <c r="B171" s="255"/>
      <c r="C171" s="235" t="s">
        <v>483</v>
      </c>
      <c r="D171" s="235"/>
      <c r="E171" s="235"/>
      <c r="F171" s="254" t="s">
        <v>475</v>
      </c>
      <c r="G171" s="235"/>
      <c r="H171" s="235" t="s">
        <v>541</v>
      </c>
      <c r="I171" s="235" t="s">
        <v>485</v>
      </c>
      <c r="J171" s="235"/>
      <c r="K171" s="276"/>
    </row>
    <row r="172" spans="2:11" ht="15" customHeight="1" x14ac:dyDescent="0.3">
      <c r="B172" s="255"/>
      <c r="C172" s="235" t="s">
        <v>494</v>
      </c>
      <c r="D172" s="235"/>
      <c r="E172" s="235"/>
      <c r="F172" s="254" t="s">
        <v>481</v>
      </c>
      <c r="G172" s="235"/>
      <c r="H172" s="235" t="s">
        <v>541</v>
      </c>
      <c r="I172" s="235" t="s">
        <v>477</v>
      </c>
      <c r="J172" s="235">
        <v>50</v>
      </c>
      <c r="K172" s="276"/>
    </row>
    <row r="173" spans="2:11" ht="15" customHeight="1" x14ac:dyDescent="0.3">
      <c r="B173" s="255"/>
      <c r="C173" s="235" t="s">
        <v>502</v>
      </c>
      <c r="D173" s="235"/>
      <c r="E173" s="235"/>
      <c r="F173" s="254" t="s">
        <v>481</v>
      </c>
      <c r="G173" s="235"/>
      <c r="H173" s="235" t="s">
        <v>541</v>
      </c>
      <c r="I173" s="235" t="s">
        <v>477</v>
      </c>
      <c r="J173" s="235">
        <v>50</v>
      </c>
      <c r="K173" s="276"/>
    </row>
    <row r="174" spans="2:11" ht="15" customHeight="1" x14ac:dyDescent="0.3">
      <c r="B174" s="255"/>
      <c r="C174" s="235" t="s">
        <v>500</v>
      </c>
      <c r="D174" s="235"/>
      <c r="E174" s="235"/>
      <c r="F174" s="254" t="s">
        <v>481</v>
      </c>
      <c r="G174" s="235"/>
      <c r="H174" s="235" t="s">
        <v>541</v>
      </c>
      <c r="I174" s="235" t="s">
        <v>477</v>
      </c>
      <c r="J174" s="235">
        <v>50</v>
      </c>
      <c r="K174" s="276"/>
    </row>
    <row r="175" spans="2:11" ht="15" customHeight="1" x14ac:dyDescent="0.3">
      <c r="B175" s="255"/>
      <c r="C175" s="235" t="s">
        <v>102</v>
      </c>
      <c r="D175" s="235"/>
      <c r="E175" s="235"/>
      <c r="F175" s="254" t="s">
        <v>475</v>
      </c>
      <c r="G175" s="235"/>
      <c r="H175" s="235" t="s">
        <v>542</v>
      </c>
      <c r="I175" s="235" t="s">
        <v>543</v>
      </c>
      <c r="J175" s="235"/>
      <c r="K175" s="276"/>
    </row>
    <row r="176" spans="2:11" ht="15" customHeight="1" x14ac:dyDescent="0.3">
      <c r="B176" s="255"/>
      <c r="C176" s="235" t="s">
        <v>56</v>
      </c>
      <c r="D176" s="235"/>
      <c r="E176" s="235"/>
      <c r="F176" s="254" t="s">
        <v>475</v>
      </c>
      <c r="G176" s="235"/>
      <c r="H176" s="235" t="s">
        <v>544</v>
      </c>
      <c r="I176" s="235" t="s">
        <v>545</v>
      </c>
      <c r="J176" s="235">
        <v>1</v>
      </c>
      <c r="K176" s="276"/>
    </row>
    <row r="177" spans="2:11" ht="15" customHeight="1" x14ac:dyDescent="0.3">
      <c r="B177" s="255"/>
      <c r="C177" s="235" t="s">
        <v>52</v>
      </c>
      <c r="D177" s="235"/>
      <c r="E177" s="235"/>
      <c r="F177" s="254" t="s">
        <v>475</v>
      </c>
      <c r="G177" s="235"/>
      <c r="H177" s="235" t="s">
        <v>546</v>
      </c>
      <c r="I177" s="235" t="s">
        <v>477</v>
      </c>
      <c r="J177" s="235">
        <v>20</v>
      </c>
      <c r="K177" s="276"/>
    </row>
    <row r="178" spans="2:11" ht="15" customHeight="1" x14ac:dyDescent="0.3">
      <c r="B178" s="255"/>
      <c r="C178" s="235" t="s">
        <v>103</v>
      </c>
      <c r="D178" s="235"/>
      <c r="E178" s="235"/>
      <c r="F178" s="254" t="s">
        <v>475</v>
      </c>
      <c r="G178" s="235"/>
      <c r="H178" s="235" t="s">
        <v>547</v>
      </c>
      <c r="I178" s="235" t="s">
        <v>477</v>
      </c>
      <c r="J178" s="235">
        <v>255</v>
      </c>
      <c r="K178" s="276"/>
    </row>
    <row r="179" spans="2:11" ht="15" customHeight="1" x14ac:dyDescent="0.3">
      <c r="B179" s="255"/>
      <c r="C179" s="235" t="s">
        <v>104</v>
      </c>
      <c r="D179" s="235"/>
      <c r="E179" s="235"/>
      <c r="F179" s="254" t="s">
        <v>475</v>
      </c>
      <c r="G179" s="235"/>
      <c r="H179" s="235" t="s">
        <v>440</v>
      </c>
      <c r="I179" s="235" t="s">
        <v>477</v>
      </c>
      <c r="J179" s="235">
        <v>10</v>
      </c>
      <c r="K179" s="276"/>
    </row>
    <row r="180" spans="2:11" ht="15" customHeight="1" x14ac:dyDescent="0.3">
      <c r="B180" s="255"/>
      <c r="C180" s="235" t="s">
        <v>105</v>
      </c>
      <c r="D180" s="235"/>
      <c r="E180" s="235"/>
      <c r="F180" s="254" t="s">
        <v>475</v>
      </c>
      <c r="G180" s="235"/>
      <c r="H180" s="235" t="s">
        <v>548</v>
      </c>
      <c r="I180" s="235" t="s">
        <v>509</v>
      </c>
      <c r="J180" s="235"/>
      <c r="K180" s="276"/>
    </row>
    <row r="181" spans="2:11" ht="15" customHeight="1" x14ac:dyDescent="0.3">
      <c r="B181" s="255"/>
      <c r="C181" s="235" t="s">
        <v>549</v>
      </c>
      <c r="D181" s="235"/>
      <c r="E181" s="235"/>
      <c r="F181" s="254" t="s">
        <v>475</v>
      </c>
      <c r="G181" s="235"/>
      <c r="H181" s="235" t="s">
        <v>550</v>
      </c>
      <c r="I181" s="235" t="s">
        <v>509</v>
      </c>
      <c r="J181" s="235"/>
      <c r="K181" s="276"/>
    </row>
    <row r="182" spans="2:11" ht="15" customHeight="1" x14ac:dyDescent="0.3">
      <c r="B182" s="255"/>
      <c r="C182" s="235" t="s">
        <v>538</v>
      </c>
      <c r="D182" s="235"/>
      <c r="E182" s="235"/>
      <c r="F182" s="254" t="s">
        <v>475</v>
      </c>
      <c r="G182" s="235"/>
      <c r="H182" s="235" t="s">
        <v>551</v>
      </c>
      <c r="I182" s="235" t="s">
        <v>509</v>
      </c>
      <c r="J182" s="235"/>
      <c r="K182" s="276"/>
    </row>
    <row r="183" spans="2:11" ht="15" customHeight="1" x14ac:dyDescent="0.3">
      <c r="B183" s="255"/>
      <c r="C183" s="235" t="s">
        <v>107</v>
      </c>
      <c r="D183" s="235"/>
      <c r="E183" s="235"/>
      <c r="F183" s="254" t="s">
        <v>481</v>
      </c>
      <c r="G183" s="235"/>
      <c r="H183" s="235" t="s">
        <v>552</v>
      </c>
      <c r="I183" s="235" t="s">
        <v>477</v>
      </c>
      <c r="J183" s="235">
        <v>50</v>
      </c>
      <c r="K183" s="276"/>
    </row>
    <row r="184" spans="2:11" ht="15" customHeight="1" x14ac:dyDescent="0.3">
      <c r="B184" s="255"/>
      <c r="C184" s="235" t="s">
        <v>553</v>
      </c>
      <c r="D184" s="235"/>
      <c r="E184" s="235"/>
      <c r="F184" s="254" t="s">
        <v>481</v>
      </c>
      <c r="G184" s="235"/>
      <c r="H184" s="235" t="s">
        <v>554</v>
      </c>
      <c r="I184" s="235" t="s">
        <v>555</v>
      </c>
      <c r="J184" s="235"/>
      <c r="K184" s="276"/>
    </row>
    <row r="185" spans="2:11" ht="15" customHeight="1" x14ac:dyDescent="0.3">
      <c r="B185" s="255"/>
      <c r="C185" s="235" t="s">
        <v>556</v>
      </c>
      <c r="D185" s="235"/>
      <c r="E185" s="235"/>
      <c r="F185" s="254" t="s">
        <v>481</v>
      </c>
      <c r="G185" s="235"/>
      <c r="H185" s="235" t="s">
        <v>557</v>
      </c>
      <c r="I185" s="235" t="s">
        <v>555</v>
      </c>
      <c r="J185" s="235"/>
      <c r="K185" s="276"/>
    </row>
    <row r="186" spans="2:11" ht="15" customHeight="1" x14ac:dyDescent="0.3">
      <c r="B186" s="255"/>
      <c r="C186" s="235" t="s">
        <v>558</v>
      </c>
      <c r="D186" s="235"/>
      <c r="E186" s="235"/>
      <c r="F186" s="254" t="s">
        <v>481</v>
      </c>
      <c r="G186" s="235"/>
      <c r="H186" s="235" t="s">
        <v>559</v>
      </c>
      <c r="I186" s="235" t="s">
        <v>555</v>
      </c>
      <c r="J186" s="235"/>
      <c r="K186" s="276"/>
    </row>
    <row r="187" spans="2:11" ht="15" customHeight="1" x14ac:dyDescent="0.3">
      <c r="B187" s="255"/>
      <c r="C187" s="288" t="s">
        <v>560</v>
      </c>
      <c r="D187" s="235"/>
      <c r="E187" s="235"/>
      <c r="F187" s="254" t="s">
        <v>481</v>
      </c>
      <c r="G187" s="235"/>
      <c r="H187" s="235" t="s">
        <v>561</v>
      </c>
      <c r="I187" s="235" t="s">
        <v>562</v>
      </c>
      <c r="J187" s="289" t="s">
        <v>563</v>
      </c>
      <c r="K187" s="276"/>
    </row>
    <row r="188" spans="2:11" ht="15" customHeight="1" x14ac:dyDescent="0.3">
      <c r="B188" s="255"/>
      <c r="C188" s="240" t="s">
        <v>41</v>
      </c>
      <c r="D188" s="235"/>
      <c r="E188" s="235"/>
      <c r="F188" s="254" t="s">
        <v>475</v>
      </c>
      <c r="G188" s="235"/>
      <c r="H188" s="231" t="s">
        <v>564</v>
      </c>
      <c r="I188" s="235" t="s">
        <v>565</v>
      </c>
      <c r="J188" s="235"/>
      <c r="K188" s="276"/>
    </row>
    <row r="189" spans="2:11" ht="15" customHeight="1" x14ac:dyDescent="0.3">
      <c r="B189" s="255"/>
      <c r="C189" s="240" t="s">
        <v>566</v>
      </c>
      <c r="D189" s="235"/>
      <c r="E189" s="235"/>
      <c r="F189" s="254" t="s">
        <v>475</v>
      </c>
      <c r="G189" s="235"/>
      <c r="H189" s="235" t="s">
        <v>567</v>
      </c>
      <c r="I189" s="235" t="s">
        <v>509</v>
      </c>
      <c r="J189" s="235"/>
      <c r="K189" s="276"/>
    </row>
    <row r="190" spans="2:11" ht="15" customHeight="1" x14ac:dyDescent="0.3">
      <c r="B190" s="255"/>
      <c r="C190" s="240" t="s">
        <v>568</v>
      </c>
      <c r="D190" s="235"/>
      <c r="E190" s="235"/>
      <c r="F190" s="254" t="s">
        <v>475</v>
      </c>
      <c r="G190" s="235"/>
      <c r="H190" s="235" t="s">
        <v>569</v>
      </c>
      <c r="I190" s="235" t="s">
        <v>509</v>
      </c>
      <c r="J190" s="235"/>
      <c r="K190" s="276"/>
    </row>
    <row r="191" spans="2:11" ht="15" customHeight="1" x14ac:dyDescent="0.3">
      <c r="B191" s="255"/>
      <c r="C191" s="240" t="s">
        <v>570</v>
      </c>
      <c r="D191" s="235"/>
      <c r="E191" s="235"/>
      <c r="F191" s="254" t="s">
        <v>481</v>
      </c>
      <c r="G191" s="235"/>
      <c r="H191" s="235" t="s">
        <v>571</v>
      </c>
      <c r="I191" s="235" t="s">
        <v>509</v>
      </c>
      <c r="J191" s="235"/>
      <c r="K191" s="276"/>
    </row>
    <row r="192" spans="2:11" ht="15" customHeight="1" x14ac:dyDescent="0.3">
      <c r="B192" s="282"/>
      <c r="C192" s="290"/>
      <c r="D192" s="264"/>
      <c r="E192" s="264"/>
      <c r="F192" s="264"/>
      <c r="G192" s="264"/>
      <c r="H192" s="264"/>
      <c r="I192" s="264"/>
      <c r="J192" s="264"/>
      <c r="K192" s="283"/>
    </row>
    <row r="193" spans="2:11" ht="18.75" customHeight="1" x14ac:dyDescent="0.3">
      <c r="B193" s="231"/>
      <c r="C193" s="235"/>
      <c r="D193" s="235"/>
      <c r="E193" s="235"/>
      <c r="F193" s="254"/>
      <c r="G193" s="235"/>
      <c r="H193" s="235"/>
      <c r="I193" s="235"/>
      <c r="J193" s="235"/>
      <c r="K193" s="231"/>
    </row>
    <row r="194" spans="2:11" ht="18.75" customHeight="1" x14ac:dyDescent="0.3">
      <c r="B194" s="231"/>
      <c r="C194" s="235"/>
      <c r="D194" s="235"/>
      <c r="E194" s="235"/>
      <c r="F194" s="254"/>
      <c r="G194" s="235"/>
      <c r="H194" s="235"/>
      <c r="I194" s="235"/>
      <c r="J194" s="235"/>
      <c r="K194" s="231"/>
    </row>
    <row r="195" spans="2:11" ht="18.75" customHeight="1" x14ac:dyDescent="0.3">
      <c r="B195" s="241"/>
      <c r="C195" s="241"/>
      <c r="D195" s="241"/>
      <c r="E195" s="241"/>
      <c r="F195" s="241"/>
      <c r="G195" s="241"/>
      <c r="H195" s="241"/>
      <c r="I195" s="241"/>
      <c r="J195" s="241"/>
      <c r="K195" s="241"/>
    </row>
    <row r="196" spans="2:11" x14ac:dyDescent="0.3">
      <c r="B196" s="223"/>
      <c r="C196" s="224"/>
      <c r="D196" s="224"/>
      <c r="E196" s="224"/>
      <c r="F196" s="224"/>
      <c r="G196" s="224"/>
      <c r="H196" s="224"/>
      <c r="I196" s="224"/>
      <c r="J196" s="224"/>
      <c r="K196" s="225"/>
    </row>
    <row r="197" spans="2:11" ht="21" x14ac:dyDescent="0.3">
      <c r="B197" s="226"/>
      <c r="C197" s="394" t="s">
        <v>572</v>
      </c>
      <c r="D197" s="394"/>
      <c r="E197" s="394"/>
      <c r="F197" s="394"/>
      <c r="G197" s="394"/>
      <c r="H197" s="394"/>
      <c r="I197" s="394"/>
      <c r="J197" s="394"/>
      <c r="K197" s="227"/>
    </row>
    <row r="198" spans="2:11" ht="25.5" customHeight="1" x14ac:dyDescent="0.3">
      <c r="B198" s="226"/>
      <c r="C198" s="291" t="s">
        <v>573</v>
      </c>
      <c r="D198" s="291"/>
      <c r="E198" s="291"/>
      <c r="F198" s="291" t="s">
        <v>574</v>
      </c>
      <c r="G198" s="292"/>
      <c r="H198" s="400" t="s">
        <v>575</v>
      </c>
      <c r="I198" s="400"/>
      <c r="J198" s="400"/>
      <c r="K198" s="227"/>
    </row>
    <row r="199" spans="2:11" ht="5.25" customHeight="1" x14ac:dyDescent="0.3">
      <c r="B199" s="255"/>
      <c r="C199" s="252"/>
      <c r="D199" s="252"/>
      <c r="E199" s="252"/>
      <c r="F199" s="252"/>
      <c r="G199" s="235"/>
      <c r="H199" s="252"/>
      <c r="I199" s="252"/>
      <c r="J199" s="252"/>
      <c r="K199" s="276"/>
    </row>
    <row r="200" spans="2:11" ht="15" customHeight="1" x14ac:dyDescent="0.3">
      <c r="B200" s="255"/>
      <c r="C200" s="235" t="s">
        <v>565</v>
      </c>
      <c r="D200" s="235"/>
      <c r="E200" s="235"/>
      <c r="F200" s="254" t="s">
        <v>42</v>
      </c>
      <c r="G200" s="235"/>
      <c r="H200" s="397" t="s">
        <v>576</v>
      </c>
      <c r="I200" s="397"/>
      <c r="J200" s="397"/>
      <c r="K200" s="276"/>
    </row>
    <row r="201" spans="2:11" ht="15" customHeight="1" x14ac:dyDescent="0.3">
      <c r="B201" s="255"/>
      <c r="C201" s="261"/>
      <c r="D201" s="235"/>
      <c r="E201" s="235"/>
      <c r="F201" s="254" t="s">
        <v>43</v>
      </c>
      <c r="G201" s="235"/>
      <c r="H201" s="397" t="s">
        <v>577</v>
      </c>
      <c r="I201" s="397"/>
      <c r="J201" s="397"/>
      <c r="K201" s="276"/>
    </row>
    <row r="202" spans="2:11" ht="15" customHeight="1" x14ac:dyDescent="0.3">
      <c r="B202" s="255"/>
      <c r="C202" s="261"/>
      <c r="D202" s="235"/>
      <c r="E202" s="235"/>
      <c r="F202" s="254" t="s">
        <v>46</v>
      </c>
      <c r="G202" s="235"/>
      <c r="H202" s="397" t="s">
        <v>578</v>
      </c>
      <c r="I202" s="397"/>
      <c r="J202" s="397"/>
      <c r="K202" s="276"/>
    </row>
    <row r="203" spans="2:11" ht="15" customHeight="1" x14ac:dyDescent="0.3">
      <c r="B203" s="255"/>
      <c r="C203" s="235"/>
      <c r="D203" s="235"/>
      <c r="E203" s="235"/>
      <c r="F203" s="254" t="s">
        <v>44</v>
      </c>
      <c r="G203" s="235"/>
      <c r="H203" s="397" t="s">
        <v>579</v>
      </c>
      <c r="I203" s="397"/>
      <c r="J203" s="397"/>
      <c r="K203" s="276"/>
    </row>
    <row r="204" spans="2:11" ht="15" customHeight="1" x14ac:dyDescent="0.3">
      <c r="B204" s="255"/>
      <c r="C204" s="235"/>
      <c r="D204" s="235"/>
      <c r="E204" s="235"/>
      <c r="F204" s="254" t="s">
        <v>45</v>
      </c>
      <c r="G204" s="235"/>
      <c r="H204" s="397" t="s">
        <v>580</v>
      </c>
      <c r="I204" s="397"/>
      <c r="J204" s="397"/>
      <c r="K204" s="276"/>
    </row>
    <row r="205" spans="2:11" ht="15" customHeight="1" x14ac:dyDescent="0.3">
      <c r="B205" s="255"/>
      <c r="C205" s="235"/>
      <c r="D205" s="235"/>
      <c r="E205" s="235"/>
      <c r="F205" s="254"/>
      <c r="G205" s="235"/>
      <c r="H205" s="235"/>
      <c r="I205" s="235"/>
      <c r="J205" s="235"/>
      <c r="K205" s="276"/>
    </row>
    <row r="206" spans="2:11" ht="15" customHeight="1" x14ac:dyDescent="0.3">
      <c r="B206" s="255"/>
      <c r="C206" s="235" t="s">
        <v>521</v>
      </c>
      <c r="D206" s="235"/>
      <c r="E206" s="235"/>
      <c r="F206" s="254" t="s">
        <v>78</v>
      </c>
      <c r="G206" s="235"/>
      <c r="H206" s="397" t="s">
        <v>581</v>
      </c>
      <c r="I206" s="397"/>
      <c r="J206" s="397"/>
      <c r="K206" s="276"/>
    </row>
    <row r="207" spans="2:11" ht="15" customHeight="1" x14ac:dyDescent="0.3">
      <c r="B207" s="255"/>
      <c r="C207" s="261"/>
      <c r="D207" s="235"/>
      <c r="E207" s="235"/>
      <c r="F207" s="254" t="s">
        <v>419</v>
      </c>
      <c r="G207" s="235"/>
      <c r="H207" s="397" t="s">
        <v>420</v>
      </c>
      <c r="I207" s="397"/>
      <c r="J207" s="397"/>
      <c r="K207" s="276"/>
    </row>
    <row r="208" spans="2:11" ht="15" customHeight="1" x14ac:dyDescent="0.3">
      <c r="B208" s="255"/>
      <c r="C208" s="235"/>
      <c r="D208" s="235"/>
      <c r="E208" s="235"/>
      <c r="F208" s="254" t="s">
        <v>417</v>
      </c>
      <c r="G208" s="235"/>
      <c r="H208" s="397" t="s">
        <v>582</v>
      </c>
      <c r="I208" s="397"/>
      <c r="J208" s="397"/>
      <c r="K208" s="276"/>
    </row>
    <row r="209" spans="2:11" ht="15" customHeight="1" x14ac:dyDescent="0.3">
      <c r="B209" s="293"/>
      <c r="C209" s="261"/>
      <c r="D209" s="261"/>
      <c r="E209" s="261"/>
      <c r="F209" s="254" t="s">
        <v>421</v>
      </c>
      <c r="G209" s="240"/>
      <c r="H209" s="401" t="s">
        <v>77</v>
      </c>
      <c r="I209" s="401"/>
      <c r="J209" s="401"/>
      <c r="K209" s="294"/>
    </row>
    <row r="210" spans="2:11" ht="15" customHeight="1" x14ac:dyDescent="0.3">
      <c r="B210" s="293"/>
      <c r="C210" s="261"/>
      <c r="D210" s="261"/>
      <c r="E210" s="261"/>
      <c r="F210" s="254" t="s">
        <v>422</v>
      </c>
      <c r="G210" s="240"/>
      <c r="H210" s="401" t="s">
        <v>583</v>
      </c>
      <c r="I210" s="401"/>
      <c r="J210" s="401"/>
      <c r="K210" s="294"/>
    </row>
    <row r="211" spans="2:11" ht="15" customHeight="1" x14ac:dyDescent="0.3">
      <c r="B211" s="293"/>
      <c r="C211" s="261"/>
      <c r="D211" s="261"/>
      <c r="E211" s="261"/>
      <c r="F211" s="295"/>
      <c r="G211" s="240"/>
      <c r="H211" s="296"/>
      <c r="I211" s="296"/>
      <c r="J211" s="296"/>
      <c r="K211" s="294"/>
    </row>
    <row r="212" spans="2:11" ht="15" customHeight="1" x14ac:dyDescent="0.3">
      <c r="B212" s="293"/>
      <c r="C212" s="235" t="s">
        <v>545</v>
      </c>
      <c r="D212" s="261"/>
      <c r="E212" s="261"/>
      <c r="F212" s="254">
        <v>1</v>
      </c>
      <c r="G212" s="240"/>
      <c r="H212" s="401" t="s">
        <v>584</v>
      </c>
      <c r="I212" s="401"/>
      <c r="J212" s="401"/>
      <c r="K212" s="294"/>
    </row>
    <row r="213" spans="2:11" ht="15" customHeight="1" x14ac:dyDescent="0.3">
      <c r="B213" s="293"/>
      <c r="C213" s="261"/>
      <c r="D213" s="261"/>
      <c r="E213" s="261"/>
      <c r="F213" s="254">
        <v>2</v>
      </c>
      <c r="G213" s="240"/>
      <c r="H213" s="401" t="s">
        <v>585</v>
      </c>
      <c r="I213" s="401"/>
      <c r="J213" s="401"/>
      <c r="K213" s="294"/>
    </row>
    <row r="214" spans="2:11" ht="15" customHeight="1" x14ac:dyDescent="0.3">
      <c r="B214" s="293"/>
      <c r="C214" s="261"/>
      <c r="D214" s="261"/>
      <c r="E214" s="261"/>
      <c r="F214" s="254">
        <v>3</v>
      </c>
      <c r="G214" s="240"/>
      <c r="H214" s="401" t="s">
        <v>586</v>
      </c>
      <c r="I214" s="401"/>
      <c r="J214" s="401"/>
      <c r="K214" s="294"/>
    </row>
    <row r="215" spans="2:11" ht="15" customHeight="1" x14ac:dyDescent="0.3">
      <c r="B215" s="293"/>
      <c r="C215" s="261"/>
      <c r="D215" s="261"/>
      <c r="E215" s="261"/>
      <c r="F215" s="254">
        <v>4</v>
      </c>
      <c r="G215" s="240"/>
      <c r="H215" s="401" t="s">
        <v>587</v>
      </c>
      <c r="I215" s="401"/>
      <c r="J215" s="401"/>
      <c r="K215" s="294"/>
    </row>
    <row r="216" spans="2:11" ht="12.75" customHeight="1" x14ac:dyDescent="0.3">
      <c r="B216" s="297"/>
      <c r="C216" s="298"/>
      <c r="D216" s="298"/>
      <c r="E216" s="298"/>
      <c r="F216" s="298"/>
      <c r="G216" s="298"/>
      <c r="H216" s="298"/>
      <c r="I216" s="298"/>
      <c r="J216" s="298"/>
      <c r="K216" s="299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7</vt:i4>
      </vt:variant>
    </vt:vector>
  </HeadingPairs>
  <TitlesOfParts>
    <vt:vector size="11" baseType="lpstr">
      <vt:lpstr>Rekapitulace stavby</vt:lpstr>
      <vt:lpstr>SO 000-J - Vedlejší a ost...</vt:lpstr>
      <vt:lpstr>SO 155-J - Chodníky a cyk...</vt:lpstr>
      <vt:lpstr>Pokyny pro vyplnění</vt:lpstr>
      <vt:lpstr>'Rekapitulace stavby'!Názvy_tisku</vt:lpstr>
      <vt:lpstr>'SO 000-J - Vedlejší a ost...'!Názvy_tisku</vt:lpstr>
      <vt:lpstr>'SO 155-J - Chodníky a cyk...'!Názvy_tisku</vt:lpstr>
      <vt:lpstr>'Pokyny pro vyplnění'!Oblast_tisku</vt:lpstr>
      <vt:lpstr>'Rekapitulace stavby'!Oblast_tisku</vt:lpstr>
      <vt:lpstr>'SO 000-J - Vedlejší a ost...'!Oblast_tisku</vt:lpstr>
      <vt:lpstr>'SO 155-J - Chodníky a cyk...'!Oblast_tisku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Stejskalová Veronika</dc:creator>
  <cp:lastModifiedBy>Dušek Zdeněk</cp:lastModifiedBy>
  <dcterms:created xsi:type="dcterms:W3CDTF">2018-02-22T08:55:10Z</dcterms:created>
  <dcterms:modified xsi:type="dcterms:W3CDTF">2018-11-13T21:33:08Z</dcterms:modified>
</cp:coreProperties>
</file>