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8" firstSheet="1" activeTab="5"/>
  </bookViews>
  <sheets>
    <sheet name="Rekapitulace stavby" sheetId="1" r:id="rId1"/>
    <sheet name="SO 000 - Demolice" sheetId="2" r:id="rId2"/>
    <sheet name="SO 100 - Parkoviště a zpe..." sheetId="3" r:id="rId3"/>
    <sheet name="SO 400 - Veřejné osvětlení" sheetId="4" r:id="rId4"/>
    <sheet name="SO 500 - Kanalizace" sheetId="5" r:id="rId5"/>
    <sheet name="SO 800 - Sadové úpravy" sheetId="6" r:id="rId6"/>
  </sheets>
  <definedNames>
    <definedName name="_xlnm.Print_Area" localSheetId="0">'Rekapitulace stavby'!$B$3:$AQ$85</definedName>
    <definedName name="_xlnm.Print_Area" localSheetId="1">'SO 000 - Demolice'!$B$3:$R$146</definedName>
    <definedName name="_xlnm.Print_Area" localSheetId="2">'SO 100 - Parkoviště a zpe...'!$B$3:$R$268</definedName>
    <definedName name="_xlnm.Print_Area" localSheetId="3">'SO 400 - Veřejné osvětlení'!$B$3:$R$144</definedName>
    <definedName name="_xlnm.Print_Area" localSheetId="4">'SO 500 - Kanalizace'!$B$3:$R$229</definedName>
    <definedName name="_xlnm.Print_Area" localSheetId="5">'SO 800 - Sadové úpravy'!$B$3:$R$193</definedName>
  </definedNames>
  <calcPr fullCalcOnLoad="1"/>
</workbook>
</file>

<file path=xl/sharedStrings.xml><?xml version="1.0" encoding="utf-8"?>
<sst xmlns="http://schemas.openxmlformats.org/spreadsheetml/2006/main" count="4742" uniqueCount="894">
  <si>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</si>
  <si>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</si>
  <si>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</si>
  <si>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</si>
  <si>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</si>
  <si>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</si>
  <si>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</si>
  <si>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</si>
  <si>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</si>
  <si>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</si>
  <si>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</si>
  <si>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</si>
  <si>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</si>
  <si>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</si>
  <si>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</si>
  <si>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Berbu095jp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</si>
  <si>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</si>
  <si>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</si>
  <si>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Revitalizace původního autobusového nádraží Beroun</t>
  </si>
  <si>
    <t>0,1</t>
  </si>
  <si>
    <t>JKSO:</t>
  </si>
  <si>
    <t>CC-CZ:</t>
  </si>
  <si>
    <t>1</t>
  </si>
  <si>
    <t>Místo:</t>
  </si>
  <si>
    <t>k.ú. Beroun</t>
  </si>
  <si>
    <t>Datum:</t>
  </si>
  <si>
    <t>08.12.2015</t>
  </si>
  <si>
    <t>10</t>
  </si>
  <si>
    <t>100</t>
  </si>
  <si>
    <t>Objednavatel:</t>
  </si>
  <si>
    <t>IČ:</t>
  </si>
  <si>
    <t>Revitali s.r.o.</t>
  </si>
  <si>
    <t>DIČ:</t>
  </si>
  <si>
    <t>Zhotovitel:</t>
  </si>
  <si>
    <t>Vyplň údaj</t>
  </si>
  <si>
    <t>Projektant:</t>
  </si>
  <si>
    <t>Ing.Jiří Křepinský - PRINKOM</t>
  </si>
  <si>
    <t>True</t>
  </si>
  <si>
    <t>Zpracovatel:</t>
  </si>
  <si>
    <t>Poznámka:</t>
  </si>
  <si>
    <t xml:space="preserve">- Veškeré rozměry ověřit předem na místě.
- Pokud jsou v této dokumentaci uvedeny konkrétní typy výrobků, jedná se pouze o příklady sloužící pro specifikaci vlastností - technických, uživatelských a kvalitativních standardů  (zák. č. 137/2006 Sb, §44, odst. (11). Zhotovitel dokumentace výslovně uvádí, že tyto výrobky lze nahradit jinými výrobky stejných technických vlastností - standardů a shodné, nebo vyšší kvality. Stejným způsobem jsou (mohou být) v dokumentaci uvedeni jako příklad informativně i možní v úvahu přicházející výrobci, nebo dodavatelé. Pokud uchazeč nabídne produkt od jiného výrobce je povinen dodržet standard a zároveň přejímá odpovědnost za správnost náhrady - splnění všech parametrů a koordinaci se všemi navazujícími profesemi, eventuální nutnost úpravy projektu pro provádění stavby půjde k tíží uchazeče (vybraného dodavatele). Obecně lze však použít jakýkoliv srovnatelný výrobek od libovolného výrobce za splnění kvalitativních a technických podmínek a parametrů.
Soupis prací je sestaven při využití cenové soustavy ÚRS. Cenové a technické podmínky položek, které nejsou uvedeny v soupisu prací (tzv.úvodní části katalogů), jsou neomezeně dálkově k dispozici na www.cs-urs.cz.  
S položkami uvedenými v této specifikaci platí veškeré s nimi spojené práce, které jsou zapotřebí pro provedení kompletní dodávky a to i když nejsou zvlášť uvedeny (např. poznámky k popisům položek v jednotlivých cenících). To znamená, že veškeré položky patrné z výkazů, výkresů a technických zpráv je třeba v nabídkové ceně doplnit a ocenit jako kompletně vykonané práce včetně materiálu, nářadí a strojů nutných k práci, i když nejsou ve výkazech vypsány zvlášť.
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</si>
  <si>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</si>
  <si>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</si>
  <si>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</si>
  <si>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</si>
  <si>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</si>
  <si>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</si>
  <si>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</si>
  <si>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</si>
  <si>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</si>
  <si>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</si>
  <si>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</si>
  <si>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</si>
  <si>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</si>
  <si>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</si>
  <si>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</si>
  <si>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</si>
  <si>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</si>
  <si>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</si>
  <si>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</si>
  <si>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</si>
  <si>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</si>
  <si>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</si>
  <si>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</si>
  <si>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</si>
  <si>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</si>
  <si>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</si>
  <si>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</si>
  <si>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</si>
  <si>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</si>
  <si>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</si>
  <si>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</si>
  <si>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</si>
  <si>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</si>
  <si>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</si>
  <si>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</si>
  <si>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</si>
  <si>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</si>
  <si>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</si>
  <si>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</si>
  <si>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</si>
  <si>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</si>
  <si>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</si>
  <si>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{EAF03C40-A997-4588-9622-74528CC9069B}</t>
  </si>
  <si>
    <t>{00000000-0000-0000-0000-000000000000}</t>
  </si>
  <si>
    <t>SO 000</t>
  </si>
  <si>
    <t>Demolice</t>
  </si>
  <si>
    <t>{94384D56-D52C-46DF-A566-8DD247F9E1EA}</t>
  </si>
  <si>
    <t>SO 100</t>
  </si>
  <si>
    <t>Parkoviště a zpevněné plochy</t>
  </si>
  <si>
    <t>{4ED53F0F-016D-4D40-B436-375F87ACADB1}</t>
  </si>
  <si>
    <t>SO 400</t>
  </si>
  <si>
    <t>Veřejné osvětlení</t>
  </si>
  <si>
    <t>{A3C27B76-AC13-4F2D-96C5-28EFB2D31B28}</t>
  </si>
  <si>
    <t>SO 500</t>
  </si>
  <si>
    <t>Kanalizace</t>
  </si>
  <si>
    <t>{85FA1535-0E04-4FC1-A7AD-58C7377E1BE8}</t>
  </si>
  <si>
    <t>SO 800</t>
  </si>
  <si>
    <t>Sadové úpravy</t>
  </si>
  <si>
    <t>{7FEDCFBF-C87D-4F36-9229-0A4BA5170F7D}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</si>
  <si>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</si>
  <si>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</si>
  <si>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</si>
  <si>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</si>
  <si>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</si>
  <si>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</si>
  <si>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</si>
  <si>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</si>
  <si>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</si>
  <si>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</si>
  <si>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</si>
  <si>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</si>
  <si>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</si>
  <si>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 000 - Demolice</t>
  </si>
  <si>
    <t>822 54 7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</si>
  <si>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</si>
  <si>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</si>
  <si>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</si>
  <si>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</si>
  <si>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</si>
  <si>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</si>
  <si>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</si>
  <si>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</si>
  <si>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</si>
  <si>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997 - Přesun sutě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</si>
  <si>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</si>
  <si>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</si>
  <si>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</si>
  <si>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</si>
  <si>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</si>
  <si>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</si>
  <si>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</si>
  <si>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</si>
  <si>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</si>
  <si>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</si>
  <si>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</si>
  <si>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</si>
  <si>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</si>
  <si>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</si>
  <si>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</si>
  <si>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</si>
  <si>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</si>
  <si>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</si>
  <si>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</si>
  <si>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</si>
  <si>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</si>
  <si>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</si>
  <si>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</si>
  <si>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</si>
  <si>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</si>
  <si>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</si>
  <si>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</si>
  <si>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113107243</t>
  </si>
  <si>
    <t>Odstranění podkladu pl přes 200 m2 živičných tl 150 mm</t>
  </si>
  <si>
    <t>m2</t>
  </si>
  <si>
    <t>4</t>
  </si>
  <si>
    <t>-578437481</t>
  </si>
  <si>
    <t>"odměřeno ze situace - stáv.vozovka - makadam" 3326</t>
  </si>
  <si>
    <t>VV</t>
  </si>
  <si>
    <t>113154333</t>
  </si>
  <si>
    <t>Frézování živičného krytu tl 50 mm pruh š 2 m pl do 10000 m2 bez překážek v trase</t>
  </si>
  <si>
    <t>-213297042</t>
  </si>
  <si>
    <t>"odměřeno ze situace - chodník" 1445</t>
  </si>
  <si>
    <t>3</t>
  </si>
  <si>
    <t>113154334</t>
  </si>
  <si>
    <t>Frézování živičného krytu tl 100 mm pruh š 2 m pl do 10000 m2 bez překážek v trase</t>
  </si>
  <si>
    <t>-1171742470</t>
  </si>
  <si>
    <t>"odměřeno ze situace - stáv.vozovka" 3326</t>
  </si>
  <si>
    <t>113202111</t>
  </si>
  <si>
    <t>Vytrhání obrub krajníků obrubníků stojatých</t>
  </si>
  <si>
    <t>m</t>
  </si>
  <si>
    <t>1710029729</t>
  </si>
  <si>
    <t>"betonové obrubníky - odměřeno ze situace" 78,3+111,7+150,8+207,3</t>
  </si>
  <si>
    <t>5</t>
  </si>
  <si>
    <t>113204111</t>
  </si>
  <si>
    <t>Vytrhání obrub záhonových</t>
  </si>
  <si>
    <t>-1456615413</t>
  </si>
  <si>
    <t>"betonové krajníky - odměřeno ze situace" 3,9+6,0+27,6+1,7+93,0+20,4+49,5</t>
  </si>
  <si>
    <t>6</t>
  </si>
  <si>
    <t>914211111R1</t>
  </si>
  <si>
    <t>Demontáž přístřešku pro cestující</t>
  </si>
  <si>
    <t>kus</t>
  </si>
  <si>
    <t>1259642536</t>
  </si>
  <si>
    <t>"přístřešek pro cestující - ze situace" 3</t>
  </si>
  <si>
    <t>7</t>
  </si>
  <si>
    <t>919735112</t>
  </si>
  <si>
    <t>Řezání stávajícího živičného krytu hl do 100 mm</t>
  </si>
  <si>
    <t>136945770</t>
  </si>
  <si>
    <t>"odměřeno ze situace - stáv.vozovka" 88,4</t>
  </si>
  <si>
    <t>8</t>
  </si>
  <si>
    <t>928902121</t>
  </si>
  <si>
    <t>Odstranění staniční tabule na sloupku dvojitém</t>
  </si>
  <si>
    <t>81419466</t>
  </si>
  <si>
    <t>"informační tabule - srovnatelně" 3</t>
  </si>
  <si>
    <t>9</t>
  </si>
  <si>
    <t>966006132</t>
  </si>
  <si>
    <t>Odstranění značek dopravních nebo orientačních se sloupky s betonovými patkami</t>
  </si>
  <si>
    <t>-2144948104</t>
  </si>
  <si>
    <t>"ze situace - dopr.značka  " 1</t>
  </si>
  <si>
    <t>"ze situace - označník zastávky " 12</t>
  </si>
  <si>
    <t>997221551</t>
  </si>
  <si>
    <t>Vodorovná doprava suti ze sypkých materiálů do 1 km</t>
  </si>
  <si>
    <t>t</t>
  </si>
  <si>
    <t>2096367220</t>
  </si>
  <si>
    <t>1051,016+184,960+851,456</t>
  </si>
  <si>
    <t>11</t>
  </si>
  <si>
    <t>997221559</t>
  </si>
  <si>
    <t>Příplatek ZKD 1 km u vodorovné dopravy suti ze sypkých materiálů</t>
  </si>
  <si>
    <t>1159227808</t>
  </si>
  <si>
    <t>12</t>
  </si>
  <si>
    <t>997221561</t>
  </si>
  <si>
    <t>Vodorovná doprava suti z kusových materiálů do 1 km</t>
  </si>
  <si>
    <t>-1968442104</t>
  </si>
  <si>
    <t>112,361+8,084</t>
  </si>
  <si>
    <t>13</t>
  </si>
  <si>
    <t>997221569</t>
  </si>
  <si>
    <t>Příplatek ZKD 1 km u vodorovné dopravy suti z kusových materiálů</t>
  </si>
  <si>
    <t>976046960</t>
  </si>
  <si>
    <t>14</t>
  </si>
  <si>
    <t>997221571</t>
  </si>
  <si>
    <t>Vodorovná doprava vybouraných hmot do 1 km</t>
  </si>
  <si>
    <t>997218768</t>
  </si>
  <si>
    <t>0,384+2,067+1,066</t>
  </si>
  <si>
    <t>997221579</t>
  </si>
  <si>
    <t>Příplatek ZKD 1 km u vodorovné dopravy vybouraných hmot</t>
  </si>
  <si>
    <t>664112199</t>
  </si>
  <si>
    <t>VP - Vícepráce</t>
  </si>
  <si>
    <t>PN</t>
  </si>
  <si>
    <t>SO 100 - Parkoviště a zpevněné plochy</t>
  </si>
  <si>
    <t xml:space="preserve">    2 - Zakládání</t>
  </si>
  <si>
    <t xml:space="preserve">    5 - Komunikace</t>
  </si>
  <si>
    <t xml:space="preserve">    9 - Ostatní konstrukce a práce, bourání</t>
  </si>
  <si>
    <t xml:space="preserve">    998 - Přesun hmot</t>
  </si>
  <si>
    <t>122301101</t>
  </si>
  <si>
    <t>Odkopávky a prokopávky nezapažené v hornině tř. 4 objem do 100 m3</t>
  </si>
  <si>
    <t>m3</t>
  </si>
  <si>
    <t>-924922808</t>
  </si>
  <si>
    <t>"z porovnání digitálních modelů" 8</t>
  </si>
  <si>
    <t>122301109</t>
  </si>
  <si>
    <t>Příplatek za lepivost u odkopávek nezapažených v hornině tř. 4</t>
  </si>
  <si>
    <t>999840818</t>
  </si>
  <si>
    <t>"50% z kubatury" 8*0,5</t>
  </si>
  <si>
    <t>131301101</t>
  </si>
  <si>
    <t>Hloubení jam nezapažených v hornině tř. 4 objemu do 100 m3</t>
  </si>
  <si>
    <t>-768564301</t>
  </si>
  <si>
    <t>"koš" (0,35*0,35*0,3)*3</t>
  </si>
  <si>
    <t>"lavičky" (2*0,24*0,8*0,2)*6</t>
  </si>
  <si>
    <t>131301109</t>
  </si>
  <si>
    <t>Příplatek za lepivost u hloubení jam nezapažených v hornině tř. 4</t>
  </si>
  <si>
    <t>1681603261</t>
  </si>
  <si>
    <t>"koš" (0,35*0,35*0,3)*3*0,5</t>
  </si>
  <si>
    <t>"lavičky" (2*0,24*0,8*0,2)*6*0,5</t>
  </si>
  <si>
    <t>171101111</t>
  </si>
  <si>
    <t>Uložení sypaniny z hornin nesoudržných sypkých s vlhkostí l(d) 0,9 v aktivní zóně</t>
  </si>
  <si>
    <t>-470968413</t>
  </si>
  <si>
    <t>340</t>
  </si>
  <si>
    <t>M</t>
  </si>
  <si>
    <t>583373450</t>
  </si>
  <si>
    <t>štěrkopísek (Světlá) frakce 0-32 (D)</t>
  </si>
  <si>
    <t>-1102805163</t>
  </si>
  <si>
    <t>"zemina ze zemníku, dosypání terénu pod plochou sadových úprav" 3011,0*0,3*1,654</t>
  </si>
  <si>
    <t>171101112</t>
  </si>
  <si>
    <t>Uložení sypaniny z hornin nesoudržných sypkých s vlhkostí l(d) pod 0,9 mimo aktivní zónu</t>
  </si>
  <si>
    <t>1433831914</t>
  </si>
  <si>
    <t>"zemina ze zemníku, dosypání terénu pod plochou sadových úprav" 3011,0*0,3</t>
  </si>
  <si>
    <t>181951102</t>
  </si>
  <si>
    <t>Úprava pláně v hornině tř. 1 až 4 se zhutněním</t>
  </si>
  <si>
    <t>-2097564433</t>
  </si>
  <si>
    <t>"chodník" 13,2+18,8+24,7+2,4+1,9+0,3+0,9+0,3</t>
  </si>
  <si>
    <t>"vozovka obrusná vrstva" 64,8+79,2</t>
  </si>
  <si>
    <t>"vozovka parkoviště" 392,0+65,6</t>
  </si>
  <si>
    <t>"pojížděný chodník" 245,7+55,9</t>
  </si>
  <si>
    <t>"zpevněné plochy parkoviště" 57,3+68,8</t>
  </si>
  <si>
    <t>"pod obrubou" 191,180*0,3</t>
  </si>
  <si>
    <t>"pod krajníkem" 492,4*0,25</t>
  </si>
  <si>
    <t>211531111</t>
  </si>
  <si>
    <t>Výplň odvodňovacích žeber nebo trativodů kamenivem hrubým drceným frakce 16 až 63 mm</t>
  </si>
  <si>
    <t>781575140</t>
  </si>
  <si>
    <t>63,8*0,5*0,5</t>
  </si>
  <si>
    <t>211971110</t>
  </si>
  <si>
    <t>Zřízení opláštění žeber nebo trativodů geotextilií v rýze nebo zářezu sklonu do 1:2</t>
  </si>
  <si>
    <t>719897586</t>
  </si>
  <si>
    <t>63,8*0,5</t>
  </si>
  <si>
    <t>693110030</t>
  </si>
  <si>
    <t>geotextilie tkaná (polypropylen) PK-TEX PP 40 215 g/m2</t>
  </si>
  <si>
    <t>-1331390670</t>
  </si>
  <si>
    <t>63,8*1,2</t>
  </si>
  <si>
    <t>212532111</t>
  </si>
  <si>
    <t>Lože pro trativody z kameniva hrubého drceného frakce 16 až 32 mm</t>
  </si>
  <si>
    <t>-269535954</t>
  </si>
  <si>
    <t>63,8*0,5*0,1</t>
  </si>
  <si>
    <t>212752212</t>
  </si>
  <si>
    <t>Trativod z drenážních trubek plastových flexibilních D do 100 mm včetně lože otevřený výkop</t>
  </si>
  <si>
    <t>-928684508</t>
  </si>
  <si>
    <t>63,8</t>
  </si>
  <si>
    <t>275313611</t>
  </si>
  <si>
    <t>Základové patky z betonu tř. C 16/20</t>
  </si>
  <si>
    <t>309965907</t>
  </si>
  <si>
    <t>"koše"(0,35*0,35*0,3)*3</t>
  </si>
  <si>
    <t>564851111</t>
  </si>
  <si>
    <t>Podklad ze štěrkodrtě ŠD tl 150 mm</t>
  </si>
  <si>
    <t>1278051227</t>
  </si>
  <si>
    <t>16</t>
  </si>
  <si>
    <t>564861111</t>
  </si>
  <si>
    <t>Podklad ze štěrkodrtě ŠD tl 200 mm</t>
  </si>
  <si>
    <t>121723943</t>
  </si>
  <si>
    <t>"varovné pásy" 6,8+1,6+0,9+0,9+1,2+1,0</t>
  </si>
  <si>
    <t>"parkovací stání" 500,9+281,8</t>
  </si>
  <si>
    <t>17</t>
  </si>
  <si>
    <t>564871111</t>
  </si>
  <si>
    <t>Podklad ze štěrkodrtě ŠD tl 250 mm</t>
  </si>
  <si>
    <t>-1115802933</t>
  </si>
  <si>
    <t>"meetpoint" 75,2</t>
  </si>
  <si>
    <t>18</t>
  </si>
  <si>
    <t>564911411</t>
  </si>
  <si>
    <t>Podklad z asfaltového recyklátu tl 50 mm</t>
  </si>
  <si>
    <t>1036003649</t>
  </si>
  <si>
    <t>19</t>
  </si>
  <si>
    <t>564921411</t>
  </si>
  <si>
    <t>Podklad z asfaltového recyklátu tl 60 mm</t>
  </si>
  <si>
    <t>-292310181</t>
  </si>
  <si>
    <t>20</t>
  </si>
  <si>
    <t>565145121</t>
  </si>
  <si>
    <t>Asfaltový beton vrstva podkladní ACP 16 (obalované kamenivo OKS) tl 60 mm š přes 3 m</t>
  </si>
  <si>
    <t>1517057429</t>
  </si>
  <si>
    <t>567122111</t>
  </si>
  <si>
    <t>Podklad ze směsi stmelené cementem SC C 8/10 (KSC I) tl 120 mm</t>
  </si>
  <si>
    <t>-1486121776</t>
  </si>
  <si>
    <t>"přídlažba" (27,3+8,6+17,6)*0,5</t>
  </si>
  <si>
    <t>22</t>
  </si>
  <si>
    <t>572531121</t>
  </si>
  <si>
    <t>Ošetření trhlin asfaltovou sanační hmotou š do 20 mm</t>
  </si>
  <si>
    <t>878315623</t>
  </si>
  <si>
    <t>"odhad" 30,0</t>
  </si>
  <si>
    <t>23</t>
  </si>
  <si>
    <t>573111111</t>
  </si>
  <si>
    <t>Postřik živičný infiltrační s posypem z asfaltu množství 0,60 kg/m2</t>
  </si>
  <si>
    <t>1885944976</t>
  </si>
  <si>
    <t>24</t>
  </si>
  <si>
    <t>573211111</t>
  </si>
  <si>
    <t>Postřik živičný spojovací z asfaltu v množství do 0,70 kg/m2</t>
  </si>
  <si>
    <t>-275289061</t>
  </si>
  <si>
    <t>25</t>
  </si>
  <si>
    <t>577134141</t>
  </si>
  <si>
    <t>Asfaltový beton vrstva obrusná ACO 11 (ABS) tř. I tl 40 mm š přes 3 m z modifikovaného asfaltu</t>
  </si>
  <si>
    <t>-2057731102</t>
  </si>
  <si>
    <t>26</t>
  </si>
  <si>
    <t>577143111</t>
  </si>
  <si>
    <t>Asfaltový beton vrstva obrusná ACO 8 (ABJ) tl 50 mm š do 3 m z nemodifikovaného asfaltu</t>
  </si>
  <si>
    <t>-560761003</t>
  </si>
  <si>
    <t>27</t>
  </si>
  <si>
    <t>577144131</t>
  </si>
  <si>
    <t>Asfaltový beton vrstva obrusná ACO 11 (ABS) tř. I tl 50 mm š do 3 m z modifikovaného asfaltu</t>
  </si>
  <si>
    <t>-227631882</t>
  </si>
  <si>
    <t>28</t>
  </si>
  <si>
    <t>577154141</t>
  </si>
  <si>
    <t>Asfaltový beton vrstva obrusná ACO 11 (ABS) tř. I tl 60 mm š přes 3 m z modifikovaného asfaltu</t>
  </si>
  <si>
    <t>1103543264</t>
  </si>
  <si>
    <t>29</t>
  </si>
  <si>
    <t>577155111</t>
  </si>
  <si>
    <t>Asfaltový beton vrstva obrusná ACO 16 (ABH) tl 60 mm š do 3 m z nemodifikovaného asfaltu</t>
  </si>
  <si>
    <t>-753975659</t>
  </si>
  <si>
    <t>"pojížděný chodník" 55,9</t>
  </si>
  <si>
    <t>30</t>
  </si>
  <si>
    <t>577155121</t>
  </si>
  <si>
    <t>Asfaltový beton vrstva obrusná ACO 16 (ABH) tl 60 mm š přes 3 m z nemodifikovaného asfaltu</t>
  </si>
  <si>
    <t>-307522735</t>
  </si>
  <si>
    <t>"pojížděný chodník" 245,7</t>
  </si>
  <si>
    <t>31</t>
  </si>
  <si>
    <t>591241111</t>
  </si>
  <si>
    <t>Kladení dlažby z kostek drobných z kamene na MC tl 50 mm</t>
  </si>
  <si>
    <t>114460795</t>
  </si>
  <si>
    <t>"ztratné 3%"</t>
  </si>
  <si>
    <t>32</t>
  </si>
  <si>
    <t>583801100</t>
  </si>
  <si>
    <t>kostka dlažební drobná, žula, I.jakost, velikost 10 cm</t>
  </si>
  <si>
    <t>-888261948</t>
  </si>
  <si>
    <t>"meetpoint, 1t=5,2m2" 75,2/5,2</t>
  </si>
  <si>
    <t>33</t>
  </si>
  <si>
    <t>596211110</t>
  </si>
  <si>
    <t>Kladení zámkové dlažby komunikací pro pěší tl 60 mm skupiny A pl do 50 m2</t>
  </si>
  <si>
    <t>712429854</t>
  </si>
  <si>
    <t>34</t>
  </si>
  <si>
    <t>592453090</t>
  </si>
  <si>
    <t>1432464965</t>
  </si>
  <si>
    <t>35</t>
  </si>
  <si>
    <t>596212213</t>
  </si>
  <si>
    <t>Kladení zámkové dlažby pozemních komunikací tl 80 mm skupiny A pl přes 300 m2</t>
  </si>
  <si>
    <t>-1110388882</t>
  </si>
  <si>
    <t>"ztratné 1%"</t>
  </si>
  <si>
    <t>36</t>
  </si>
  <si>
    <t>592453000</t>
  </si>
  <si>
    <t>1336812076</t>
  </si>
  <si>
    <t>"oddělení park.stání řadou červených kamenů, na 1 bm 5 ks, 36ks/1m2" -(37*5+48+21*4,5+3,7)*5/36</t>
  </si>
  <si>
    <t>"oddělení 2 stání pro invalidy" -5,3*2</t>
  </si>
  <si>
    <t>37</t>
  </si>
  <si>
    <t>592452830</t>
  </si>
  <si>
    <t>502271787</t>
  </si>
  <si>
    <t>"oddělení 2 stání pro invalidy" 5,3*2</t>
  </si>
  <si>
    <t>"oddělení park.stání řadou červených kamenů, na 1 bm 5 ks, 36ks/1m2" (37*5+48+21*4,5+3,7)*5/36</t>
  </si>
  <si>
    <t>38</t>
  </si>
  <si>
    <t>914111111</t>
  </si>
  <si>
    <t>Montáž svislé dopravní značky do velikosti 1 m2 objímkami na sloupek nebo konzolu</t>
  </si>
  <si>
    <t>1690504339</t>
  </si>
  <si>
    <t>39</t>
  </si>
  <si>
    <t>404452300</t>
  </si>
  <si>
    <t>sloupek Zn 70 - 350</t>
  </si>
  <si>
    <t>479863460</t>
  </si>
  <si>
    <t>40</t>
  </si>
  <si>
    <t>404441130</t>
  </si>
  <si>
    <t>značka svislá reflexní zákazová B AL- 3M 700 mm</t>
  </si>
  <si>
    <t>1642280429</t>
  </si>
  <si>
    <t>"značka B2, B24a" 2</t>
  </si>
  <si>
    <t>41</t>
  </si>
  <si>
    <t>404440040</t>
  </si>
  <si>
    <t>značka dopravní svislá reflexní výstražná AL 3M A1 - A30, P1,P4 700 mm</t>
  </si>
  <si>
    <t>-1942594436</t>
  </si>
  <si>
    <t>"značka P4" 1</t>
  </si>
  <si>
    <t>42</t>
  </si>
  <si>
    <t>404442320</t>
  </si>
  <si>
    <t>značka svislá reflexní AL- 3M 500 x 500 mm</t>
  </si>
  <si>
    <t>705094622</t>
  </si>
  <si>
    <t>"značky E1" 1</t>
  </si>
  <si>
    <t>"značky P2, IP4b" 2</t>
  </si>
  <si>
    <t>43</t>
  </si>
  <si>
    <t>404442580</t>
  </si>
  <si>
    <t>značka svislá reflexní AL- 3M 500 x 700 mm</t>
  </si>
  <si>
    <t>1292910971</t>
  </si>
  <si>
    <t>"značka IP 12" 1</t>
  </si>
  <si>
    <t>44</t>
  </si>
  <si>
    <t>404452400</t>
  </si>
  <si>
    <t>patka hliníková HP 60</t>
  </si>
  <si>
    <t>-1558438061</t>
  </si>
  <si>
    <t>45</t>
  </si>
  <si>
    <t>404452530</t>
  </si>
  <si>
    <t>víčko plastové na sloupek 60</t>
  </si>
  <si>
    <t>-994541907</t>
  </si>
  <si>
    <t>46</t>
  </si>
  <si>
    <t>404452560</t>
  </si>
  <si>
    <t>upínací svorka na sloupek US 60</t>
  </si>
  <si>
    <t>1552926803</t>
  </si>
  <si>
    <t>47</t>
  </si>
  <si>
    <t>915231112</t>
  </si>
  <si>
    <t>Vodorovné dopravní značení retroreflexním bílým plastem přechody pro chodce, šipky nebo symboly</t>
  </si>
  <si>
    <t>-619271550</t>
  </si>
  <si>
    <t>"značka V9a, plocha 1,3 m2" 2*1,3</t>
  </si>
  <si>
    <t>"značka invalidní vozík, plocha 0,025 m2" 2*0,025</t>
  </si>
  <si>
    <t>48</t>
  </si>
  <si>
    <t>915491212</t>
  </si>
  <si>
    <t>Osazení vodícího proužku z betonových desek do betonového lože tl do 100 mm š proužku 500 mm</t>
  </si>
  <si>
    <t>-1245607224</t>
  </si>
  <si>
    <t>"přídlažba" 27,3+8,6+17,6</t>
  </si>
  <si>
    <t>49</t>
  </si>
  <si>
    <t>592452110</t>
  </si>
  <si>
    <t>přídlažba 50x25x8 cm bílá</t>
  </si>
  <si>
    <t>-2081732896</t>
  </si>
  <si>
    <t>spotřeba: 4 ks/m</t>
  </si>
  <si>
    <t>P</t>
  </si>
  <si>
    <t>"přídlažba - na 1bm 2 kusy" (27,3+8,6+17,6)*4</t>
  </si>
  <si>
    <t>50</t>
  </si>
  <si>
    <t>916131113</t>
  </si>
  <si>
    <t>Osazení silničního obrubníku betonového ležatého s boční opěrou do lože z betonu prostého</t>
  </si>
  <si>
    <t>-1730480362</t>
  </si>
  <si>
    <t>"obrubník přímý" 2,2+77,6+15,1+13,1+10,6+10,6+13,3</t>
  </si>
  <si>
    <t>"obrubník nájezdový" 15,3+3,0+2,4+2,4+2,0+2,0</t>
  </si>
  <si>
    <t>"obrubník přechodový" 1,0*6*2</t>
  </si>
  <si>
    <t>"obrubník obloukový R=1m, 8ks" 8*0,78</t>
  </si>
  <si>
    <t>"obrubník obloukový R=2m, 3ks" 3*0,78</t>
  </si>
  <si>
    <t>51</t>
  </si>
  <si>
    <t>592175040</t>
  </si>
  <si>
    <t>813364965</t>
  </si>
  <si>
    <t>52</t>
  </si>
  <si>
    <t>592175100</t>
  </si>
  <si>
    <t>obrubník betonový silniční nájezdový 100x15x15 cm</t>
  </si>
  <si>
    <t>-1908492497</t>
  </si>
  <si>
    <t>15,3+3,0+2,4+2,4+2,0+2,0</t>
  </si>
  <si>
    <t>53</t>
  </si>
  <si>
    <t>592175110</t>
  </si>
  <si>
    <t>obrubník betonový silniční přechodový levý,pravý 100x15x15/25 cm</t>
  </si>
  <si>
    <t>-1424161074</t>
  </si>
  <si>
    <t>2*6</t>
  </si>
  <si>
    <t>54</t>
  </si>
  <si>
    <t>592175070</t>
  </si>
  <si>
    <t>1996378149</t>
  </si>
  <si>
    <t>55</t>
  </si>
  <si>
    <t>592175080</t>
  </si>
  <si>
    <t>1619536519</t>
  </si>
  <si>
    <t>56</t>
  </si>
  <si>
    <t>916231213</t>
  </si>
  <si>
    <t>Osazení chodníkového obrubníku betonového stojatého s boční opěrou do lože z betonu prostého</t>
  </si>
  <si>
    <t>-445723931</t>
  </si>
  <si>
    <t>44,3+45,3+57,4+64,7+62,8+12,3+74,2+30,7+14,0+23,7+54,9+2,7+5,4</t>
  </si>
  <si>
    <t>57</t>
  </si>
  <si>
    <t>592175090</t>
  </si>
  <si>
    <t>851308187</t>
  </si>
  <si>
    <t>spotřeba 2ks /m</t>
  </si>
  <si>
    <t>"2 ks na 1 bm, ztratné 1%"</t>
  </si>
  <si>
    <t>(44,3+45,3+57,4+64,7+62,8+12,3+74,2+30,7+14,0+23,7+54,9+2,7+5,4)*2</t>
  </si>
  <si>
    <t>58</t>
  </si>
  <si>
    <t>919724122</t>
  </si>
  <si>
    <t>Drenážní geosyntetikum oboustranně laminované geotextilií</t>
  </si>
  <si>
    <t>-1050611883</t>
  </si>
  <si>
    <t>"0,3 m2/1 bm" (45,4+56,7+64,3+64)*0,3</t>
  </si>
  <si>
    <t>59</t>
  </si>
  <si>
    <t>998225111</t>
  </si>
  <si>
    <t>Přesun hmot pro pozemní komunikace s krytem z kamene, monolitickým betonovým nebo živičným</t>
  </si>
  <si>
    <t>1185294830</t>
  </si>
  <si>
    <t>SO 400 - Veřejné osvětlení</t>
  </si>
  <si>
    <t>828 75</t>
  </si>
  <si>
    <t>Martin Frühauf</t>
  </si>
  <si>
    <t>PSV - Práce a dodávky PSV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</si>
  <si>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</si>
  <si>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</si>
  <si>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</si>
  <si>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748 - Elektromontáže - osvětlovací zařízení a svítidla</t>
  </si>
  <si>
    <t>743621210</t>
  </si>
  <si>
    <t>Montáž drát nebo lano hromosvodné svodové D do 10 mm bez podpěry</t>
  </si>
  <si>
    <t>-728339243</t>
  </si>
  <si>
    <t>10.577.455</t>
  </si>
  <si>
    <t>Drát uzem. FeZn pozink. pr. 8</t>
  </si>
  <si>
    <t>KG</t>
  </si>
  <si>
    <t>-1749305367</t>
  </si>
  <si>
    <t>743622200</t>
  </si>
  <si>
    <t>Montáž svorka hromosvodná typ ST, SJ, SK, SZ, SR01, 02 se 3 šrouby</t>
  </si>
  <si>
    <t>2145502120</t>
  </si>
  <si>
    <t>10.341.505</t>
  </si>
  <si>
    <t>KS</t>
  </si>
  <si>
    <t>1177332301</t>
  </si>
  <si>
    <t>10.341.557</t>
  </si>
  <si>
    <t>-902522984</t>
  </si>
  <si>
    <t>744411220</t>
  </si>
  <si>
    <t>Montáž kabel Cu sk.2 do 1 kV do 0,20 kg pod omítku stěn</t>
  </si>
  <si>
    <t>1661635421</t>
  </si>
  <si>
    <t>341110300</t>
  </si>
  <si>
    <t>kabel silový s Cu jádrem CYKY 3x1,5 mm2</t>
  </si>
  <si>
    <t>-544318097</t>
  </si>
  <si>
    <t>obsah kovu [kg/m], Cu =0,044, Al =0</t>
  </si>
  <si>
    <t>744411250</t>
  </si>
  <si>
    <t>Montáž kabel Cu sk.2 do 1 kV do 1,00 kg pod omítku stěn</t>
  </si>
  <si>
    <t>1699731391</t>
  </si>
  <si>
    <t>341110760</t>
  </si>
  <si>
    <t>kabel silový s Cu jádrem CYKY 4x10 mm2</t>
  </si>
  <si>
    <t>-785432603</t>
  </si>
  <si>
    <t>obsah kovu [kg/m], Cu =0,392, Al =0</t>
  </si>
  <si>
    <t>746584121</t>
  </si>
  <si>
    <t>Propojení kabel nebo vodič celoplast 4x10 mm2</t>
  </si>
  <si>
    <t>562347780</t>
  </si>
  <si>
    <t>10.650.959-R</t>
  </si>
  <si>
    <t>Spojka gelová CY 4x10mm2</t>
  </si>
  <si>
    <t>1600348188</t>
  </si>
  <si>
    <t>316740650-R</t>
  </si>
  <si>
    <t>ochranná manžeta OM 133</t>
  </si>
  <si>
    <t>-579440134</t>
  </si>
  <si>
    <t>748132400</t>
  </si>
  <si>
    <t>Montáž svítidlo výbojkové průmyslové stropní na sloupek parkový</t>
  </si>
  <si>
    <t>-765188332</t>
  </si>
  <si>
    <t>10.881.539-R</t>
  </si>
  <si>
    <t>Pouliční svítidlo sodíkové, difuzor PMMA</t>
  </si>
  <si>
    <t>-753933224</t>
  </si>
  <si>
    <t>svítidlo IVC 100St, včetně zdroje NAV-T 100 SUPER 4Y E40 - VIALOX</t>
  </si>
  <si>
    <t>748711200</t>
  </si>
  <si>
    <t>Montáž stožár osvětlení parkový ocelový</t>
  </si>
  <si>
    <t>-890565883</t>
  </si>
  <si>
    <t>316740670</t>
  </si>
  <si>
    <t>stožár osvětlovací K 6 - 133/89/60 žárově zinkovaný - sadový</t>
  </si>
  <si>
    <t>1820258697</t>
  </si>
  <si>
    <t>748722220</t>
  </si>
  <si>
    <t>Montáž výložník osvětlení dvouramenný sloupový přes 70 kg</t>
  </si>
  <si>
    <t>-272058390</t>
  </si>
  <si>
    <t>316771500</t>
  </si>
  <si>
    <t>výložník dvojitý SK2 - 2500/180</t>
  </si>
  <si>
    <t>1950240443</t>
  </si>
  <si>
    <t>748741000</t>
  </si>
  <si>
    <t>Montáž elektrovýzbroj stožáru 1 okruh</t>
  </si>
  <si>
    <t>1792878559</t>
  </si>
  <si>
    <t>345626930-R</t>
  </si>
  <si>
    <t>svorkovnice SV-A 6.16.4</t>
  </si>
  <si>
    <t>1373617959</t>
  </si>
  <si>
    <t>EAN 8595057613638</t>
  </si>
  <si>
    <t>SO 500 - Kanalizace</t>
  </si>
  <si>
    <t>827 21</t>
  </si>
  <si>
    <t>Ing. Petr Lomnický</t>
  </si>
  <si>
    <t xml:space="preserve">    4 - Vodorovné konstrukce</t>
  </si>
  <si>
    <t xml:space="preserve">    8 - Trubní vedení</t>
  </si>
  <si>
    <t>130001101</t>
  </si>
  <si>
    <t>Příplatek za ztížení vykopávky v blízkosti podzemního vedení</t>
  </si>
  <si>
    <t>-1088037121</t>
  </si>
  <si>
    <t>88,286+15,256</t>
  </si>
  <si>
    <t>132301201</t>
  </si>
  <si>
    <t>Hloubení rýh š do 2000 mm v hornině tř. 4 objemu do 100 m3</t>
  </si>
  <si>
    <t>-1195773558</t>
  </si>
  <si>
    <t>"KT 300 - dl.14,6m" (1,50+1,39)*0,5*0,85*14,6</t>
  </si>
  <si>
    <t>"KT 300 - dl.56,2m" (1,39+1,10)*0,5*0,85*56,2</t>
  </si>
  <si>
    <t>"KT 200 - dl.17,0m" (1,10+0,50)*0,5*0,80*17,0</t>
  </si>
  <si>
    <t>132301209</t>
  </si>
  <si>
    <t>Příplatek za lepivost k hloubení rýh š do 2000 mm v hornině tř. 4</t>
  </si>
  <si>
    <t>1321500787</t>
  </si>
  <si>
    <t>133301101</t>
  </si>
  <si>
    <t>Hloubení šachet v hornině tř. 4 objemu do 100 m3</t>
  </si>
  <si>
    <t>1331928975</t>
  </si>
  <si>
    <t>"šachty kanalizační" 1,5*1,5*1,4 + 1,5*1,5*1,1</t>
  </si>
  <si>
    <t>"nová UV 1 - horská" 2,3*1,7*1,6</t>
  </si>
  <si>
    <t>"nová UV 2" 1,5*1,5*1,5</t>
  </si>
  <si>
    <t>133301109</t>
  </si>
  <si>
    <t>Příplatek za lepivost u hloubení šachet v hornině tř. 4</t>
  </si>
  <si>
    <t>-51621180</t>
  </si>
  <si>
    <t>151101101</t>
  </si>
  <si>
    <t>Zřízení příložného pažení a rozepření stěn rýh hl do 2 m</t>
  </si>
  <si>
    <t>-1938586955</t>
  </si>
  <si>
    <t>"KT 300 - dl.14,6m" (1,50+1,39)*0,5*2*14,6</t>
  </si>
  <si>
    <t>"KT 300 - dl.56,2m" (1,39+1,10)*0,5*2*56,2</t>
  </si>
  <si>
    <t>"KT 200 - dl.17,0m" (1,10+0,50)*0,5*2*17,0</t>
  </si>
  <si>
    <t>151101111</t>
  </si>
  <si>
    <t>Odstranění příložného pažení a rozepření stěn rýh hl do 2 m</t>
  </si>
  <si>
    <t>-377995789</t>
  </si>
  <si>
    <t>161101101</t>
  </si>
  <si>
    <t>Svislé přemístění výkopku z horniny tř. 1 až 4 hl výkopu do 2,5 m</t>
  </si>
  <si>
    <t>704639654</t>
  </si>
  <si>
    <t>162701105</t>
  </si>
  <si>
    <t>Vodorovné přemístění do 10000 m výkopku/sypaniny z horniny tř. 1 až 4</t>
  </si>
  <si>
    <t>437345298</t>
  </si>
  <si>
    <t>88,286+15,256-49,301-43,758</t>
  </si>
  <si>
    <t>167101101</t>
  </si>
  <si>
    <t>Nakládání výkopku z hornin tř. 1 až 4 do 100 m3</t>
  </si>
  <si>
    <t>-1190661869</t>
  </si>
  <si>
    <t>171201201</t>
  </si>
  <si>
    <t>Uložení sypaniny na skládky</t>
  </si>
  <si>
    <t>-610005278</t>
  </si>
  <si>
    <t>171201211</t>
  </si>
  <si>
    <t>Poplatek za uložení odpadu ze sypaniny na skládce (skládkovné)</t>
  </si>
  <si>
    <t>1793845960</t>
  </si>
  <si>
    <t>(88,286+15,256-49,301-43,758)*1,85</t>
  </si>
  <si>
    <t>174101101</t>
  </si>
  <si>
    <t>Zásyp jam, šachet rýh nebo kolem objektů sypaninou se zhutněním</t>
  </si>
  <si>
    <t>34231695</t>
  </si>
  <si>
    <t>"KT 300 - dl.14,6m" (0,8+0,69)*0,5*0,85*14,6</t>
  </si>
  <si>
    <t>"KT 300 - dl.56,2m" (0,69+0,4)*0,5*0,85*56,2</t>
  </si>
  <si>
    <t>"KT 200 - dl.17,0m" 0,4*0,80*17,0</t>
  </si>
  <si>
    <t>"šachty kanalizační" 1,5*1,5*1,4 - 3,14*0,5*0,5*1,1</t>
  </si>
  <si>
    <t>"nová UV 1 - horská" 2,3*1,7*1,6 - 1,5*0,9*1,6</t>
  </si>
  <si>
    <t>"nová UV 2" 1,5*1,5*1,5 - 3,14*0,5*0,5*1,5</t>
  </si>
  <si>
    <t>175111101</t>
  </si>
  <si>
    <t>Obsypání potrubí ručně sypaninou bez prohození, uloženou do 3 m</t>
  </si>
  <si>
    <t>-973202268</t>
  </si>
  <si>
    <t>"KT 300 - dl.14,6m" 14,6*0,51</t>
  </si>
  <si>
    <t>"KT 300 - dl.56,2m" 56,2*0,51</t>
  </si>
  <si>
    <t>"KT 200 - dl.17,0m" 17,0*0,45</t>
  </si>
  <si>
    <t>583313490</t>
  </si>
  <si>
    <t>kamenivo těžené drobné frakce 0-4</t>
  </si>
  <si>
    <t>-2093695213</t>
  </si>
  <si>
    <t>175111109</t>
  </si>
  <si>
    <t>Příplatek k obsypání potrubí za ruční prohození sypaniny, uložené do 3 m</t>
  </si>
  <si>
    <t>-2144002891</t>
  </si>
  <si>
    <t>451573111</t>
  </si>
  <si>
    <t>Lože pod potrubí otevřený výkop ze štěrkopísku</t>
  </si>
  <si>
    <t>-690246955</t>
  </si>
  <si>
    <t>"KT 300 - dl.56,2m" 0,85*56,2*0,1</t>
  </si>
  <si>
    <t>"KT 200 - dl.17,0m" 0,80*17,0*0,1</t>
  </si>
  <si>
    <t>"KT 300 - dl.14,6m" 0,85*14,6*0,1</t>
  </si>
  <si>
    <t>"nová UV 2" 1,5*1,5*0,1</t>
  </si>
  <si>
    <t>"nová UV 1 - horská" 2,3*1,7*0,1</t>
  </si>
  <si>
    <t>831352121</t>
  </si>
  <si>
    <t>Montáž potrubí z trub kameninových hrdlových s integrovaným těsněním výkop sklon do 20 % DN 200</t>
  </si>
  <si>
    <t>-1101817124</t>
  </si>
  <si>
    <t>"přípojky vpustí" 17,0+4,0</t>
  </si>
  <si>
    <t>831263195</t>
  </si>
  <si>
    <t>Příplatek za zřízení kanalizační přípojky DN 100 až 300</t>
  </si>
  <si>
    <t>1676521168</t>
  </si>
  <si>
    <t>17,0+4,0</t>
  </si>
  <si>
    <t>597107040</t>
  </si>
  <si>
    <t>trouba kameninová glazovaná pouze uvnitř DN200mm L2,50m spojovací systém C Třída 240</t>
  </si>
  <si>
    <t>-1810099486</t>
  </si>
  <si>
    <t>831372121</t>
  </si>
  <si>
    <t>Montáž potrubí z trub kameninových hrdlových s integrovaným těsněním výkop sklon do 20 % DN 300</t>
  </si>
  <si>
    <t>321290655</t>
  </si>
  <si>
    <t>"stoka D" 56,1</t>
  </si>
  <si>
    <t>"rekonstrukce" 14,6</t>
  </si>
  <si>
    <t>831262191</t>
  </si>
  <si>
    <t>Příplatek za práce na potrubí z trub kameninových s integrovaným těsněním sklon nad 20 % DN do 300</t>
  </si>
  <si>
    <t>2133376381</t>
  </si>
  <si>
    <t>597107070</t>
  </si>
  <si>
    <t>trouba kameninová glazovaná DN300mm L2,50m spojovací systém C Třída 240</t>
  </si>
  <si>
    <t>-1359479208</t>
  </si>
  <si>
    <t>877355221</t>
  </si>
  <si>
    <t>Montáž tvarovek z tvrdého PVC-systém KG nebo z polypropylenu-systém KG 2000 dvouosé DN 200</t>
  </si>
  <si>
    <t>-1653772902</t>
  </si>
  <si>
    <t>286113960</t>
  </si>
  <si>
    <t>odbočka kanalizační plastová s hrdlem KGEA-200/200/45°</t>
  </si>
  <si>
    <t>1334953223</t>
  </si>
  <si>
    <t>892372121</t>
  </si>
  <si>
    <t>Tlaková zkouška vzduchem potrubí DN 300 těsnícím vakem ucpávkovým</t>
  </si>
  <si>
    <t>úsek</t>
  </si>
  <si>
    <t>-1868032227</t>
  </si>
  <si>
    <t>892383121</t>
  </si>
  <si>
    <t>Proplach a desinfekce vodovodního potrubí DN 250, DN 300 nebo 350</t>
  </si>
  <si>
    <t>-1710512710</t>
  </si>
  <si>
    <t>894411121</t>
  </si>
  <si>
    <t>Zřízení šachet kanalizačních z betonových dílců na potrubí DN nad 200 do 300 dno beton tř. C 25/30</t>
  </si>
  <si>
    <t>-286265254</t>
  </si>
  <si>
    <t>592241830R</t>
  </si>
  <si>
    <t>dno betonové šachtové kulaté TBZ-Q PERFECT 300 - 785 XF4</t>
  </si>
  <si>
    <t>731795562</t>
  </si>
  <si>
    <t>592241760</t>
  </si>
  <si>
    <t>prstenec betonový vyrovnávací TBW-Q 625/80/120 62,5x8x12 cm</t>
  </si>
  <si>
    <t>-1750423749</t>
  </si>
  <si>
    <t>592243150R</t>
  </si>
  <si>
    <t>deska betonová zákrytová TZK-Q 300/120 T SK</t>
  </si>
  <si>
    <t>-918607395</t>
  </si>
  <si>
    <t>895931111</t>
  </si>
  <si>
    <t>Vpusti kanalizačních horské z betonu prostého C12/15 velikosti 1200/600 mm</t>
  </si>
  <si>
    <t>-14729610</t>
  </si>
  <si>
    <t>592238730R</t>
  </si>
  <si>
    <t>mříž s rámem B125 na horskou vpusť (litina) 1400/730/120 mm</t>
  </si>
  <si>
    <t>536670519</t>
  </si>
  <si>
    <t>592240000R</t>
  </si>
  <si>
    <t>vpusť horská 124/62/153/20</t>
  </si>
  <si>
    <t>779791451</t>
  </si>
  <si>
    <t>895941111</t>
  </si>
  <si>
    <t>Zřízení vpusti kanalizační uliční z betonových dílců typ UV-50 normální</t>
  </si>
  <si>
    <t>-698100299</t>
  </si>
  <si>
    <t>592238500R</t>
  </si>
  <si>
    <t>dno betonové pro uliční vpusť s výtokovým otvorem TBV-Q 450/380/1d 45x38x5 cm</t>
  </si>
  <si>
    <t>-1023055247</t>
  </si>
  <si>
    <t>592238620</t>
  </si>
  <si>
    <t>skruž betonová pro uliční vpusť středová TBV-Q 450/295/6a 45x30x5 cm</t>
  </si>
  <si>
    <t>-853178395</t>
  </si>
  <si>
    <t>592238640</t>
  </si>
  <si>
    <t>prstenec betonový pro uliční vpusť vyrovnávací TBV-Q 390/60/10a, 39x6x5 cm</t>
  </si>
  <si>
    <t>-2042900870</t>
  </si>
  <si>
    <t>899202111</t>
  </si>
  <si>
    <t>Osazení mříží litinových včetně rámů a košů na bahno hmotnosti nad 50 do 100 kg</t>
  </si>
  <si>
    <t>-1685683922</t>
  </si>
  <si>
    <t>592238780</t>
  </si>
  <si>
    <t>mříž M1 D400 DIN 19583-13, 500/500 mm</t>
  </si>
  <si>
    <t>310261361</t>
  </si>
  <si>
    <t>592238760</t>
  </si>
  <si>
    <t>rám zabetonovaný DIN 19583-9 500/500 mm</t>
  </si>
  <si>
    <t>-998835968</t>
  </si>
  <si>
    <t>592238740</t>
  </si>
  <si>
    <t>koš pozink. C3 DIN 4052, vysoký, pro rám 500/300</t>
  </si>
  <si>
    <t>652897738</t>
  </si>
  <si>
    <t>899721112</t>
  </si>
  <si>
    <t>Signalizační vodič DN nad 150 mm na potrubí PVC</t>
  </si>
  <si>
    <t>821498844</t>
  </si>
  <si>
    <t>14,6+56,2+17,0</t>
  </si>
  <si>
    <t>899722111</t>
  </si>
  <si>
    <t>Krytí potrubí z plastů výstražnou fólií z PVC 20 cm</t>
  </si>
  <si>
    <t>-1720864710</t>
  </si>
  <si>
    <t>358220001</t>
  </si>
  <si>
    <t>Vybourání stávajících vpustí</t>
  </si>
  <si>
    <t>ks</t>
  </si>
  <si>
    <t>179129300</t>
  </si>
  <si>
    <t>-489223658</t>
  </si>
  <si>
    <t>-17144209</t>
  </si>
  <si>
    <t>997221612</t>
  </si>
  <si>
    <t>Nakládání vybouraných hmot na dopravní prostředky pro vodorovnou dopravu</t>
  </si>
  <si>
    <t>1436057366</t>
  </si>
  <si>
    <t>997221815</t>
  </si>
  <si>
    <t>Poplatek za uložení betonového odpadu na skládce (skládkovné)</t>
  </si>
  <si>
    <t>703892459</t>
  </si>
  <si>
    <t>998275101</t>
  </si>
  <si>
    <t>Přesun hmot pro trubní vedení z trub kameninových otevřený výkop</t>
  </si>
  <si>
    <t>-2043010123</t>
  </si>
  <si>
    <t>SO 800 - Sadové úpravy</t>
  </si>
  <si>
    <t>823 27</t>
  </si>
  <si>
    <t>Ing. Milan Bubenko</t>
  </si>
  <si>
    <t xml:space="preserve">    3 - Údržba ploch na rostlém terénu</t>
  </si>
  <si>
    <t>-1190091848</t>
  </si>
  <si>
    <t>"základ pro lavičky" (2*0,24*0,8*0,2)*10</t>
  </si>
  <si>
    <t>"základ pro sloupky odpadkových košů" (0,35*0,35*0,3)*10</t>
  </si>
  <si>
    <t>-1157293064</t>
  </si>
  <si>
    <t>"základ pro lavičky - 50% z kubatury" (2*0,24*0,8*0,2)*10*0,5</t>
  </si>
  <si>
    <t>"základ pro sloupky odpadkových košů - 50% z kubatury" (0,35*0,35*0,3)*10*0,5</t>
  </si>
  <si>
    <t>162301101</t>
  </si>
  <si>
    <t>Vodorovné přemístění do 500 m výkopku/sypaniny z horniny tř. 1 až 4</t>
  </si>
  <si>
    <t>-20790615</t>
  </si>
  <si>
    <t>-2062788146</t>
  </si>
  <si>
    <t>171203111</t>
  </si>
  <si>
    <t>Uložení a hrubé rozhrnutí výkopku bez zhutnění v rovině a ve svahu do 1:5</t>
  </si>
  <si>
    <t>1011821532</t>
  </si>
  <si>
    <t>1.1.</t>
  </si>
  <si>
    <t>Chemické odplevelení ploch totálním herbicidem 2x</t>
  </si>
  <si>
    <t>-321514333</t>
  </si>
  <si>
    <t>např. Roundup v dávce 200 ml/100m2; 2x s odstupem alespoň 20 dnů; včetně dodávky herbicidu</t>
  </si>
  <si>
    <t>1.2.</t>
  </si>
  <si>
    <t>Dodávka ornice, či kvalitní zeminy pro venkovní plochy</t>
  </si>
  <si>
    <t>-580831301</t>
  </si>
  <si>
    <t>pro trávníky a výsadby ve vrstvě 15 cm (odhad 3 011 m2)</t>
  </si>
  <si>
    <t>1.3.</t>
  </si>
  <si>
    <t>Dodání substrátu pro venkovní plochy</t>
  </si>
  <si>
    <t>2104831785</t>
  </si>
  <si>
    <t>pro stromy a zapojené keře, výměna substrátu ve výsadbových jamách na 100% (stromy a 50 % (keře)</t>
  </si>
  <si>
    <t>1.4.</t>
  </si>
  <si>
    <t>Hloubení jam pro výsadbu listnatých stromů</t>
  </si>
  <si>
    <t>-333655829</t>
  </si>
  <si>
    <t>o objemu 1 m3 s výměnou půdy na 100%</t>
  </si>
  <si>
    <t>1.5.</t>
  </si>
  <si>
    <t>Speciální tkanina proti prorůstání kořínků</t>
  </si>
  <si>
    <t>1128505893</t>
  </si>
  <si>
    <t>např. Rootcontrol od firmy DuPont pro 10 stromů - vyložení stěn výsadbové jámy objemu 1 m3 (4 m2)</t>
  </si>
  <si>
    <t>2.1.</t>
  </si>
  <si>
    <t>Hloubení jamek a výsadba zapojených keřů v rovině</t>
  </si>
  <si>
    <t>-427709591</t>
  </si>
  <si>
    <t>s výměnou půdy na 50 %, o objemu 0,02 m3, se zálivkou</t>
  </si>
  <si>
    <t>2.2.</t>
  </si>
  <si>
    <t>Výsadba listnatých stromů s osazením třemi kůly a závlahovou hadicí</t>
  </si>
  <si>
    <t>-1919889949</t>
  </si>
  <si>
    <t>včetně dodávky impregnovaných kůlů délky 3 m, spojovacích lišt, úvazků a flexibilní drenážní hadice o pr. 80 mm délky 3m, aplikace jutové omotávky kmene, zálivka po výsadbě</t>
  </si>
  <si>
    <t>2.3.</t>
  </si>
  <si>
    <t>Založení parkových trávníků na rostlém terénu</t>
  </si>
  <si>
    <t>-605016325</t>
  </si>
  <si>
    <t>jemná modelace terénu, výsev travního semene, utužení povrchu válcováním, zálivka</t>
  </si>
  <si>
    <t>2.4.</t>
  </si>
  <si>
    <t>Mulčování keřových výsadeb</t>
  </si>
  <si>
    <t>1872036017</t>
  </si>
  <si>
    <t>rozprostření drcené borky frakce 40 - 70 mm  ve vrstvě 10cm pro výsadby keřů</t>
  </si>
  <si>
    <t>2.5.</t>
  </si>
  <si>
    <t>Dodávka parkové travní směsi pro trávníky</t>
  </si>
  <si>
    <t>kg</t>
  </si>
  <si>
    <t>1624319663</t>
  </si>
  <si>
    <t>v množství 25 g/m2</t>
  </si>
  <si>
    <t>2.6.</t>
  </si>
  <si>
    <t>Dodávka drcené borky</t>
  </si>
  <si>
    <t>843542465</t>
  </si>
  <si>
    <t>frakce 40 - 70 mm</t>
  </si>
  <si>
    <t>2.7.</t>
  </si>
  <si>
    <t>Prunus padus, s balem, vel. 18/20 cm</t>
  </si>
  <si>
    <t>579419779</t>
  </si>
  <si>
    <t>střemcha obecná</t>
  </si>
  <si>
    <t>2.8.</t>
  </si>
  <si>
    <t>Acer platanoides. ´Emerald Queen´,s b, vel.18/20 cm</t>
  </si>
  <si>
    <t>-89910473</t>
  </si>
  <si>
    <t>javor mléčný</t>
  </si>
  <si>
    <t>2.9.</t>
  </si>
  <si>
    <t>Acer platanoides, s balem, vel.18/20 cm</t>
  </si>
  <si>
    <t>140754594</t>
  </si>
  <si>
    <t>2.10.</t>
  </si>
  <si>
    <t>Fraxinus excelsior, s balem, velikost 18/20 cm</t>
  </si>
  <si>
    <t>2060274175</t>
  </si>
  <si>
    <t>jasan ztepilý</t>
  </si>
  <si>
    <t>2.11.</t>
  </si>
  <si>
    <t>Tilia cordata, s balem, velikost 18/20 cm</t>
  </si>
  <si>
    <t>-2088344540</t>
  </si>
  <si>
    <t>lípa srdčitá</t>
  </si>
  <si>
    <t>2.12.</t>
  </si>
  <si>
    <t>Alnus glutinosa, s balem, velikost 18/20 cm</t>
  </si>
  <si>
    <t>-1321227754</t>
  </si>
  <si>
    <t>olše lepkavá</t>
  </si>
  <si>
    <t>2.13.</t>
  </si>
  <si>
    <t>Deutzia gracilis, velikost 20/30 cm, kontejner.</t>
  </si>
  <si>
    <t>-1603802636</t>
  </si>
  <si>
    <t>trojpuk něžný</t>
  </si>
  <si>
    <t>2.14.</t>
  </si>
  <si>
    <t>Potentilla fruticosa ´Goldfinger´, vel. 20/30 cm, kont.</t>
  </si>
  <si>
    <t>1105749264</t>
  </si>
  <si>
    <t>mochna křovitá</t>
  </si>
  <si>
    <t>2.15.</t>
  </si>
  <si>
    <t>Spiraea bumalda ´Anthony Waterer´, v. 20/30 cm, kon.</t>
  </si>
  <si>
    <t>2021027094</t>
  </si>
  <si>
    <t>tavolník nízký</t>
  </si>
  <si>
    <t>2.16.</t>
  </si>
  <si>
    <t>Chaenolemes japonica, velikost 20/30 cm, kont.</t>
  </si>
  <si>
    <t>-356631924</t>
  </si>
  <si>
    <t>kdoulovec japonský</t>
  </si>
  <si>
    <t>590463099</t>
  </si>
  <si>
    <t>3.1.</t>
  </si>
  <si>
    <t>Údržba založených sadovnických úprav v délce 1 rok</t>
  </si>
  <si>
    <t>843051357</t>
  </si>
  <si>
    <t>pravidelné odplevelování výsadeb, kosení trávníků a zálivka, případná dosadba uhynulých rostlin</t>
  </si>
  <si>
    <t>936104213</t>
  </si>
  <si>
    <t>Montáž odpadkového koše kotevními šrouby na  pevný podklad</t>
  </si>
  <si>
    <t>9703505</t>
  </si>
  <si>
    <t>749101320</t>
  </si>
  <si>
    <t>koš odpadkový drátěný velký  kulatý (kotvený), výška 61 cm, průměr 47 cm, obsah 50 l</t>
  </si>
  <si>
    <t>80891602</t>
  </si>
  <si>
    <t>936124112</t>
  </si>
  <si>
    <t>Montáž lavičky stabilní parkové se zabetonováním noh</t>
  </si>
  <si>
    <t>-916844217</t>
  </si>
  <si>
    <t>"lavička parková dl.1,8m" 10</t>
  </si>
  <si>
    <t>749101060</t>
  </si>
  <si>
    <t>1090035551</t>
  </si>
  <si>
    <t>998231311</t>
  </si>
  <si>
    <t>Přesun hmot pro sadovnické a krajinářské úpravy vodorovně do 5000 m</t>
  </si>
  <si>
    <t>-658013056</t>
  </si>
  <si>
    <t>dlažba betonová reliéfní pro nevidomé 20 x 10 x 6 cm přírodní</t>
  </si>
  <si>
    <t>betonová dlažba se zámkem  20x16,5x8 cm přírodní</t>
  </si>
  <si>
    <t>betonová dlažba se zámkem  20x16,5x8 cm barevná</t>
  </si>
  <si>
    <t>betonový obrubník  přírodní 100x15/12x25 cm</t>
  </si>
  <si>
    <t>betonový obrubník R1 vnější r=100 cm, délka vnějšího oblouku 78 cm 78 x 15/12 x 25 cm přírodní</t>
  </si>
  <si>
    <t>betonový obrubník  R2 vnější r=200 cm, délka vnějšího oblouku 78 cm 78x15/12x25 cm přírodní</t>
  </si>
  <si>
    <t>betonový obrubník  50x8x25 cm přírodní</t>
  </si>
  <si>
    <t>Svorka  křížová FeZn</t>
  </si>
  <si>
    <t xml:space="preserve">Svorka </t>
  </si>
  <si>
    <t>lavička s opěradlem (kotvená) 180 x 62,5 x 75,5 cm  konstrukce - litina, sedák - dřevo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</si>
</sst>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8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i/>
      <sz val="8"/>
      <color indexed="12"/>
      <name val="Trebuchet MS"/>
      <family val="2"/>
    </font>
    <font>
      <sz val="8"/>
      <color indexed="20"/>
      <name val="Trebuchet MS"/>
      <family val="2"/>
    </font>
    <font>
      <i/>
      <sz val="7"/>
      <color indexed="55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22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4" borderId="0" xfId="0" applyFont="1" applyFill="1" applyAlignment="1">
      <alignment horizontal="left" vertical="center"/>
    </xf>
    <xf numFmtId="49" fontId="8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10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10" fillId="35" borderId="18" xfId="0" applyFont="1" applyFill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6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6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8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4" fontId="18" fillId="0" borderId="22" xfId="0" applyNumberFormat="1" applyFont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164" fontId="18" fillId="0" borderId="23" xfId="0" applyNumberFormat="1" applyFont="1" applyBorder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164" fontId="24" fillId="0" borderId="22" xfId="0" applyNumberFormat="1" applyFont="1" applyBorder="1" applyAlignment="1" applyProtection="1">
      <alignment horizontal="right" vertical="center"/>
      <protection/>
    </xf>
    <xf numFmtId="164" fontId="24" fillId="0" borderId="0" xfId="0" applyNumberFormat="1" applyFont="1" applyAlignment="1" applyProtection="1">
      <alignment horizontal="right" vertical="center"/>
      <protection/>
    </xf>
    <xf numFmtId="167" fontId="24" fillId="0" borderId="0" xfId="0" applyNumberFormat="1" applyFont="1" applyAlignment="1" applyProtection="1">
      <alignment horizontal="right" vertical="center"/>
      <protection/>
    </xf>
    <xf numFmtId="164" fontId="24" fillId="0" borderId="23" xfId="0" applyNumberFormat="1" applyFont="1" applyBorder="1" applyAlignment="1" applyProtection="1">
      <alignment horizontal="right" vertical="center"/>
      <protection/>
    </xf>
    <xf numFmtId="164" fontId="24" fillId="0" borderId="24" xfId="0" applyNumberFormat="1" applyFont="1" applyBorder="1" applyAlignment="1" applyProtection="1">
      <alignment horizontal="right" vertical="center"/>
      <protection/>
    </xf>
    <xf numFmtId="164" fontId="24" fillId="0" borderId="25" xfId="0" applyNumberFormat="1" applyFont="1" applyBorder="1" applyAlignment="1" applyProtection="1">
      <alignment horizontal="right" vertical="center"/>
      <protection/>
    </xf>
    <xf numFmtId="167" fontId="24" fillId="0" borderId="25" xfId="0" applyNumberFormat="1" applyFont="1" applyBorder="1" applyAlignment="1" applyProtection="1">
      <alignment horizontal="right" vertical="center"/>
      <protection/>
    </xf>
    <xf numFmtId="164" fontId="24" fillId="0" borderId="26" xfId="0" applyNumberFormat="1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165" fontId="16" fillId="34" borderId="19" xfId="0" applyNumberFormat="1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164" fontId="16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6" fillId="34" borderId="22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164" fontId="16" fillId="0" borderId="23" xfId="0" applyNumberFormat="1" applyFont="1" applyBorder="1" applyAlignment="1" applyProtection="1">
      <alignment horizontal="right" vertical="center"/>
      <protection/>
    </xf>
    <xf numFmtId="165" fontId="16" fillId="34" borderId="24" xfId="0" applyNumberFormat="1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164" fontId="16" fillId="0" borderId="26" xfId="0" applyNumberFormat="1" applyFont="1" applyBorder="1" applyAlignment="1" applyProtection="1">
      <alignment horizontal="right" vertical="center"/>
      <protection/>
    </xf>
    <xf numFmtId="0" fontId="19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0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6" fillId="0" borderId="13" xfId="0" applyFont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14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6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8" fillId="35" borderId="30" xfId="0" applyFont="1" applyFill="1" applyBorder="1" applyAlignment="1" applyProtection="1">
      <alignment horizontal="center" vertical="center" wrapText="1"/>
      <protection/>
    </xf>
    <xf numFmtId="0" fontId="8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7" fillId="0" borderId="20" xfId="0" applyNumberFormat="1" applyFont="1" applyBorder="1" applyAlignment="1" applyProtection="1">
      <alignment horizontal="right"/>
      <protection/>
    </xf>
    <xf numFmtId="167" fontId="27" fillId="0" borderId="21" xfId="0" applyNumberFormat="1" applyFont="1" applyBorder="1" applyAlignment="1" applyProtection="1">
      <alignment horizontal="right"/>
      <protection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9" fillId="0" borderId="13" xfId="0" applyFont="1" applyBorder="1" applyAlignment="1" applyProtection="1">
      <alignment horizontal="left"/>
      <protection/>
    </xf>
    <xf numFmtId="0" fontId="29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9" fillId="0" borderId="14" xfId="0" applyFont="1" applyBorder="1" applyAlignment="1" applyProtection="1">
      <alignment horizontal="left"/>
      <protection/>
    </xf>
    <xf numFmtId="0" fontId="29" fillId="0" borderId="22" xfId="0" applyFont="1" applyBorder="1" applyAlignment="1" applyProtection="1">
      <alignment horizontal="left"/>
      <protection/>
    </xf>
    <xf numFmtId="167" fontId="29" fillId="0" borderId="0" xfId="0" applyNumberFormat="1" applyFont="1" applyAlignment="1" applyProtection="1">
      <alignment horizontal="right"/>
      <protection/>
    </xf>
    <xf numFmtId="167" fontId="29" fillId="0" borderId="23" xfId="0" applyNumberFormat="1" applyFont="1" applyBorder="1" applyAlignment="1" applyProtection="1">
      <alignment horizontal="right"/>
      <protection/>
    </xf>
    <xf numFmtId="0" fontId="29" fillId="0" borderId="0" xfId="0" applyFont="1" applyAlignment="1">
      <alignment horizontal="left"/>
    </xf>
    <xf numFmtId="164" fontId="29" fillId="0" borderId="0" xfId="0" applyNumberFormat="1" applyFont="1" applyAlignment="1">
      <alignment horizontal="right" vertical="center"/>
    </xf>
    <xf numFmtId="0" fontId="25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4" fillId="34" borderId="33" xfId="0" applyFont="1" applyFill="1" applyBorder="1" applyAlignment="1">
      <alignment horizontal="left" vertical="center"/>
    </xf>
    <xf numFmtId="167" fontId="14" fillId="0" borderId="0" xfId="0" applyNumberFormat="1" applyFont="1" applyAlignment="1" applyProtection="1">
      <alignment horizontal="right" vertical="center"/>
      <protection/>
    </xf>
    <xf numFmtId="167" fontId="14" fillId="0" borderId="23" xfId="0" applyNumberFormat="1" applyFont="1" applyBorder="1" applyAlignment="1" applyProtection="1">
      <alignment horizontal="right" vertical="center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horizontal="left" vertical="center"/>
      <protection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4" fillId="34" borderId="33" xfId="0" applyFont="1" applyFill="1" applyBorder="1" applyAlignment="1">
      <alignment horizontal="center" vertical="center"/>
    </xf>
    <xf numFmtId="0" fontId="31" fillId="0" borderId="33" xfId="0" applyFont="1" applyBorder="1" applyAlignment="1" applyProtection="1">
      <alignment horizontal="center" vertical="center"/>
      <protection/>
    </xf>
    <xf numFmtId="49" fontId="31" fillId="0" borderId="33" xfId="0" applyNumberFormat="1" applyFont="1" applyBorder="1" applyAlignment="1" applyProtection="1">
      <alignment horizontal="left" vertical="center" wrapText="1"/>
      <protection/>
    </xf>
    <xf numFmtId="0" fontId="31" fillId="0" borderId="33" xfId="0" applyFont="1" applyBorder="1" applyAlignment="1" applyProtection="1">
      <alignment horizontal="center" vertical="center" wrapText="1"/>
      <protection/>
    </xf>
    <xf numFmtId="168" fontId="31" fillId="0" borderId="33" xfId="0" applyNumberFormat="1" applyFont="1" applyBorder="1" applyAlignment="1" applyProtection="1">
      <alignment horizontal="right" vertical="center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14" xfId="0" applyFont="1" applyBorder="1" applyAlignment="1" applyProtection="1">
      <alignment horizontal="left" vertical="center"/>
      <protection/>
    </xf>
    <xf numFmtId="0" fontId="32" fillId="0" borderId="22" xfId="0" applyFont="1" applyBorder="1" applyAlignment="1" applyProtection="1">
      <alignment horizontal="left" vertical="center"/>
      <protection/>
    </xf>
    <xf numFmtId="0" fontId="32" fillId="0" borderId="23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vertical="top" wrapText="1"/>
      <protection/>
    </xf>
    <xf numFmtId="49" fontId="8" fillId="34" borderId="0" xfId="0" applyNumberFormat="1" applyFont="1" applyFill="1" applyBorder="1" applyAlignment="1">
      <alignment horizontal="left" vertical="top"/>
    </xf>
    <xf numFmtId="0" fontId="8" fillId="0" borderId="0" xfId="0" applyFont="1" applyBorder="1" applyAlignment="1" applyProtection="1">
      <alignment horizontal="left" vertical="center" wrapText="1"/>
      <protection/>
    </xf>
    <xf numFmtId="164" fontId="12" fillId="0" borderId="0" xfId="0" applyNumberFormat="1" applyFont="1" applyBorder="1" applyAlignment="1" applyProtection="1">
      <alignment horizontal="right" vertical="center"/>
      <protection/>
    </xf>
    <xf numFmtId="164" fontId="13" fillId="0" borderId="16" xfId="0" applyNumberFormat="1" applyFont="1" applyBorder="1" applyAlignment="1" applyProtection="1">
      <alignment horizontal="right" vertical="center"/>
      <protection/>
    </xf>
    <xf numFmtId="165" fontId="14" fillId="0" borderId="0" xfId="0" applyNumberFormat="1" applyFont="1" applyBorder="1" applyAlignment="1" applyProtection="1">
      <alignment horizontal="right" vertical="center"/>
      <protection/>
    </xf>
    <xf numFmtId="164" fontId="9" fillId="0" borderId="0" xfId="0" applyNumberFormat="1" applyFont="1" applyBorder="1" applyAlignment="1" applyProtection="1">
      <alignment horizontal="right" vertical="center"/>
      <protection/>
    </xf>
    <xf numFmtId="0" fontId="10" fillId="35" borderId="18" xfId="0" applyFont="1" applyFill="1" applyBorder="1" applyAlignment="1" applyProtection="1">
      <alignment horizontal="left" vertical="center"/>
      <protection/>
    </xf>
    <xf numFmtId="164" fontId="10" fillId="35" borderId="36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8" fillId="0" borderId="19" xfId="0" applyFont="1" applyBorder="1" applyAlignment="1">
      <alignment horizontal="center" vertical="center"/>
    </xf>
    <xf numFmtId="0" fontId="8" fillId="35" borderId="17" xfId="0" applyFont="1" applyFill="1" applyBorder="1" applyAlignment="1" applyProtection="1">
      <alignment horizontal="center" vertical="center"/>
      <protection/>
    </xf>
    <xf numFmtId="0" fontId="8" fillId="35" borderId="18" xfId="0" applyFont="1" applyFill="1" applyBorder="1" applyAlignment="1" applyProtection="1">
      <alignment horizontal="center" vertical="center"/>
      <protection/>
    </xf>
    <xf numFmtId="0" fontId="8" fillId="35" borderId="36" xfId="0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164" fontId="23" fillId="0" borderId="0" xfId="0" applyNumberFormat="1" applyFont="1" applyBorder="1" applyAlignment="1" applyProtection="1">
      <alignment horizontal="right" vertical="center"/>
      <protection/>
    </xf>
    <xf numFmtId="164" fontId="25" fillId="34" borderId="0" xfId="0" applyNumberFormat="1" applyFont="1" applyFill="1" applyBorder="1" applyAlignment="1">
      <alignment horizontal="right" vertical="center"/>
    </xf>
    <xf numFmtId="164" fontId="25" fillId="0" borderId="0" xfId="0" applyNumberFormat="1" applyFont="1" applyBorder="1" applyAlignment="1" applyProtection="1">
      <alignment horizontal="right" vertical="center"/>
      <protection/>
    </xf>
    <xf numFmtId="0" fontId="25" fillId="34" borderId="0" xfId="0" applyFont="1" applyFill="1" applyBorder="1" applyAlignment="1">
      <alignment horizontal="left" vertical="center"/>
    </xf>
    <xf numFmtId="164" fontId="19" fillId="35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>
      <alignment horizontal="left" vertical="top"/>
    </xf>
    <xf numFmtId="0" fontId="7" fillId="0" borderId="0" xfId="0" applyFont="1" applyBorder="1" applyAlignment="1" applyProtection="1">
      <alignment horizontal="left" vertical="center" wrapText="1"/>
      <protection/>
    </xf>
    <xf numFmtId="166" fontId="8" fillId="34" borderId="0" xfId="0" applyNumberFormat="1" applyFont="1" applyFill="1" applyBorder="1" applyAlignment="1">
      <alignment horizontal="left" vertical="top"/>
    </xf>
    <xf numFmtId="0" fontId="8" fillId="34" borderId="0" xfId="0" applyFont="1" applyFill="1" applyBorder="1" applyAlignment="1">
      <alignment horizontal="left" vertical="center"/>
    </xf>
    <xf numFmtId="164" fontId="13" fillId="0" borderId="0" xfId="0" applyNumberFormat="1" applyFont="1" applyBorder="1" applyAlignment="1" applyProtection="1">
      <alignment horizontal="right" vertical="center"/>
      <protection/>
    </xf>
    <xf numFmtId="164" fontId="14" fillId="0" borderId="0" xfId="0" applyNumberFormat="1" applyFont="1" applyBorder="1" applyAlignment="1" applyProtection="1">
      <alignment horizontal="right" vertical="center"/>
      <protection/>
    </xf>
    <xf numFmtId="166" fontId="8" fillId="0" borderId="0" xfId="0" applyNumberFormat="1" applyFont="1" applyBorder="1" applyAlignment="1" applyProtection="1">
      <alignment horizontal="left" vertical="top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164" fontId="26" fillId="0" borderId="0" xfId="0" applyNumberFormat="1" applyFont="1" applyBorder="1" applyAlignment="1" applyProtection="1">
      <alignment horizontal="right" vertical="center"/>
      <protection/>
    </xf>
    <xf numFmtId="164" fontId="26" fillId="0" borderId="0" xfId="0" applyNumberFormat="1" applyFont="1" applyBorder="1" applyAlignment="1" applyProtection="1">
      <alignment horizontal="right"/>
      <protection/>
    </xf>
    <xf numFmtId="0" fontId="8" fillId="35" borderId="31" xfId="0" applyFont="1" applyFill="1" applyBorder="1" applyAlignment="1" applyProtection="1">
      <alignment horizontal="center" vertical="center" wrapText="1"/>
      <protection/>
    </xf>
    <xf numFmtId="0" fontId="8" fillId="35" borderId="32" xfId="0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Border="1" applyAlignment="1" applyProtection="1">
      <alignment horizontal="right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0" fillId="34" borderId="33" xfId="0" applyFont="1" applyFill="1" applyBorder="1" applyAlignment="1">
      <alignment horizontal="left" vertical="center" wrapText="1"/>
    </xf>
    <xf numFmtId="0" fontId="31" fillId="0" borderId="33" xfId="0" applyFont="1" applyBorder="1" applyAlignment="1" applyProtection="1">
      <alignment horizontal="left" vertical="center" wrapText="1"/>
      <protection/>
    </xf>
    <xf numFmtId="164" fontId="31" fillId="34" borderId="33" xfId="0" applyNumberFormat="1" applyFont="1" applyFill="1" applyBorder="1" applyAlignment="1">
      <alignment horizontal="right" vertical="center"/>
    </xf>
    <xf numFmtId="164" fontId="31" fillId="0" borderId="33" xfId="0" applyNumberFormat="1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85"/>
  <sheetViews>
    <sheetView showGridLines="0" defaultGridColor="0" zoomScalePageLayoutView="0" colorId="8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33" width="2.5" style="1" customWidth="1"/>
    <col min="34" max="34" width="3.33203125" style="1" customWidth="1"/>
    <col min="35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015625" style="1" customWidth="1"/>
    <col min="43" max="43" width="1.66796875" style="1" customWidth="1"/>
    <col min="44" max="44" width="10.66015625" style="2" customWidth="1"/>
    <col min="45" max="56" width="0" style="1" hidden="1" customWidth="1"/>
    <col min="57" max="57" width="66.5" style="1" customWidth="1"/>
    <col min="58" max="70" width="10.66015625" style="2" customWidth="1"/>
    <col min="71" max="89" width="0" style="1" hidden="1" customWidth="1"/>
    <col min="90" max="16384" width="10.66015625" style="2" customWidth="1"/>
  </cols>
  <sheetData>
    <row r="1" spans="1:73" s="4" customFormat="1" ht="22.5" customHeight="1">
      <c r="A1" s="3" t="s">
        <v>0</v>
      </c>
      <c r="D1" s="5" t="s">
        <v>1</v>
      </c>
      <c r="BA1" s="3" t="s">
        <v>2</v>
      </c>
      <c r="BB1" s="3" t="s">
        <v>3</v>
      </c>
      <c r="BT1" s="3" t="s">
        <v>4</v>
      </c>
      <c r="BU1" s="3" t="s">
        <v>4</v>
      </c>
    </row>
    <row r="2" spans="3:72" s="1" customFormat="1" ht="37.5" customHeight="1">
      <c r="C2" s="172" t="s">
        <v>5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R2" s="173" t="s">
        <v>6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S2" s="6" t="s">
        <v>7</v>
      </c>
      <c r="BT2" s="6" t="s">
        <v>8</v>
      </c>
    </row>
    <row r="3" spans="2:72" s="1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1" customFormat="1" ht="37.5" customHeight="1">
      <c r="B4" s="10"/>
      <c r="C4" s="174" t="s">
        <v>10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1"/>
      <c r="AS4" s="12" t="s">
        <v>11</v>
      </c>
      <c r="BE4" s="13" t="s">
        <v>12</v>
      </c>
      <c r="BS4" s="6" t="s">
        <v>13</v>
      </c>
    </row>
    <row r="5" spans="2:71" s="1" customFormat="1" ht="15" customHeight="1">
      <c r="B5" s="10"/>
      <c r="C5" s="14"/>
      <c r="D5" s="15" t="s">
        <v>14</v>
      </c>
      <c r="E5" s="14"/>
      <c r="F5" s="14"/>
      <c r="G5" s="14"/>
      <c r="H5" s="14"/>
      <c r="I5" s="14"/>
      <c r="J5" s="14"/>
      <c r="K5" s="175" t="s">
        <v>15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4"/>
      <c r="AQ5" s="11"/>
      <c r="BE5" s="176" t="s">
        <v>16</v>
      </c>
      <c r="BS5" s="6" t="s">
        <v>7</v>
      </c>
    </row>
    <row r="6" spans="2:71" s="1" customFormat="1" ht="37.5" customHeight="1">
      <c r="B6" s="10"/>
      <c r="C6" s="14"/>
      <c r="D6" s="16" t="s">
        <v>17</v>
      </c>
      <c r="E6" s="14"/>
      <c r="F6" s="14"/>
      <c r="G6" s="14"/>
      <c r="H6" s="14"/>
      <c r="I6" s="14"/>
      <c r="J6" s="14"/>
      <c r="K6" s="177" t="s">
        <v>18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4"/>
      <c r="AQ6" s="11"/>
      <c r="BE6" s="176"/>
      <c r="BS6" s="6" t="s">
        <v>19</v>
      </c>
    </row>
    <row r="7" spans="2:71" s="1" customFormat="1" ht="15" customHeight="1">
      <c r="B7" s="10"/>
      <c r="C7" s="14"/>
      <c r="D7" s="17" t="s">
        <v>20</v>
      </c>
      <c r="E7" s="14"/>
      <c r="F7" s="14"/>
      <c r="G7" s="14"/>
      <c r="H7" s="14"/>
      <c r="I7" s="14"/>
      <c r="J7" s="14"/>
      <c r="K7" s="18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7" t="s">
        <v>21</v>
      </c>
      <c r="AL7" s="14"/>
      <c r="AM7" s="14"/>
      <c r="AN7" s="18"/>
      <c r="AO7" s="14"/>
      <c r="AP7" s="14"/>
      <c r="AQ7" s="11"/>
      <c r="BE7" s="176"/>
      <c r="BS7" s="6" t="s">
        <v>22</v>
      </c>
    </row>
    <row r="8" spans="2:71" s="1" customFormat="1" ht="15" customHeight="1">
      <c r="B8" s="10"/>
      <c r="C8" s="14"/>
      <c r="D8" s="17" t="s">
        <v>23</v>
      </c>
      <c r="E8" s="14"/>
      <c r="F8" s="14"/>
      <c r="G8" s="14"/>
      <c r="H8" s="14"/>
      <c r="I8" s="14"/>
      <c r="J8" s="14"/>
      <c r="K8" s="18" t="s">
        <v>24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7" t="s">
        <v>25</v>
      </c>
      <c r="AL8" s="14"/>
      <c r="AM8" s="14"/>
      <c r="AN8" s="19" t="s">
        <v>26</v>
      </c>
      <c r="AO8" s="14"/>
      <c r="AP8" s="14"/>
      <c r="AQ8" s="11"/>
      <c r="BE8" s="176"/>
      <c r="BS8" s="6" t="s">
        <v>27</v>
      </c>
    </row>
    <row r="9" spans="2:71" s="1" customFormat="1" ht="15" customHeight="1">
      <c r="B9" s="10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1"/>
      <c r="BE9" s="176"/>
      <c r="BS9" s="6" t="s">
        <v>28</v>
      </c>
    </row>
    <row r="10" spans="2:71" s="1" customFormat="1" ht="15" customHeight="1">
      <c r="B10" s="10"/>
      <c r="C10" s="14"/>
      <c r="D10" s="17" t="s">
        <v>29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7" t="s">
        <v>30</v>
      </c>
      <c r="AL10" s="14"/>
      <c r="AM10" s="14"/>
      <c r="AN10" s="18"/>
      <c r="AO10" s="14"/>
      <c r="AP10" s="14"/>
      <c r="AQ10" s="11"/>
      <c r="BE10" s="176"/>
      <c r="BS10" s="6" t="s">
        <v>19</v>
      </c>
    </row>
    <row r="11" spans="2:71" s="1" customFormat="1" ht="19.5" customHeight="1">
      <c r="B11" s="10"/>
      <c r="C11" s="14"/>
      <c r="D11" s="14"/>
      <c r="E11" s="18" t="s">
        <v>31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7" t="s">
        <v>32</v>
      </c>
      <c r="AL11" s="14"/>
      <c r="AM11" s="14"/>
      <c r="AN11" s="18"/>
      <c r="AO11" s="14"/>
      <c r="AP11" s="14"/>
      <c r="AQ11" s="11"/>
      <c r="BE11" s="176"/>
      <c r="BS11" s="6" t="s">
        <v>19</v>
      </c>
    </row>
    <row r="12" spans="2:71" s="1" customFormat="1" ht="7.5" customHeight="1">
      <c r="B12" s="10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1"/>
      <c r="BE12" s="176"/>
      <c r="BS12" s="6" t="s">
        <v>19</v>
      </c>
    </row>
    <row r="13" spans="2:71" s="1" customFormat="1" ht="15" customHeight="1">
      <c r="B13" s="10"/>
      <c r="C13" s="14"/>
      <c r="D13" s="17" t="s">
        <v>33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7" t="s">
        <v>30</v>
      </c>
      <c r="AL13" s="14"/>
      <c r="AM13" s="14"/>
      <c r="AN13" s="20" t="s">
        <v>34</v>
      </c>
      <c r="AO13" s="14"/>
      <c r="AP13" s="14"/>
      <c r="AQ13" s="11"/>
      <c r="BE13" s="176"/>
      <c r="BS13" s="6" t="s">
        <v>19</v>
      </c>
    </row>
    <row r="14" spans="2:71" s="1" customFormat="1" ht="15.75" customHeight="1">
      <c r="B14" s="10"/>
      <c r="C14" s="14"/>
      <c r="D14" s="14"/>
      <c r="E14" s="178" t="s">
        <v>34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" t="s">
        <v>32</v>
      </c>
      <c r="AL14" s="14"/>
      <c r="AM14" s="14"/>
      <c r="AN14" s="20" t="s">
        <v>34</v>
      </c>
      <c r="AO14" s="14"/>
      <c r="AP14" s="14"/>
      <c r="AQ14" s="11"/>
      <c r="BE14" s="176"/>
      <c r="BS14" s="6" t="s">
        <v>19</v>
      </c>
    </row>
    <row r="15" spans="2:71" s="1" customFormat="1" ht="7.5" customHeight="1">
      <c r="B15" s="1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1"/>
      <c r="BE15" s="176"/>
      <c r="BS15" s="6" t="s">
        <v>4</v>
      </c>
    </row>
    <row r="16" spans="2:71" s="1" customFormat="1" ht="15" customHeight="1">
      <c r="B16" s="10"/>
      <c r="C16" s="14"/>
      <c r="D16" s="17" t="s">
        <v>35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7" t="s">
        <v>30</v>
      </c>
      <c r="AL16" s="14"/>
      <c r="AM16" s="14"/>
      <c r="AN16" s="18"/>
      <c r="AO16" s="14"/>
      <c r="AP16" s="14"/>
      <c r="AQ16" s="11"/>
      <c r="BE16" s="176"/>
      <c r="BS16" s="6" t="s">
        <v>4</v>
      </c>
    </row>
    <row r="17" spans="2:71" s="1" customFormat="1" ht="19.5" customHeight="1">
      <c r="B17" s="10"/>
      <c r="C17" s="14"/>
      <c r="D17" s="14"/>
      <c r="E17" s="18" t="s">
        <v>36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7" t="s">
        <v>32</v>
      </c>
      <c r="AL17" s="14"/>
      <c r="AM17" s="14"/>
      <c r="AN17" s="18"/>
      <c r="AO17" s="14"/>
      <c r="AP17" s="14"/>
      <c r="AQ17" s="11"/>
      <c r="BE17" s="176"/>
      <c r="BS17" s="6" t="s">
        <v>37</v>
      </c>
    </row>
    <row r="18" spans="2:71" s="1" customFormat="1" ht="7.5" customHeight="1">
      <c r="B18" s="10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1"/>
      <c r="BE18" s="176"/>
      <c r="BS18" s="6" t="s">
        <v>7</v>
      </c>
    </row>
    <row r="19" spans="2:71" s="1" customFormat="1" ht="15" customHeight="1">
      <c r="B19" s="10"/>
      <c r="C19" s="14"/>
      <c r="D19" s="17" t="s">
        <v>38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7" t="s">
        <v>30</v>
      </c>
      <c r="AL19" s="14"/>
      <c r="AM19" s="14"/>
      <c r="AN19" s="18"/>
      <c r="AO19" s="14"/>
      <c r="AP19" s="14"/>
      <c r="AQ19" s="11"/>
      <c r="BE19" s="176"/>
      <c r="BS19" s="6" t="s">
        <v>7</v>
      </c>
    </row>
    <row r="20" spans="2:57" s="1" customFormat="1" ht="28.5" customHeight="1">
      <c r="B20" s="10"/>
      <c r="C20" s="14"/>
      <c r="D20" s="14"/>
      <c r="E20" s="18" t="s">
        <v>36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7" t="s">
        <v>32</v>
      </c>
      <c r="AL20" s="14"/>
      <c r="AM20" s="14"/>
      <c r="AN20" s="18"/>
      <c r="AO20" s="14"/>
      <c r="AP20" s="14"/>
      <c r="AQ20" s="11"/>
      <c r="BE20" s="176"/>
    </row>
    <row r="21" spans="2:57" s="1" customFormat="1" ht="7.5" customHeight="1">
      <c r="B21" s="1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1"/>
      <c r="BE21" s="176"/>
    </row>
    <row r="22" spans="2:57" s="1" customFormat="1" ht="15.75" customHeight="1">
      <c r="B22" s="10"/>
      <c r="C22" s="14"/>
      <c r="D22" s="17" t="s">
        <v>39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1"/>
      <c r="BE22" s="176"/>
    </row>
    <row r="23" spans="2:57" s="1" customFormat="1" ht="273" customHeight="1">
      <c r="B23" s="10"/>
      <c r="C23" s="14"/>
      <c r="D23" s="14"/>
      <c r="E23" s="179" t="s">
        <v>40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4"/>
      <c r="AP23" s="14"/>
      <c r="AQ23" s="11"/>
      <c r="BE23" s="176"/>
    </row>
    <row r="24" spans="2:57" s="1" customFormat="1" ht="7.5" customHeight="1">
      <c r="B24" s="10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1"/>
      <c r="BE24" s="176"/>
    </row>
    <row r="25" spans="2:57" s="1" customFormat="1" ht="7.5" customHeight="1">
      <c r="B25" s="10"/>
      <c r="C25" s="1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4"/>
      <c r="AQ25" s="11"/>
      <c r="BE25" s="176"/>
    </row>
    <row r="26" spans="2:57" s="1" customFormat="1" ht="15" customHeight="1">
      <c r="B26" s="10"/>
      <c r="C26" s="14"/>
      <c r="D26" s="22" t="s">
        <v>41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80">
        <f>ROUND($AG$72,2)</f>
        <v>0</v>
      </c>
      <c r="AL26" s="180"/>
      <c r="AM26" s="180"/>
      <c r="AN26" s="180"/>
      <c r="AO26" s="180"/>
      <c r="AP26" s="14"/>
      <c r="AQ26" s="11"/>
      <c r="BE26" s="176"/>
    </row>
    <row r="27" spans="2:57" s="1" customFormat="1" ht="15" customHeight="1">
      <c r="B27" s="10"/>
      <c r="C27" s="14"/>
      <c r="D27" s="22" t="s">
        <v>42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80">
        <f>ROUND($AG$78,2)</f>
        <v>0</v>
      </c>
      <c r="AL27" s="180"/>
      <c r="AM27" s="180"/>
      <c r="AN27" s="180"/>
      <c r="AO27" s="180"/>
      <c r="AP27" s="14"/>
      <c r="AQ27" s="11"/>
      <c r="BE27" s="176"/>
    </row>
    <row r="28" spans="2:57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176"/>
    </row>
    <row r="29" spans="2:57" s="6" customFormat="1" ht="27" customHeight="1">
      <c r="B29" s="23"/>
      <c r="C29" s="24"/>
      <c r="D29" s="26" t="s">
        <v>43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81">
        <f>ROUND($AK$26+$AK$27,2)</f>
        <v>0</v>
      </c>
      <c r="AL29" s="181"/>
      <c r="AM29" s="181"/>
      <c r="AN29" s="181"/>
      <c r="AO29" s="181"/>
      <c r="AP29" s="24"/>
      <c r="AQ29" s="25"/>
      <c r="BE29" s="176"/>
    </row>
    <row r="30" spans="2:57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176"/>
    </row>
    <row r="31" spans="2:57" s="6" customFormat="1" ht="15" customHeight="1">
      <c r="B31" s="28"/>
      <c r="C31" s="29"/>
      <c r="D31" s="29" t="s">
        <v>44</v>
      </c>
      <c r="E31" s="29"/>
      <c r="F31" s="29" t="s">
        <v>45</v>
      </c>
      <c r="G31" s="29"/>
      <c r="H31" s="29"/>
      <c r="I31" s="29"/>
      <c r="J31" s="29"/>
      <c r="K31" s="29"/>
      <c r="L31" s="182">
        <v>0.21</v>
      </c>
      <c r="M31" s="182"/>
      <c r="N31" s="182"/>
      <c r="O31" s="182"/>
      <c r="P31" s="29"/>
      <c r="Q31" s="29"/>
      <c r="R31" s="29"/>
      <c r="S31" s="29"/>
      <c r="T31" s="30" t="s">
        <v>46</v>
      </c>
      <c r="U31" s="29"/>
      <c r="V31" s="29"/>
      <c r="W31" s="183">
        <f>ROUND($AZ$72+SUM($CD$79:$CD$83),2)</f>
        <v>0</v>
      </c>
      <c r="X31" s="183"/>
      <c r="Y31" s="183"/>
      <c r="Z31" s="183"/>
      <c r="AA31" s="183"/>
      <c r="AB31" s="183"/>
      <c r="AC31" s="183"/>
      <c r="AD31" s="183"/>
      <c r="AE31" s="183"/>
      <c r="AF31" s="29"/>
      <c r="AG31" s="29"/>
      <c r="AH31" s="29"/>
      <c r="AI31" s="29"/>
      <c r="AJ31" s="29"/>
      <c r="AK31" s="183">
        <f>ROUND($AV$72+SUM($BY$79:$BY$83),2)</f>
        <v>0</v>
      </c>
      <c r="AL31" s="183"/>
      <c r="AM31" s="183"/>
      <c r="AN31" s="183"/>
      <c r="AO31" s="183"/>
      <c r="AP31" s="29"/>
      <c r="AQ31" s="31"/>
      <c r="BE31" s="176"/>
    </row>
    <row r="32" spans="2:57" s="6" customFormat="1" ht="15" customHeight="1">
      <c r="B32" s="28"/>
      <c r="C32" s="29"/>
      <c r="D32" s="29"/>
      <c r="E32" s="29"/>
      <c r="F32" s="29" t="s">
        <v>47</v>
      </c>
      <c r="G32" s="29"/>
      <c r="H32" s="29"/>
      <c r="I32" s="29"/>
      <c r="J32" s="29"/>
      <c r="K32" s="29"/>
      <c r="L32" s="182">
        <v>0.15</v>
      </c>
      <c r="M32" s="182"/>
      <c r="N32" s="182"/>
      <c r="O32" s="182"/>
      <c r="P32" s="29"/>
      <c r="Q32" s="29"/>
      <c r="R32" s="29"/>
      <c r="S32" s="29"/>
      <c r="T32" s="30" t="s">
        <v>46</v>
      </c>
      <c r="U32" s="29"/>
      <c r="V32" s="29"/>
      <c r="W32" s="183">
        <f>ROUND($BA$72+SUM($CE$79:$CE$83),2)</f>
        <v>0</v>
      </c>
      <c r="X32" s="183"/>
      <c r="Y32" s="183"/>
      <c r="Z32" s="183"/>
      <c r="AA32" s="183"/>
      <c r="AB32" s="183"/>
      <c r="AC32" s="183"/>
      <c r="AD32" s="183"/>
      <c r="AE32" s="183"/>
      <c r="AF32" s="29"/>
      <c r="AG32" s="29"/>
      <c r="AH32" s="29"/>
      <c r="AI32" s="29"/>
      <c r="AJ32" s="29"/>
      <c r="AK32" s="183">
        <f>ROUND($AW$72+SUM($BZ$79:$BZ$83),2)</f>
        <v>0</v>
      </c>
      <c r="AL32" s="183"/>
      <c r="AM32" s="183"/>
      <c r="AN32" s="183"/>
      <c r="AO32" s="183"/>
      <c r="AP32" s="29"/>
      <c r="AQ32" s="31"/>
      <c r="BE32" s="176"/>
    </row>
    <row r="33" spans="2:57" s="6" customFormat="1" ht="12.75" customHeight="1" hidden="1">
      <c r="B33" s="28"/>
      <c r="C33" s="29"/>
      <c r="D33" s="29"/>
      <c r="E33" s="29"/>
      <c r="F33" s="29" t="s">
        <v>48</v>
      </c>
      <c r="G33" s="29"/>
      <c r="H33" s="29"/>
      <c r="I33" s="29"/>
      <c r="J33" s="29"/>
      <c r="K33" s="29"/>
      <c r="L33" s="182">
        <v>0.21</v>
      </c>
      <c r="M33" s="182"/>
      <c r="N33" s="182"/>
      <c r="O33" s="182"/>
      <c r="P33" s="29"/>
      <c r="Q33" s="29"/>
      <c r="R33" s="29"/>
      <c r="S33" s="29"/>
      <c r="T33" s="30" t="s">
        <v>46</v>
      </c>
      <c r="U33" s="29"/>
      <c r="V33" s="29"/>
      <c r="W33" s="183">
        <f>ROUND($BB$72+SUM($CF$79:$CF$83),2)</f>
        <v>0</v>
      </c>
      <c r="X33" s="183"/>
      <c r="Y33" s="183"/>
      <c r="Z33" s="183"/>
      <c r="AA33" s="183"/>
      <c r="AB33" s="183"/>
      <c r="AC33" s="183"/>
      <c r="AD33" s="183"/>
      <c r="AE33" s="183"/>
      <c r="AF33" s="29"/>
      <c r="AG33" s="29"/>
      <c r="AH33" s="29"/>
      <c r="AI33" s="29"/>
      <c r="AJ33" s="29"/>
      <c r="AK33" s="183">
        <v>0</v>
      </c>
      <c r="AL33" s="183"/>
      <c r="AM33" s="183"/>
      <c r="AN33" s="183"/>
      <c r="AO33" s="183"/>
      <c r="AP33" s="29"/>
      <c r="AQ33" s="31"/>
      <c r="BE33" s="176"/>
    </row>
    <row r="34" spans="2:57" s="6" customFormat="1" ht="12.75" customHeight="1" hidden="1">
      <c r="B34" s="28"/>
      <c r="C34" s="29"/>
      <c r="D34" s="29"/>
      <c r="E34" s="29"/>
      <c r="F34" s="29" t="s">
        <v>49</v>
      </c>
      <c r="G34" s="29"/>
      <c r="H34" s="29"/>
      <c r="I34" s="29"/>
      <c r="J34" s="29"/>
      <c r="K34" s="29"/>
      <c r="L34" s="182">
        <v>0.15</v>
      </c>
      <c r="M34" s="182"/>
      <c r="N34" s="182"/>
      <c r="O34" s="182"/>
      <c r="P34" s="29"/>
      <c r="Q34" s="29"/>
      <c r="R34" s="29"/>
      <c r="S34" s="29"/>
      <c r="T34" s="30" t="s">
        <v>46</v>
      </c>
      <c r="U34" s="29"/>
      <c r="V34" s="29"/>
      <c r="W34" s="183">
        <f>ROUND($BC$72+SUM($CG$79:$CG$83),2)</f>
        <v>0</v>
      </c>
      <c r="X34" s="183"/>
      <c r="Y34" s="183"/>
      <c r="Z34" s="183"/>
      <c r="AA34" s="183"/>
      <c r="AB34" s="183"/>
      <c r="AC34" s="183"/>
      <c r="AD34" s="183"/>
      <c r="AE34" s="183"/>
      <c r="AF34" s="29"/>
      <c r="AG34" s="29"/>
      <c r="AH34" s="29"/>
      <c r="AI34" s="29"/>
      <c r="AJ34" s="29"/>
      <c r="AK34" s="183">
        <v>0</v>
      </c>
      <c r="AL34" s="183"/>
      <c r="AM34" s="183"/>
      <c r="AN34" s="183"/>
      <c r="AO34" s="183"/>
      <c r="AP34" s="29"/>
      <c r="AQ34" s="31"/>
      <c r="BE34" s="176"/>
    </row>
    <row r="35" spans="2:43" s="6" customFormat="1" ht="12.75" customHeight="1" hidden="1">
      <c r="B35" s="28"/>
      <c r="C35" s="29"/>
      <c r="D35" s="29"/>
      <c r="E35" s="29"/>
      <c r="F35" s="29" t="s">
        <v>50</v>
      </c>
      <c r="G35" s="29"/>
      <c r="H35" s="29"/>
      <c r="I35" s="29"/>
      <c r="J35" s="29"/>
      <c r="K35" s="29"/>
      <c r="L35" s="182">
        <v>0</v>
      </c>
      <c r="M35" s="182"/>
      <c r="N35" s="182"/>
      <c r="O35" s="182"/>
      <c r="P35" s="29"/>
      <c r="Q35" s="29"/>
      <c r="R35" s="29"/>
      <c r="S35" s="29"/>
      <c r="T35" s="30" t="s">
        <v>46</v>
      </c>
      <c r="U35" s="29"/>
      <c r="V35" s="29"/>
      <c r="W35" s="183">
        <f>ROUND($BD$72+SUM($CH$79:$CH$83),2)</f>
        <v>0</v>
      </c>
      <c r="X35" s="183"/>
      <c r="Y35" s="183"/>
      <c r="Z35" s="183"/>
      <c r="AA35" s="183"/>
      <c r="AB35" s="183"/>
      <c r="AC35" s="183"/>
      <c r="AD35" s="183"/>
      <c r="AE35" s="183"/>
      <c r="AF35" s="29"/>
      <c r="AG35" s="29"/>
      <c r="AH35" s="29"/>
      <c r="AI35" s="29"/>
      <c r="AJ35" s="29"/>
      <c r="AK35" s="183">
        <v>0</v>
      </c>
      <c r="AL35" s="183"/>
      <c r="AM35" s="183"/>
      <c r="AN35" s="183"/>
      <c r="AO35" s="183"/>
      <c r="AP35" s="29"/>
      <c r="AQ35" s="31"/>
    </row>
    <row r="36" spans="2:43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6" customFormat="1" ht="27" customHeight="1">
      <c r="B37" s="23"/>
      <c r="C37" s="32"/>
      <c r="D37" s="33" t="s">
        <v>51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5" t="s">
        <v>52</v>
      </c>
      <c r="U37" s="34"/>
      <c r="V37" s="34"/>
      <c r="W37" s="34"/>
      <c r="X37" s="184" t="s">
        <v>53</v>
      </c>
      <c r="Y37" s="184"/>
      <c r="Z37" s="184"/>
      <c r="AA37" s="184"/>
      <c r="AB37" s="184"/>
      <c r="AC37" s="34"/>
      <c r="AD37" s="34"/>
      <c r="AE37" s="34"/>
      <c r="AF37" s="34"/>
      <c r="AG37" s="34"/>
      <c r="AH37" s="34"/>
      <c r="AI37" s="34"/>
      <c r="AJ37" s="34"/>
      <c r="AK37" s="185">
        <f>SUM($AK$29:$AK$35)</f>
        <v>0</v>
      </c>
      <c r="AL37" s="185"/>
      <c r="AM37" s="185"/>
      <c r="AN37" s="185"/>
      <c r="AO37" s="185"/>
      <c r="AP37" s="32"/>
      <c r="AQ37" s="25"/>
    </row>
    <row r="38" spans="2:43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1" customFormat="1" ht="14.25" customHeight="1">
      <c r="B39" s="1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1"/>
    </row>
    <row r="40" spans="2:43" s="1" customFormat="1" ht="14.25" customHeight="1">
      <c r="B40" s="1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1"/>
    </row>
    <row r="41" spans="2:43" s="1" customFormat="1" ht="14.25" customHeight="1">
      <c r="B41" s="1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1"/>
    </row>
    <row r="42" spans="2:43" s="6" customFormat="1" ht="15.75" customHeight="1">
      <c r="B42" s="23"/>
      <c r="C42" s="24"/>
      <c r="D42" s="36" t="s">
        <v>54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8"/>
      <c r="AA42" s="24"/>
      <c r="AB42" s="24"/>
      <c r="AC42" s="36" t="s">
        <v>55</v>
      </c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8"/>
      <c r="AP42" s="24"/>
      <c r="AQ42" s="25"/>
    </row>
    <row r="43" spans="2:43" s="1" customFormat="1" ht="14.25" customHeight="1">
      <c r="B43" s="10"/>
      <c r="C43" s="14"/>
      <c r="D43" s="39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40"/>
      <c r="AA43" s="14"/>
      <c r="AB43" s="14"/>
      <c r="AC43" s="39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40"/>
      <c r="AP43" s="14"/>
      <c r="AQ43" s="11"/>
    </row>
    <row r="44" spans="2:43" s="1" customFormat="1" ht="14.25" customHeight="1">
      <c r="B44" s="10"/>
      <c r="C44" s="14"/>
      <c r="D44" s="39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40"/>
      <c r="AA44" s="14"/>
      <c r="AB44" s="14"/>
      <c r="AC44" s="39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40"/>
      <c r="AP44" s="14"/>
      <c r="AQ44" s="11"/>
    </row>
    <row r="45" spans="2:43" s="1" customFormat="1" ht="14.25" customHeight="1">
      <c r="B45" s="10"/>
      <c r="C45" s="14"/>
      <c r="D45" s="39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40"/>
      <c r="AA45" s="14"/>
      <c r="AB45" s="14"/>
      <c r="AC45" s="39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40"/>
      <c r="AP45" s="14"/>
      <c r="AQ45" s="11"/>
    </row>
    <row r="46" spans="2:43" s="1" customFormat="1" ht="14.25" customHeight="1">
      <c r="B46" s="10"/>
      <c r="C46" s="14"/>
      <c r="D46" s="39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40"/>
      <c r="AA46" s="14"/>
      <c r="AB46" s="14"/>
      <c r="AC46" s="39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40"/>
      <c r="AP46" s="14"/>
      <c r="AQ46" s="11"/>
    </row>
    <row r="47" spans="2:43" s="1" customFormat="1" ht="14.25" customHeight="1">
      <c r="B47" s="10"/>
      <c r="C47" s="14"/>
      <c r="D47" s="39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40"/>
      <c r="AA47" s="14"/>
      <c r="AB47" s="14"/>
      <c r="AC47" s="39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40"/>
      <c r="AP47" s="14"/>
      <c r="AQ47" s="11"/>
    </row>
    <row r="48" spans="2:43" s="6" customFormat="1" ht="15.75" customHeight="1">
      <c r="B48" s="23"/>
      <c r="C48" s="24"/>
      <c r="D48" s="41" t="s">
        <v>56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 t="s">
        <v>57</v>
      </c>
      <c r="S48" s="42"/>
      <c r="T48" s="42"/>
      <c r="U48" s="42"/>
      <c r="V48" s="42"/>
      <c r="W48" s="42"/>
      <c r="X48" s="42"/>
      <c r="Y48" s="42"/>
      <c r="Z48" s="44"/>
      <c r="AA48" s="24"/>
      <c r="AB48" s="24"/>
      <c r="AC48" s="41" t="s">
        <v>56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3" t="s">
        <v>57</v>
      </c>
      <c r="AN48" s="42"/>
      <c r="AO48" s="44"/>
      <c r="AP48" s="24"/>
      <c r="AQ48" s="25"/>
    </row>
    <row r="49" spans="2:43" s="1" customFormat="1" ht="14.25" customHeight="1"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1"/>
    </row>
    <row r="50" spans="2:43" s="6" customFormat="1" ht="15.75" customHeight="1">
      <c r="B50" s="23"/>
      <c r="C50" s="24"/>
      <c r="D50" s="36" t="s">
        <v>58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8"/>
      <c r="AA50" s="24"/>
      <c r="AB50" s="24"/>
      <c r="AC50" s="36" t="s">
        <v>59</v>
      </c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8"/>
      <c r="AP50" s="24"/>
      <c r="AQ50" s="25"/>
    </row>
    <row r="51" spans="2:43" s="1" customFormat="1" ht="14.25" customHeight="1">
      <c r="B51" s="10"/>
      <c r="C51" s="14"/>
      <c r="D51" s="39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40"/>
      <c r="AA51" s="14"/>
      <c r="AB51" s="14"/>
      <c r="AC51" s="39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40"/>
      <c r="AP51" s="14"/>
      <c r="AQ51" s="11"/>
    </row>
    <row r="52" spans="2:43" s="1" customFormat="1" ht="14.25" customHeight="1">
      <c r="B52" s="10"/>
      <c r="C52" s="14"/>
      <c r="D52" s="39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40"/>
      <c r="AA52" s="14"/>
      <c r="AB52" s="14"/>
      <c r="AC52" s="39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40"/>
      <c r="AP52" s="14"/>
      <c r="AQ52" s="11"/>
    </row>
    <row r="53" spans="2:43" s="1" customFormat="1" ht="14.25" customHeight="1">
      <c r="B53" s="10"/>
      <c r="C53" s="14"/>
      <c r="D53" s="39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40"/>
      <c r="AA53" s="14"/>
      <c r="AB53" s="14"/>
      <c r="AC53" s="39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40"/>
      <c r="AP53" s="14"/>
      <c r="AQ53" s="11"/>
    </row>
    <row r="54" spans="2:43" s="1" customFormat="1" ht="14.25" customHeight="1">
      <c r="B54" s="10"/>
      <c r="C54" s="14"/>
      <c r="D54" s="39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40"/>
      <c r="AA54" s="14"/>
      <c r="AB54" s="14"/>
      <c r="AC54" s="39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40"/>
      <c r="AP54" s="14"/>
      <c r="AQ54" s="11"/>
    </row>
    <row r="55" spans="2:43" s="1" customFormat="1" ht="14.25" customHeight="1">
      <c r="B55" s="10"/>
      <c r="C55" s="14"/>
      <c r="D55" s="39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40"/>
      <c r="AA55" s="14"/>
      <c r="AB55" s="14"/>
      <c r="AC55" s="39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40"/>
      <c r="AP55" s="14"/>
      <c r="AQ55" s="11"/>
    </row>
    <row r="56" spans="2:43" s="6" customFormat="1" ht="15.75" customHeight="1">
      <c r="B56" s="23"/>
      <c r="C56" s="24"/>
      <c r="D56" s="41" t="s">
        <v>56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3" t="s">
        <v>57</v>
      </c>
      <c r="S56" s="42"/>
      <c r="T56" s="42"/>
      <c r="U56" s="42"/>
      <c r="V56" s="42"/>
      <c r="W56" s="42"/>
      <c r="X56" s="42"/>
      <c r="Y56" s="42"/>
      <c r="Z56" s="44"/>
      <c r="AA56" s="24"/>
      <c r="AB56" s="24"/>
      <c r="AC56" s="41" t="s">
        <v>56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3" t="s">
        <v>57</v>
      </c>
      <c r="AN56" s="42"/>
      <c r="AO56" s="44"/>
      <c r="AP56" s="24"/>
      <c r="AQ56" s="25"/>
    </row>
    <row r="57" spans="2:43" s="6" customFormat="1" ht="7.5" customHeight="1"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5"/>
    </row>
    <row r="58" spans="2:43" s="6" customFormat="1" ht="7.5" customHeight="1"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7"/>
    </row>
    <row r="60" spans="2:43" s="6" customFormat="1" ht="7.5" customHeight="1"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50"/>
    </row>
    <row r="61" spans="2:43" s="6" customFormat="1" ht="37.5" customHeight="1">
      <c r="B61" s="23"/>
      <c r="C61" s="174" t="s">
        <v>60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25"/>
    </row>
    <row r="62" spans="2:43" s="51" customFormat="1" ht="15" customHeight="1">
      <c r="B62" s="52"/>
      <c r="C62" s="17" t="s">
        <v>14</v>
      </c>
      <c r="D62" s="18"/>
      <c r="E62" s="18"/>
      <c r="F62" s="18"/>
      <c r="G62" s="18"/>
      <c r="H62" s="18"/>
      <c r="I62" s="18"/>
      <c r="J62" s="18"/>
      <c r="K62" s="18"/>
      <c r="L62" s="18" t="str">
        <f>$K$5</f>
        <v>Berbu095jp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53"/>
    </row>
    <row r="63" spans="2:43" s="54" customFormat="1" ht="37.5" customHeight="1">
      <c r="B63" s="55"/>
      <c r="C63" s="56" t="s">
        <v>17</v>
      </c>
      <c r="D63" s="56"/>
      <c r="E63" s="56"/>
      <c r="F63" s="56"/>
      <c r="G63" s="56"/>
      <c r="H63" s="56"/>
      <c r="I63" s="56"/>
      <c r="J63" s="56"/>
      <c r="K63" s="56"/>
      <c r="L63" s="186" t="str">
        <f>$K$6</f>
        <v>Revitalizace původního autobusového nádraží Beroun</v>
      </c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56"/>
      <c r="AQ63" s="57"/>
    </row>
    <row r="64" spans="2:43" s="6" customFormat="1" ht="7.5" customHeight="1"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5"/>
    </row>
    <row r="65" spans="2:43" s="6" customFormat="1" ht="15.75" customHeight="1">
      <c r="B65" s="23"/>
      <c r="C65" s="17" t="s">
        <v>23</v>
      </c>
      <c r="D65" s="24"/>
      <c r="E65" s="24"/>
      <c r="F65" s="24"/>
      <c r="G65" s="24"/>
      <c r="H65" s="24"/>
      <c r="I65" s="24"/>
      <c r="J65" s="24"/>
      <c r="K65" s="24"/>
      <c r="L65" s="58" t="str">
        <f>IF($K$8="","",$K$8)</f>
        <v>k.ú. Beroun</v>
      </c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17" t="s">
        <v>25</v>
      </c>
      <c r="AJ65" s="24"/>
      <c r="AK65" s="24"/>
      <c r="AL65" s="24"/>
      <c r="AM65" s="59" t="str">
        <f>IF($AN$8="","",$AN$8)</f>
        <v>08.12.2015</v>
      </c>
      <c r="AN65" s="24"/>
      <c r="AO65" s="24"/>
      <c r="AP65" s="24"/>
      <c r="AQ65" s="25"/>
    </row>
    <row r="66" spans="2:43" s="6" customFormat="1" ht="7.5" customHeight="1"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5"/>
    </row>
    <row r="67" spans="2:56" s="6" customFormat="1" ht="18.75" customHeight="1">
      <c r="B67" s="23"/>
      <c r="C67" s="17" t="s">
        <v>29</v>
      </c>
      <c r="D67" s="24"/>
      <c r="E67" s="24"/>
      <c r="F67" s="24"/>
      <c r="G67" s="24"/>
      <c r="H67" s="24"/>
      <c r="I67" s="24"/>
      <c r="J67" s="24"/>
      <c r="K67" s="24"/>
      <c r="L67" s="18" t="str">
        <f>IF($E$11="","",$E$11)</f>
        <v>Revitali s.r.o.</v>
      </c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17" t="s">
        <v>35</v>
      </c>
      <c r="AJ67" s="24"/>
      <c r="AK67" s="24"/>
      <c r="AL67" s="24"/>
      <c r="AM67" s="175" t="str">
        <f>IF($E$17="","",$E$17)</f>
        <v>Ing.Jiří Křepinský - PRINKOM</v>
      </c>
      <c r="AN67" s="175"/>
      <c r="AO67" s="175"/>
      <c r="AP67" s="175"/>
      <c r="AQ67" s="25"/>
      <c r="AS67" s="187" t="s">
        <v>61</v>
      </c>
      <c r="AT67" s="187"/>
      <c r="AU67" s="60"/>
      <c r="AV67" s="60"/>
      <c r="AW67" s="60"/>
      <c r="AX67" s="60"/>
      <c r="AY67" s="60"/>
      <c r="AZ67" s="60"/>
      <c r="BA67" s="60"/>
      <c r="BB67" s="60"/>
      <c r="BC67" s="60"/>
      <c r="BD67" s="61"/>
    </row>
    <row r="68" spans="2:56" s="6" customFormat="1" ht="15.75" customHeight="1">
      <c r="B68" s="23"/>
      <c r="C68" s="17" t="s">
        <v>33</v>
      </c>
      <c r="D68" s="24"/>
      <c r="E68" s="24"/>
      <c r="F68" s="24"/>
      <c r="G68" s="24"/>
      <c r="H68" s="24"/>
      <c r="I68" s="24"/>
      <c r="J68" s="24"/>
      <c r="K68" s="24"/>
      <c r="L68" s="18">
        <f>IF($E$14="Vyplň údaj","",$E$14)</f>
      </c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17" t="s">
        <v>38</v>
      </c>
      <c r="AJ68" s="24"/>
      <c r="AK68" s="24"/>
      <c r="AL68" s="24"/>
      <c r="AM68" s="175" t="str">
        <f>IF($E$20="","",$E$20)</f>
        <v>Ing.Jiří Křepinský - PRINKOM</v>
      </c>
      <c r="AN68" s="175"/>
      <c r="AO68" s="175"/>
      <c r="AP68" s="175"/>
      <c r="AQ68" s="25"/>
      <c r="AS68" s="187"/>
      <c r="AT68" s="187"/>
      <c r="BD68" s="62"/>
    </row>
    <row r="69" spans="2:56" s="6" customFormat="1" ht="12" customHeight="1"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5"/>
      <c r="AS69" s="187"/>
      <c r="AT69" s="187"/>
      <c r="AU69" s="24"/>
      <c r="AV69" s="24"/>
      <c r="AW69" s="24"/>
      <c r="AX69" s="24"/>
      <c r="AY69" s="24"/>
      <c r="AZ69" s="24"/>
      <c r="BA69" s="24"/>
      <c r="BB69" s="24"/>
      <c r="BC69" s="24"/>
      <c r="BD69" s="63"/>
    </row>
    <row r="70" spans="2:57" s="6" customFormat="1" ht="30" customHeight="1">
      <c r="B70" s="23"/>
      <c r="C70" s="188" t="s">
        <v>62</v>
      </c>
      <c r="D70" s="188"/>
      <c r="E70" s="188"/>
      <c r="F70" s="188"/>
      <c r="G70" s="188"/>
      <c r="H70" s="34"/>
      <c r="I70" s="189" t="s">
        <v>63</v>
      </c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 t="s">
        <v>64</v>
      </c>
      <c r="AH70" s="189"/>
      <c r="AI70" s="189"/>
      <c r="AJ70" s="189"/>
      <c r="AK70" s="189"/>
      <c r="AL70" s="189"/>
      <c r="AM70" s="189"/>
      <c r="AN70" s="190" t="s">
        <v>65</v>
      </c>
      <c r="AO70" s="190"/>
      <c r="AP70" s="190"/>
      <c r="AQ70" s="25"/>
      <c r="AS70" s="64" t="s">
        <v>66</v>
      </c>
      <c r="AT70" s="65" t="s">
        <v>67</v>
      </c>
      <c r="AU70" s="65" t="s">
        <v>68</v>
      </c>
      <c r="AV70" s="65" t="s">
        <v>69</v>
      </c>
      <c r="AW70" s="65" t="s">
        <v>70</v>
      </c>
      <c r="AX70" s="65" t="s">
        <v>71</v>
      </c>
      <c r="AY70" s="65" t="s">
        <v>72</v>
      </c>
      <c r="AZ70" s="65" t="s">
        <v>73</v>
      </c>
      <c r="BA70" s="65" t="s">
        <v>74</v>
      </c>
      <c r="BB70" s="65" t="s">
        <v>75</v>
      </c>
      <c r="BC70" s="65" t="s">
        <v>76</v>
      </c>
      <c r="BD70" s="66" t="s">
        <v>77</v>
      </c>
      <c r="BE70" s="67"/>
    </row>
    <row r="71" spans="2:56" s="6" customFormat="1" ht="12" customHeight="1"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5"/>
      <c r="AS71" s="68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8"/>
    </row>
    <row r="72" spans="2:76" s="54" customFormat="1" ht="33" customHeight="1">
      <c r="B72" s="55"/>
      <c r="C72" s="69" t="s">
        <v>78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191">
        <f>ROUND(SUM($AG$73:$AG$77),2)</f>
        <v>0</v>
      </c>
      <c r="AH72" s="191"/>
      <c r="AI72" s="191"/>
      <c r="AJ72" s="191"/>
      <c r="AK72" s="191"/>
      <c r="AL72" s="191"/>
      <c r="AM72" s="191"/>
      <c r="AN72" s="191">
        <f>SUM($AG$72,$AT$72)</f>
        <v>0</v>
      </c>
      <c r="AO72" s="191"/>
      <c r="AP72" s="191"/>
      <c r="AQ72" s="57"/>
      <c r="AS72" s="70">
        <f>ROUND(SUM($AS$73:$AS$77),2)</f>
        <v>0</v>
      </c>
      <c r="AT72" s="71">
        <f>ROUND(SUM($AV$72:$AW$72),2)</f>
        <v>0</v>
      </c>
      <c r="AU72" s="72">
        <f>ROUND(SUM($AU$73:$AU$77),5)</f>
        <v>0</v>
      </c>
      <c r="AV72" s="71">
        <f>ROUND($AZ$72*$L$31,2)</f>
        <v>0</v>
      </c>
      <c r="AW72" s="71">
        <f>ROUND($BA$72*$L$32,2)</f>
        <v>0</v>
      </c>
      <c r="AX72" s="71">
        <f>ROUND($BB$72*$L$31,2)</f>
        <v>0</v>
      </c>
      <c r="AY72" s="71">
        <f>ROUND($BC$72*$L$32,2)</f>
        <v>0</v>
      </c>
      <c r="AZ72" s="71">
        <f>ROUND(SUM($AZ$73:$AZ$77),2)</f>
        <v>0</v>
      </c>
      <c r="BA72" s="71">
        <f>ROUND(SUM($BA$73:$BA$77),2)</f>
        <v>0</v>
      </c>
      <c r="BB72" s="71">
        <f>ROUND(SUM($BB$73:$BB$77),2)</f>
        <v>0</v>
      </c>
      <c r="BC72" s="71">
        <f>ROUND(SUM($BC$73:$BC$77),2)</f>
        <v>0</v>
      </c>
      <c r="BD72" s="73">
        <f>ROUND(SUM($BD$73:$BD$77),2)</f>
        <v>0</v>
      </c>
      <c r="BS72" s="54" t="s">
        <v>79</v>
      </c>
      <c r="BT72" s="54" t="s">
        <v>80</v>
      </c>
      <c r="BU72" s="74" t="s">
        <v>81</v>
      </c>
      <c r="BV72" s="54" t="s">
        <v>82</v>
      </c>
      <c r="BW72" s="54" t="s">
        <v>83</v>
      </c>
      <c r="BX72" s="54" t="s">
        <v>84</v>
      </c>
    </row>
    <row r="73" spans="2:76" s="75" customFormat="1" ht="28.5" customHeight="1">
      <c r="B73" s="76"/>
      <c r="C73" s="77"/>
      <c r="D73" s="192" t="s">
        <v>85</v>
      </c>
      <c r="E73" s="192"/>
      <c r="F73" s="192"/>
      <c r="G73" s="192"/>
      <c r="H73" s="192"/>
      <c r="I73" s="77"/>
      <c r="J73" s="192" t="s">
        <v>86</v>
      </c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3">
        <f>'SO 000 - Demolice'!$M$30</f>
        <v>0</v>
      </c>
      <c r="AH73" s="193"/>
      <c r="AI73" s="193"/>
      <c r="AJ73" s="193"/>
      <c r="AK73" s="193"/>
      <c r="AL73" s="193"/>
      <c r="AM73" s="193"/>
      <c r="AN73" s="193">
        <f>SUM($AG$73,$AT$73)</f>
        <v>0</v>
      </c>
      <c r="AO73" s="193"/>
      <c r="AP73" s="193"/>
      <c r="AQ73" s="78"/>
      <c r="AS73" s="79">
        <f>'SO 000 - Demolice'!$M$28</f>
        <v>0</v>
      </c>
      <c r="AT73" s="80">
        <f>ROUND(SUM($AV$73:$AW$73),2)</f>
        <v>0</v>
      </c>
      <c r="AU73" s="81">
        <f>'SO 000 - Demolice'!$W$107</f>
        <v>0</v>
      </c>
      <c r="AV73" s="80">
        <f>'SO 000 - Demolice'!$M$32</f>
        <v>0</v>
      </c>
      <c r="AW73" s="80">
        <f>'SO 000 - Demolice'!$M$33</f>
        <v>0</v>
      </c>
      <c r="AX73" s="80">
        <f>'SO 000 - Demolice'!$M$34</f>
        <v>0</v>
      </c>
      <c r="AY73" s="80">
        <f>'SO 000 - Demolice'!$M$35</f>
        <v>0</v>
      </c>
      <c r="AZ73" s="80">
        <f>'SO 000 - Demolice'!$H$32</f>
        <v>0</v>
      </c>
      <c r="BA73" s="80">
        <f>'SO 000 - Demolice'!$H$33</f>
        <v>0</v>
      </c>
      <c r="BB73" s="80">
        <f>'SO 000 - Demolice'!$H$34</f>
        <v>0</v>
      </c>
      <c r="BC73" s="80">
        <f>'SO 000 - Demolice'!$H$35</f>
        <v>0</v>
      </c>
      <c r="BD73" s="82">
        <f>'SO 000 - Demolice'!$H$36</f>
        <v>0</v>
      </c>
      <c r="BT73" s="75" t="s">
        <v>22</v>
      </c>
      <c r="BV73" s="75" t="s">
        <v>82</v>
      </c>
      <c r="BW73" s="75" t="s">
        <v>87</v>
      </c>
      <c r="BX73" s="75" t="s">
        <v>83</v>
      </c>
    </row>
    <row r="74" spans="2:76" s="75" customFormat="1" ht="28.5" customHeight="1">
      <c r="B74" s="76"/>
      <c r="C74" s="77"/>
      <c r="D74" s="192" t="s">
        <v>88</v>
      </c>
      <c r="E74" s="192"/>
      <c r="F74" s="192"/>
      <c r="G74" s="192"/>
      <c r="H74" s="192"/>
      <c r="I74" s="77"/>
      <c r="J74" s="192" t="s">
        <v>89</v>
      </c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3">
        <f>'SO 100 - Parkoviště a zpe...'!$M$30</f>
        <v>0</v>
      </c>
      <c r="AH74" s="193"/>
      <c r="AI74" s="193"/>
      <c r="AJ74" s="193"/>
      <c r="AK74" s="193"/>
      <c r="AL74" s="193"/>
      <c r="AM74" s="193"/>
      <c r="AN74" s="193">
        <f>SUM($AG$74,$AT$74)</f>
        <v>0</v>
      </c>
      <c r="AO74" s="193"/>
      <c r="AP74" s="193"/>
      <c r="AQ74" s="78"/>
      <c r="AS74" s="79">
        <f>'SO 100 - Parkoviště a zpe...'!$M$28</f>
        <v>0</v>
      </c>
      <c r="AT74" s="80">
        <f>ROUND(SUM($AV$74:$AW$74),2)</f>
        <v>0</v>
      </c>
      <c r="AU74" s="81">
        <f>'SO 100 - Parkoviště a zpe...'!$W$109</f>
        <v>0</v>
      </c>
      <c r="AV74" s="80">
        <f>'SO 100 - Parkoviště a zpe...'!$M$32</f>
        <v>0</v>
      </c>
      <c r="AW74" s="80">
        <f>'SO 100 - Parkoviště a zpe...'!$M$33</f>
        <v>0</v>
      </c>
      <c r="AX74" s="80">
        <f>'SO 100 - Parkoviště a zpe...'!$M$34</f>
        <v>0</v>
      </c>
      <c r="AY74" s="80">
        <f>'SO 100 - Parkoviště a zpe...'!$M$35</f>
        <v>0</v>
      </c>
      <c r="AZ74" s="80">
        <f>'SO 100 - Parkoviště a zpe...'!$H$32</f>
        <v>0</v>
      </c>
      <c r="BA74" s="80">
        <f>'SO 100 - Parkoviště a zpe...'!$H$33</f>
        <v>0</v>
      </c>
      <c r="BB74" s="80">
        <f>'SO 100 - Parkoviště a zpe...'!$H$34</f>
        <v>0</v>
      </c>
      <c r="BC74" s="80">
        <f>'SO 100 - Parkoviště a zpe...'!$H$35</f>
        <v>0</v>
      </c>
      <c r="BD74" s="82">
        <f>'SO 100 - Parkoviště a zpe...'!$H$36</f>
        <v>0</v>
      </c>
      <c r="BT74" s="75" t="s">
        <v>22</v>
      </c>
      <c r="BV74" s="75" t="s">
        <v>82</v>
      </c>
      <c r="BW74" s="75" t="s">
        <v>90</v>
      </c>
      <c r="BX74" s="75" t="s">
        <v>83</v>
      </c>
    </row>
    <row r="75" spans="2:76" s="75" customFormat="1" ht="28.5" customHeight="1">
      <c r="B75" s="76"/>
      <c r="C75" s="77"/>
      <c r="D75" s="192" t="s">
        <v>91</v>
      </c>
      <c r="E75" s="192"/>
      <c r="F75" s="192"/>
      <c r="G75" s="192"/>
      <c r="H75" s="192"/>
      <c r="I75" s="77"/>
      <c r="J75" s="192" t="s">
        <v>92</v>
      </c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3">
        <f>'SO 400 - Veřejné osvětlení'!$M$30</f>
        <v>0</v>
      </c>
      <c r="AH75" s="193"/>
      <c r="AI75" s="193"/>
      <c r="AJ75" s="193"/>
      <c r="AK75" s="193"/>
      <c r="AL75" s="193"/>
      <c r="AM75" s="193"/>
      <c r="AN75" s="193">
        <f>SUM($AG$75,$AT$75)</f>
        <v>0</v>
      </c>
      <c r="AO75" s="193"/>
      <c r="AP75" s="193"/>
      <c r="AQ75" s="78"/>
      <c r="AS75" s="79">
        <f>'SO 400 - Veřejné osvětlení'!$M$28</f>
        <v>0</v>
      </c>
      <c r="AT75" s="80">
        <f>ROUND(SUM($AV$75:$AW$75),2)</f>
        <v>0</v>
      </c>
      <c r="AU75" s="81">
        <f>'SO 400 - Veřejné osvětlení'!$W$108</f>
        <v>0</v>
      </c>
      <c r="AV75" s="80">
        <f>'SO 400 - Veřejné osvětlení'!$M$32</f>
        <v>0</v>
      </c>
      <c r="AW75" s="80">
        <f>'SO 400 - Veřejné osvětlení'!$M$33</f>
        <v>0</v>
      </c>
      <c r="AX75" s="80">
        <f>'SO 400 - Veřejné osvětlení'!$M$34</f>
        <v>0</v>
      </c>
      <c r="AY75" s="80">
        <f>'SO 400 - Veřejné osvětlení'!$M$35</f>
        <v>0</v>
      </c>
      <c r="AZ75" s="80">
        <f>'SO 400 - Veřejné osvětlení'!$H$32</f>
        <v>0</v>
      </c>
      <c r="BA75" s="80">
        <f>'SO 400 - Veřejné osvětlení'!$H$33</f>
        <v>0</v>
      </c>
      <c r="BB75" s="80">
        <f>'SO 400 - Veřejné osvětlení'!$H$34</f>
        <v>0</v>
      </c>
      <c r="BC75" s="80">
        <f>'SO 400 - Veřejné osvětlení'!$H$35</f>
        <v>0</v>
      </c>
      <c r="BD75" s="82">
        <f>'SO 400 - Veřejné osvětlení'!$H$36</f>
        <v>0</v>
      </c>
      <c r="BT75" s="75" t="s">
        <v>22</v>
      </c>
      <c r="BV75" s="75" t="s">
        <v>82</v>
      </c>
      <c r="BW75" s="75" t="s">
        <v>93</v>
      </c>
      <c r="BX75" s="75" t="s">
        <v>83</v>
      </c>
    </row>
    <row r="76" spans="2:76" s="75" customFormat="1" ht="28.5" customHeight="1">
      <c r="B76" s="76"/>
      <c r="C76" s="77"/>
      <c r="D76" s="192" t="s">
        <v>94</v>
      </c>
      <c r="E76" s="192"/>
      <c r="F76" s="192"/>
      <c r="G76" s="192"/>
      <c r="H76" s="192"/>
      <c r="I76" s="77"/>
      <c r="J76" s="192" t="s">
        <v>95</v>
      </c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3">
        <f>'SO 500 - Kanalizace'!$M$30</f>
        <v>0</v>
      </c>
      <c r="AH76" s="193"/>
      <c r="AI76" s="193"/>
      <c r="AJ76" s="193"/>
      <c r="AK76" s="193"/>
      <c r="AL76" s="193"/>
      <c r="AM76" s="193"/>
      <c r="AN76" s="193">
        <f>SUM($AG$76,$AT$76)</f>
        <v>0</v>
      </c>
      <c r="AO76" s="193"/>
      <c r="AP76" s="193"/>
      <c r="AQ76" s="78"/>
      <c r="AS76" s="79">
        <f>'SO 500 - Kanalizace'!$M$28</f>
        <v>0</v>
      </c>
      <c r="AT76" s="80">
        <f>ROUND(SUM($AV$76:$AW$76),2)</f>
        <v>0</v>
      </c>
      <c r="AU76" s="81">
        <f>'SO 500 - Kanalizace'!$W$110</f>
        <v>0</v>
      </c>
      <c r="AV76" s="80">
        <f>'SO 500 - Kanalizace'!$M$32</f>
        <v>0</v>
      </c>
      <c r="AW76" s="80">
        <f>'SO 500 - Kanalizace'!$M$33</f>
        <v>0</v>
      </c>
      <c r="AX76" s="80">
        <f>'SO 500 - Kanalizace'!$M$34</f>
        <v>0</v>
      </c>
      <c r="AY76" s="80">
        <f>'SO 500 - Kanalizace'!$M$35</f>
        <v>0</v>
      </c>
      <c r="AZ76" s="80">
        <f>'SO 500 - Kanalizace'!$H$32</f>
        <v>0</v>
      </c>
      <c r="BA76" s="80">
        <f>'SO 500 - Kanalizace'!$H$33</f>
        <v>0</v>
      </c>
      <c r="BB76" s="80">
        <f>'SO 500 - Kanalizace'!$H$34</f>
        <v>0</v>
      </c>
      <c r="BC76" s="80">
        <f>'SO 500 - Kanalizace'!$H$35</f>
        <v>0</v>
      </c>
      <c r="BD76" s="82">
        <f>'SO 500 - Kanalizace'!$H$36</f>
        <v>0</v>
      </c>
      <c r="BT76" s="75" t="s">
        <v>22</v>
      </c>
      <c r="BV76" s="75" t="s">
        <v>82</v>
      </c>
      <c r="BW76" s="75" t="s">
        <v>96</v>
      </c>
      <c r="BX76" s="75" t="s">
        <v>83</v>
      </c>
    </row>
    <row r="77" spans="2:76" s="75" customFormat="1" ht="28.5" customHeight="1">
      <c r="B77" s="76"/>
      <c r="C77" s="77"/>
      <c r="D77" s="192" t="s">
        <v>97</v>
      </c>
      <c r="E77" s="192"/>
      <c r="F77" s="192"/>
      <c r="G77" s="192"/>
      <c r="H77" s="192"/>
      <c r="I77" s="77"/>
      <c r="J77" s="192" t="s">
        <v>98</v>
      </c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3">
        <f>'SO 800 - Sadové úpravy'!$M$30</f>
        <v>0</v>
      </c>
      <c r="AH77" s="193"/>
      <c r="AI77" s="193"/>
      <c r="AJ77" s="193"/>
      <c r="AK77" s="193"/>
      <c r="AL77" s="193"/>
      <c r="AM77" s="193"/>
      <c r="AN77" s="193">
        <f>SUM($AG$77,$AT$77)</f>
        <v>0</v>
      </c>
      <c r="AO77" s="193"/>
      <c r="AP77" s="193"/>
      <c r="AQ77" s="78"/>
      <c r="AS77" s="83">
        <f>'SO 800 - Sadové úpravy'!$M$28</f>
        <v>0</v>
      </c>
      <c r="AT77" s="84">
        <f>ROUND(SUM($AV$77:$AW$77),2)</f>
        <v>0</v>
      </c>
      <c r="AU77" s="85">
        <f>'SO 800 - Sadové úpravy'!$W$109</f>
        <v>0</v>
      </c>
      <c r="AV77" s="84">
        <f>'SO 800 - Sadové úpravy'!$M$32</f>
        <v>0</v>
      </c>
      <c r="AW77" s="84">
        <f>'SO 800 - Sadové úpravy'!$M$33</f>
        <v>0</v>
      </c>
      <c r="AX77" s="84">
        <f>'SO 800 - Sadové úpravy'!$M$34</f>
        <v>0</v>
      </c>
      <c r="AY77" s="84">
        <f>'SO 800 - Sadové úpravy'!$M$35</f>
        <v>0</v>
      </c>
      <c r="AZ77" s="84">
        <f>'SO 800 - Sadové úpravy'!$H$32</f>
        <v>0</v>
      </c>
      <c r="BA77" s="84">
        <f>'SO 800 - Sadové úpravy'!$H$33</f>
        <v>0</v>
      </c>
      <c r="BB77" s="84">
        <f>'SO 800 - Sadové úpravy'!$H$34</f>
        <v>0</v>
      </c>
      <c r="BC77" s="84">
        <f>'SO 800 - Sadové úpravy'!$H$35</f>
        <v>0</v>
      </c>
      <c r="BD77" s="86">
        <f>'SO 800 - Sadové úpravy'!$H$36</f>
        <v>0</v>
      </c>
      <c r="BT77" s="75" t="s">
        <v>22</v>
      </c>
      <c r="BV77" s="75" t="s">
        <v>82</v>
      </c>
      <c r="BW77" s="75" t="s">
        <v>99</v>
      </c>
      <c r="BX77" s="75" t="s">
        <v>83</v>
      </c>
    </row>
    <row r="78" spans="2:49" s="6" customFormat="1" ht="30.75" customHeight="1">
      <c r="B78" s="23"/>
      <c r="C78" s="69" t="s">
        <v>100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191">
        <f>ROUND(SUM($AG$79:$AG$82),2)</f>
        <v>0</v>
      </c>
      <c r="AH78" s="191"/>
      <c r="AI78" s="191"/>
      <c r="AJ78" s="191"/>
      <c r="AK78" s="191"/>
      <c r="AL78" s="191"/>
      <c r="AM78" s="191"/>
      <c r="AN78" s="191">
        <f>ROUND(SUM($AN$79:$AN$82),2)</f>
        <v>0</v>
      </c>
      <c r="AO78" s="191"/>
      <c r="AP78" s="191"/>
      <c r="AQ78" s="25"/>
      <c r="AS78" s="64" t="s">
        <v>101</v>
      </c>
      <c r="AT78" s="65" t="s">
        <v>102</v>
      </c>
      <c r="AU78" s="65" t="s">
        <v>44</v>
      </c>
      <c r="AV78" s="66" t="s">
        <v>67</v>
      </c>
      <c r="AW78" s="67"/>
    </row>
    <row r="79" spans="2:89" s="6" customFormat="1" ht="21" customHeight="1">
      <c r="B79" s="23"/>
      <c r="C79" s="24"/>
      <c r="D79" s="87" t="s">
        <v>103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194">
        <f>ROUND($AG$72*$AS$79,2)</f>
        <v>0</v>
      </c>
      <c r="AH79" s="194"/>
      <c r="AI79" s="194"/>
      <c r="AJ79" s="194"/>
      <c r="AK79" s="194"/>
      <c r="AL79" s="194"/>
      <c r="AM79" s="194"/>
      <c r="AN79" s="195">
        <f>ROUND($AG$79+$AV$79,2)</f>
        <v>0</v>
      </c>
      <c r="AO79" s="195"/>
      <c r="AP79" s="195"/>
      <c r="AQ79" s="25"/>
      <c r="AS79" s="88">
        <v>0</v>
      </c>
      <c r="AT79" s="89" t="s">
        <v>104</v>
      </c>
      <c r="AU79" s="89" t="s">
        <v>45</v>
      </c>
      <c r="AV79" s="90">
        <f>ROUND(IF($AU$79="základní",$AG$79*$L$31,IF($AU$79="snížená",$AG$79*$L$32,0)),2)</f>
        <v>0</v>
      </c>
      <c r="BV79" s="6" t="s">
        <v>105</v>
      </c>
      <c r="BY79" s="91">
        <f>IF($AU$79="základní",$AV$79,0)</f>
        <v>0</v>
      </c>
      <c r="BZ79" s="91">
        <f>IF($AU$79="snížená",$AV$79,0)</f>
        <v>0</v>
      </c>
      <c r="CA79" s="91">
        <v>0</v>
      </c>
      <c r="CB79" s="91">
        <v>0</v>
      </c>
      <c r="CC79" s="91">
        <v>0</v>
      </c>
      <c r="CD79" s="91">
        <f>IF($AU$79="základní",$AG$79,0)</f>
        <v>0</v>
      </c>
      <c r="CE79" s="91">
        <f>IF($AU$79="snížená",$AG$79,0)</f>
        <v>0</v>
      </c>
      <c r="CF79" s="91">
        <f>IF($AU$79="zákl. přenesená",$AG$79,0)</f>
        <v>0</v>
      </c>
      <c r="CG79" s="91">
        <f>IF($AU$79="sníž. přenesená",$AG$79,0)</f>
        <v>0</v>
      </c>
      <c r="CH79" s="91">
        <f>IF($AU$79="nulová",$AG$79,0)</f>
        <v>0</v>
      </c>
      <c r="CI79" s="6">
        <f>IF($AU$79="základní",1,IF($AU$79="snížená",2,IF($AU$79="zákl. přenesená",4,IF($AU$79="sníž. přenesená",5,3))))</f>
        <v>1</v>
      </c>
      <c r="CJ79" s="6">
        <f>IF($AT$79="stavební čast",1,IF(8895="investiční čast",2,3))</f>
        <v>1</v>
      </c>
      <c r="CK79" s="6" t="str">
        <f>IF($D$79="Vyplň vlastní","","x")</f>
        <v>x</v>
      </c>
    </row>
    <row r="80" spans="2:89" s="6" customFormat="1" ht="21" customHeight="1">
      <c r="B80" s="23"/>
      <c r="C80" s="24"/>
      <c r="D80" s="196" t="s">
        <v>106</v>
      </c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24"/>
      <c r="AD80" s="24"/>
      <c r="AE80" s="24"/>
      <c r="AF80" s="24"/>
      <c r="AG80" s="194">
        <f>$AG$72*$AS$80</f>
        <v>0</v>
      </c>
      <c r="AH80" s="194"/>
      <c r="AI80" s="194"/>
      <c r="AJ80" s="194"/>
      <c r="AK80" s="194"/>
      <c r="AL80" s="194"/>
      <c r="AM80" s="194"/>
      <c r="AN80" s="195">
        <f>$AG$80+$AV$80</f>
        <v>0</v>
      </c>
      <c r="AO80" s="195"/>
      <c r="AP80" s="195"/>
      <c r="AQ80" s="25"/>
      <c r="AS80" s="92">
        <v>0</v>
      </c>
      <c r="AT80" s="93" t="s">
        <v>104</v>
      </c>
      <c r="AU80" s="93" t="s">
        <v>45</v>
      </c>
      <c r="AV80" s="94">
        <f>ROUND(IF($AU$80="nulová",0,IF(OR($AU$80="základní",$AU$80="zákl. přenesená"),$AG$80*$L$31,$AG$80*$L$32)),2)</f>
        <v>0</v>
      </c>
      <c r="BV80" s="6" t="s">
        <v>107</v>
      </c>
      <c r="BY80" s="91">
        <f>IF($AU$80="základní",$AV$80,0)</f>
        <v>0</v>
      </c>
      <c r="BZ80" s="91">
        <f>IF($AU$80="snížená",$AV$80,0)</f>
        <v>0</v>
      </c>
      <c r="CA80" s="91">
        <f>IF($AU$80="zákl. přenesená",$AV$80,0)</f>
        <v>0</v>
      </c>
      <c r="CB80" s="91">
        <f>IF($AU$80="sníž. přenesená",$AV$80,0)</f>
        <v>0</v>
      </c>
      <c r="CC80" s="91">
        <f>IF($AU$80="nulová",$AV$80,0)</f>
        <v>0</v>
      </c>
      <c r="CD80" s="91">
        <f>IF($AU$80="základní",$AG$80,0)</f>
        <v>0</v>
      </c>
      <c r="CE80" s="91">
        <f>IF($AU$80="snížená",$AG$80,0)</f>
        <v>0</v>
      </c>
      <c r="CF80" s="91">
        <f>IF($AU$80="zákl. přenesená",$AG$80,0)</f>
        <v>0</v>
      </c>
      <c r="CG80" s="91">
        <f>IF($AU$80="sníž. přenesená",$AG$80,0)</f>
        <v>0</v>
      </c>
      <c r="CH80" s="91">
        <f>IF($AU$80="nulová",$AG$80,0)</f>
        <v>0</v>
      </c>
      <c r="CI80" s="6">
        <f>IF($AU$80="základní",1,IF($AU$80="snížená",2,IF($AU$80="zákl. přenesená",4,IF($AU$80="sníž. přenesená",5,3))))</f>
        <v>1</v>
      </c>
      <c r="CJ80" s="6">
        <f>IF($AT$80="stavební čast",1,IF(8896="investiční čast",2,3))</f>
        <v>1</v>
      </c>
      <c r="CK80" s="6">
        <f>IF($D$80="Vyplň vlastní","","x")</f>
      </c>
    </row>
    <row r="81" spans="2:89" s="6" customFormat="1" ht="21" customHeight="1">
      <c r="B81" s="23"/>
      <c r="C81" s="24"/>
      <c r="D81" s="196" t="s">
        <v>106</v>
      </c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24"/>
      <c r="AD81" s="24"/>
      <c r="AE81" s="24"/>
      <c r="AF81" s="24"/>
      <c r="AG81" s="194">
        <f>$AG$72*$AS$81</f>
        <v>0</v>
      </c>
      <c r="AH81" s="194"/>
      <c r="AI81" s="194"/>
      <c r="AJ81" s="194"/>
      <c r="AK81" s="194"/>
      <c r="AL81" s="194"/>
      <c r="AM81" s="194"/>
      <c r="AN81" s="195">
        <f>$AG$81+$AV$81</f>
        <v>0</v>
      </c>
      <c r="AO81" s="195"/>
      <c r="AP81" s="195"/>
      <c r="AQ81" s="25"/>
      <c r="AS81" s="92">
        <v>0</v>
      </c>
      <c r="AT81" s="93" t="s">
        <v>104</v>
      </c>
      <c r="AU81" s="93" t="s">
        <v>45</v>
      </c>
      <c r="AV81" s="94">
        <f>ROUND(IF($AU$81="nulová",0,IF(OR($AU$81="základní",$AU$81="zákl. přenesená"),$AG$81*$L$31,$AG$81*$L$32)),2)</f>
        <v>0</v>
      </c>
      <c r="BV81" s="6" t="s">
        <v>107</v>
      </c>
      <c r="BY81" s="91">
        <f>IF($AU$81="základní",$AV$81,0)</f>
        <v>0</v>
      </c>
      <c r="BZ81" s="91">
        <f>IF($AU$81="snížená",$AV$81,0)</f>
        <v>0</v>
      </c>
      <c r="CA81" s="91">
        <f>IF($AU$81="zákl. přenesená",$AV$81,0)</f>
        <v>0</v>
      </c>
      <c r="CB81" s="91">
        <f>IF($AU$81="sníž. přenesená",$AV$81,0)</f>
        <v>0</v>
      </c>
      <c r="CC81" s="91">
        <f>IF($AU$81="nulová",$AV$81,0)</f>
        <v>0</v>
      </c>
      <c r="CD81" s="91">
        <f>IF($AU$81="základní",$AG$81,0)</f>
        <v>0</v>
      </c>
      <c r="CE81" s="91">
        <f>IF($AU$81="snížená",$AG$81,0)</f>
        <v>0</v>
      </c>
      <c r="CF81" s="91">
        <f>IF($AU$81="zákl. přenesená",$AG$81,0)</f>
        <v>0</v>
      </c>
      <c r="CG81" s="91">
        <f>IF($AU$81="sníž. přenesená",$AG$81,0)</f>
        <v>0</v>
      </c>
      <c r="CH81" s="91">
        <f>IF($AU$81="nulová",$AG$81,0)</f>
        <v>0</v>
      </c>
      <c r="CI81" s="6">
        <f>IF($AU$81="základní",1,IF($AU$81="snížená",2,IF($AU$81="zákl. přenesená",4,IF($AU$81="sníž. přenesená",5,3))))</f>
        <v>1</v>
      </c>
      <c r="CJ81" s="6">
        <f>IF($AT$81="stavební čast",1,IF(8897="investiční čast",2,3))</f>
        <v>1</v>
      </c>
      <c r="CK81" s="6">
        <f>IF($D$81="Vyplň vlastní","","x")</f>
      </c>
    </row>
    <row r="82" spans="2:89" s="6" customFormat="1" ht="21" customHeight="1">
      <c r="B82" s="23"/>
      <c r="C82" s="24"/>
      <c r="D82" s="196" t="s">
        <v>106</v>
      </c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24"/>
      <c r="AD82" s="24"/>
      <c r="AE82" s="24"/>
      <c r="AF82" s="24"/>
      <c r="AG82" s="194">
        <f>$AG$72*$AS$82</f>
        <v>0</v>
      </c>
      <c r="AH82" s="194"/>
      <c r="AI82" s="194"/>
      <c r="AJ82" s="194"/>
      <c r="AK82" s="194"/>
      <c r="AL82" s="194"/>
      <c r="AM82" s="194"/>
      <c r="AN82" s="195">
        <f>$AG$82+$AV$82</f>
        <v>0</v>
      </c>
      <c r="AO82" s="195"/>
      <c r="AP82" s="195"/>
      <c r="AQ82" s="25"/>
      <c r="AS82" s="95">
        <v>0</v>
      </c>
      <c r="AT82" s="96" t="s">
        <v>104</v>
      </c>
      <c r="AU82" s="96" t="s">
        <v>45</v>
      </c>
      <c r="AV82" s="97">
        <f>ROUND(IF($AU$82="nulová",0,IF(OR($AU$82="základní",$AU$82="zákl. přenesená"),$AG$82*$L$31,$AG$82*$L$32)),2)</f>
        <v>0</v>
      </c>
      <c r="BV82" s="6" t="s">
        <v>107</v>
      </c>
      <c r="BY82" s="91">
        <f>IF($AU$82="základní",$AV$82,0)</f>
        <v>0</v>
      </c>
      <c r="BZ82" s="91">
        <f>IF($AU$82="snížená",$AV$82,0)</f>
        <v>0</v>
      </c>
      <c r="CA82" s="91">
        <f>IF($AU$82="zákl. přenesená",$AV$82,0)</f>
        <v>0</v>
      </c>
      <c r="CB82" s="91">
        <f>IF($AU$82="sníž. přenesená",$AV$82,0)</f>
        <v>0</v>
      </c>
      <c r="CC82" s="91">
        <f>IF($AU$82="nulová",$AV$82,0)</f>
        <v>0</v>
      </c>
      <c r="CD82" s="91">
        <f>IF($AU$82="základní",$AG$82,0)</f>
        <v>0</v>
      </c>
      <c r="CE82" s="91">
        <f>IF($AU$82="snížená",$AG$82,0)</f>
        <v>0</v>
      </c>
      <c r="CF82" s="91">
        <f>IF($AU$82="zákl. přenesená",$AG$82,0)</f>
        <v>0</v>
      </c>
      <c r="CG82" s="91">
        <f>IF($AU$82="sníž. přenesená",$AG$82,0)</f>
        <v>0</v>
      </c>
      <c r="CH82" s="91">
        <f>IF($AU$82="nulová",$AG$82,0)</f>
        <v>0</v>
      </c>
      <c r="CI82" s="6">
        <f>IF($AU$82="základní",1,IF($AU$82="snížená",2,IF($AU$82="zákl. přenesená",4,IF($AU$82="sníž. přenesená",5,3))))</f>
        <v>1</v>
      </c>
      <c r="CJ82" s="6">
        <f>IF($AT$82="stavební čast",1,IF(8898="investiční čast",2,3))</f>
        <v>1</v>
      </c>
      <c r="CK82" s="6">
        <f>IF($D$82="Vyplň vlastní","","x")</f>
      </c>
    </row>
    <row r="83" spans="2:43" s="6" customFormat="1" ht="12" customHeight="1"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5"/>
    </row>
    <row r="84" spans="2:43" s="6" customFormat="1" ht="30.75" customHeight="1">
      <c r="B84" s="23"/>
      <c r="C84" s="98" t="s">
        <v>108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197">
        <f>ROUND($AG$72+$AG$78,2)</f>
        <v>0</v>
      </c>
      <c r="AH84" s="197"/>
      <c r="AI84" s="197"/>
      <c r="AJ84" s="197"/>
      <c r="AK84" s="197"/>
      <c r="AL84" s="197"/>
      <c r="AM84" s="197"/>
      <c r="AN84" s="197">
        <f>$AN$72+$AN$78</f>
        <v>0</v>
      </c>
      <c r="AO84" s="197"/>
      <c r="AP84" s="197"/>
      <c r="AQ84" s="25"/>
    </row>
    <row r="85" spans="2:43" s="6" customFormat="1" ht="7.5" customHeight="1"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7"/>
    </row>
  </sheetData>
  <sheetProtection/>
  <mergeCells count="74">
    <mergeCell ref="AG84:AM84"/>
    <mergeCell ref="AN84:AP84"/>
    <mergeCell ref="D81:AB81"/>
    <mergeCell ref="AG81:AM81"/>
    <mergeCell ref="AN81:AP81"/>
    <mergeCell ref="D82:AB82"/>
    <mergeCell ref="AG82:AM82"/>
    <mergeCell ref="AN82:AP82"/>
    <mergeCell ref="AG78:AM78"/>
    <mergeCell ref="AN78:AP78"/>
    <mergeCell ref="AG79:AM79"/>
    <mergeCell ref="AN79:AP79"/>
    <mergeCell ref="D80:AB80"/>
    <mergeCell ref="AG80:AM80"/>
    <mergeCell ref="AN80:AP80"/>
    <mergeCell ref="D76:H76"/>
    <mergeCell ref="J76:AF76"/>
    <mergeCell ref="AG76:AM76"/>
    <mergeCell ref="AN76:AP76"/>
    <mergeCell ref="D77:H77"/>
    <mergeCell ref="J77:AF77"/>
    <mergeCell ref="AG77:AM77"/>
    <mergeCell ref="AN77:AP77"/>
    <mergeCell ref="D74:H74"/>
    <mergeCell ref="J74:AF74"/>
    <mergeCell ref="AG74:AM74"/>
    <mergeCell ref="AN74:AP74"/>
    <mergeCell ref="D75:H75"/>
    <mergeCell ref="J75:AF75"/>
    <mergeCell ref="AG75:AM75"/>
    <mergeCell ref="AN75:AP75"/>
    <mergeCell ref="AG72:AM72"/>
    <mergeCell ref="AN72:AP72"/>
    <mergeCell ref="D73:H73"/>
    <mergeCell ref="J73:AF73"/>
    <mergeCell ref="AG73:AM73"/>
    <mergeCell ref="AN73:AP73"/>
    <mergeCell ref="L63:AO63"/>
    <mergeCell ref="AM67:AP67"/>
    <mergeCell ref="AS67:AT69"/>
    <mergeCell ref="AM68:AP68"/>
    <mergeCell ref="C70:G70"/>
    <mergeCell ref="I70:AF70"/>
    <mergeCell ref="AG70:AM70"/>
    <mergeCell ref="AN70:AP70"/>
    <mergeCell ref="L35:O35"/>
    <mergeCell ref="W35:AE35"/>
    <mergeCell ref="AK35:AO35"/>
    <mergeCell ref="X37:AB37"/>
    <mergeCell ref="AK37:AO37"/>
    <mergeCell ref="C61:AP61"/>
    <mergeCell ref="L33:O33"/>
    <mergeCell ref="W33:AE33"/>
    <mergeCell ref="AK33:AO33"/>
    <mergeCell ref="L34:O34"/>
    <mergeCell ref="W34:AE34"/>
    <mergeCell ref="AK34:AO34"/>
    <mergeCell ref="AK29:AO29"/>
    <mergeCell ref="L31:O31"/>
    <mergeCell ref="W31:AE31"/>
    <mergeCell ref="AK31:AO31"/>
    <mergeCell ref="L32:O32"/>
    <mergeCell ref="W32:AE32"/>
    <mergeCell ref="AK32:AO32"/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</mergeCells>
  <printOptions/>
  <pageMargins left="0.5902777777777778" right="0.5902777777777778" top="0.5208333333333334" bottom="0.6527777777777778" header="0.5118055555555555" footer="0.4861111111111111"/>
  <pageSetup fitToHeight="999" fitToWidth="1" horizontalDpi="300" verticalDpi="300" orientation="portrait" paperSize="9"/>
  <headerFooter alignWithMargins="0">
    <oddFooter>&amp;C&amp;"Times New Roman,obyčejné"&amp;12&amp;P/&amp;N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146"/>
  <sheetViews>
    <sheetView showGridLines="0" defaultGridColor="0" zoomScalePageLayoutView="0" colorId="8" workbookViewId="0" topLeftCell="A1">
      <pane ySplit="1" topLeftCell="A100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4:15" s="4" customFormat="1" ht="22.5" customHeight="1">
      <c r="D1" s="5" t="s">
        <v>1</v>
      </c>
      <c r="H1" s="198"/>
      <c r="I1" s="198"/>
      <c r="J1" s="198"/>
      <c r="K1" s="198"/>
      <c r="O1" s="5" t="s">
        <v>109</v>
      </c>
    </row>
    <row r="2" spans="3:46" s="1" customFormat="1" ht="37.5" customHeight="1">
      <c r="C2" s="172" t="s">
        <v>5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S2" s="173" t="s">
        <v>6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T2" s="1" t="s">
        <v>87</v>
      </c>
    </row>
    <row r="3" spans="2:46" s="1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1" t="s">
        <v>110</v>
      </c>
    </row>
    <row r="4" spans="2:46" s="1" customFormat="1" ht="37.5" customHeight="1">
      <c r="B4" s="10"/>
      <c r="C4" s="174" t="s">
        <v>111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1"/>
      <c r="T4" s="12" t="s">
        <v>11</v>
      </c>
      <c r="AT4" s="1" t="s">
        <v>4</v>
      </c>
    </row>
    <row r="5" spans="2:18" s="1" customFormat="1" ht="7.5" customHeight="1">
      <c r="B5" s="10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1"/>
    </row>
    <row r="6" spans="2:18" s="1" customFormat="1" ht="26.25" customHeight="1">
      <c r="B6" s="10"/>
      <c r="C6" s="14"/>
      <c r="D6" s="17" t="s">
        <v>17</v>
      </c>
      <c r="E6" s="14"/>
      <c r="F6" s="199" t="str">
        <f>'Rekapitulace stavby'!$K$6</f>
        <v>Revitalizace původního autobusového nádraží Beroun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4"/>
      <c r="R6" s="11"/>
    </row>
    <row r="7" spans="2:18" s="6" customFormat="1" ht="33.75" customHeight="1">
      <c r="B7" s="23"/>
      <c r="C7" s="24"/>
      <c r="D7" s="16" t="s">
        <v>112</v>
      </c>
      <c r="E7" s="24"/>
      <c r="F7" s="177" t="s">
        <v>113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24"/>
      <c r="R7" s="25"/>
    </row>
    <row r="8" spans="2:18" s="6" customFormat="1" ht="15" customHeight="1">
      <c r="B8" s="23"/>
      <c r="C8" s="24"/>
      <c r="D8" s="17" t="s">
        <v>20</v>
      </c>
      <c r="E8" s="24"/>
      <c r="F8" s="18" t="s">
        <v>114</v>
      </c>
      <c r="G8" s="24"/>
      <c r="H8" s="24"/>
      <c r="I8" s="24"/>
      <c r="J8" s="24"/>
      <c r="K8" s="24"/>
      <c r="L8" s="24"/>
      <c r="M8" s="17" t="s">
        <v>21</v>
      </c>
      <c r="N8" s="24"/>
      <c r="O8" s="18"/>
      <c r="P8" s="24"/>
      <c r="Q8" s="24"/>
      <c r="R8" s="25"/>
    </row>
    <row r="9" spans="2:18" s="6" customFormat="1" ht="15" customHeight="1">
      <c r="B9" s="23"/>
      <c r="C9" s="24"/>
      <c r="D9" s="17" t="s">
        <v>23</v>
      </c>
      <c r="E9" s="24"/>
      <c r="F9" s="18" t="s">
        <v>24</v>
      </c>
      <c r="G9" s="24"/>
      <c r="H9" s="24"/>
      <c r="I9" s="24"/>
      <c r="J9" s="24"/>
      <c r="K9" s="24"/>
      <c r="L9" s="24"/>
      <c r="M9" s="17" t="s">
        <v>25</v>
      </c>
      <c r="N9" s="24"/>
      <c r="O9" s="200" t="str">
        <f>'Rekapitulace stavby'!$AN$8</f>
        <v>08.12.2015</v>
      </c>
      <c r="P9" s="200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7" t="s">
        <v>29</v>
      </c>
      <c r="E11" s="24"/>
      <c r="F11" s="24"/>
      <c r="G11" s="24"/>
      <c r="H11" s="24"/>
      <c r="I11" s="24"/>
      <c r="J11" s="24"/>
      <c r="K11" s="24"/>
      <c r="L11" s="24"/>
      <c r="M11" s="17" t="s">
        <v>30</v>
      </c>
      <c r="N11" s="24"/>
      <c r="O11" s="175"/>
      <c r="P11" s="175"/>
      <c r="Q11" s="24"/>
      <c r="R11" s="25"/>
    </row>
    <row r="12" spans="2:18" s="6" customFormat="1" ht="18.75" customHeight="1">
      <c r="B12" s="23"/>
      <c r="C12" s="24"/>
      <c r="D12" s="24"/>
      <c r="E12" s="18" t="s">
        <v>31</v>
      </c>
      <c r="F12" s="24"/>
      <c r="G12" s="24"/>
      <c r="H12" s="24"/>
      <c r="I12" s="24"/>
      <c r="J12" s="24"/>
      <c r="K12" s="24"/>
      <c r="L12" s="24"/>
      <c r="M12" s="17" t="s">
        <v>32</v>
      </c>
      <c r="N12" s="24"/>
      <c r="O12" s="175"/>
      <c r="P12" s="175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7" t="s">
        <v>33</v>
      </c>
      <c r="E14" s="24"/>
      <c r="F14" s="24"/>
      <c r="G14" s="24"/>
      <c r="H14" s="24"/>
      <c r="I14" s="24"/>
      <c r="J14" s="24"/>
      <c r="K14" s="24"/>
      <c r="L14" s="24"/>
      <c r="M14" s="17" t="s">
        <v>30</v>
      </c>
      <c r="N14" s="24"/>
      <c r="O14" s="201" t="str">
        <f>IF('Rekapitulace stavby'!$AN$13="","",'Rekapitulace stavby'!$AN$13)</f>
        <v>Vyplň údaj</v>
      </c>
      <c r="P14" s="201"/>
      <c r="Q14" s="24"/>
      <c r="R14" s="25"/>
    </row>
    <row r="15" spans="2:18" s="6" customFormat="1" ht="18.75" customHeight="1">
      <c r="B15" s="23"/>
      <c r="C15" s="24"/>
      <c r="D15" s="24"/>
      <c r="E15" s="201" t="str">
        <f>IF('Rekapitulace stavby'!$E$14="","",'Rekapitulace stavby'!$E$14)</f>
        <v>Vyplň údaj</v>
      </c>
      <c r="F15" s="201"/>
      <c r="G15" s="201"/>
      <c r="H15" s="201"/>
      <c r="I15" s="201"/>
      <c r="J15" s="201"/>
      <c r="K15" s="201"/>
      <c r="L15" s="201"/>
      <c r="M15" s="17" t="s">
        <v>32</v>
      </c>
      <c r="N15" s="24"/>
      <c r="O15" s="201" t="str">
        <f>IF('Rekapitulace stavby'!$AN$14="","",'Rekapitulace stavby'!$AN$14)</f>
        <v>Vyplň údaj</v>
      </c>
      <c r="P15" s="201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7" t="s">
        <v>35</v>
      </c>
      <c r="E17" s="24"/>
      <c r="F17" s="24"/>
      <c r="G17" s="24"/>
      <c r="H17" s="24"/>
      <c r="I17" s="24"/>
      <c r="J17" s="24"/>
      <c r="K17" s="24"/>
      <c r="L17" s="24"/>
      <c r="M17" s="17" t="s">
        <v>30</v>
      </c>
      <c r="N17" s="24"/>
      <c r="O17" s="175"/>
      <c r="P17" s="175"/>
      <c r="Q17" s="24"/>
      <c r="R17" s="25"/>
    </row>
    <row r="18" spans="2:18" s="6" customFormat="1" ht="18.75" customHeight="1">
      <c r="B18" s="23"/>
      <c r="C18" s="24"/>
      <c r="D18" s="24"/>
      <c r="E18" s="18" t="s">
        <v>36</v>
      </c>
      <c r="F18" s="24"/>
      <c r="G18" s="24"/>
      <c r="H18" s="24"/>
      <c r="I18" s="24"/>
      <c r="J18" s="24"/>
      <c r="K18" s="24"/>
      <c r="L18" s="24"/>
      <c r="M18" s="17" t="s">
        <v>32</v>
      </c>
      <c r="N18" s="24"/>
      <c r="O18" s="175"/>
      <c r="P18" s="175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7" t="s">
        <v>38</v>
      </c>
      <c r="E20" s="24"/>
      <c r="F20" s="24"/>
      <c r="G20" s="24"/>
      <c r="H20" s="24"/>
      <c r="I20" s="24"/>
      <c r="J20" s="24"/>
      <c r="K20" s="24"/>
      <c r="L20" s="24"/>
      <c r="M20" s="17" t="s">
        <v>30</v>
      </c>
      <c r="N20" s="24"/>
      <c r="O20" s="175"/>
      <c r="P20" s="175"/>
      <c r="Q20" s="24"/>
      <c r="R20" s="25"/>
    </row>
    <row r="21" spans="2:18" s="6" customFormat="1" ht="18.75" customHeight="1">
      <c r="B21" s="23"/>
      <c r="C21" s="24"/>
      <c r="D21" s="24"/>
      <c r="E21" s="18" t="s">
        <v>36</v>
      </c>
      <c r="F21" s="24"/>
      <c r="G21" s="24"/>
      <c r="H21" s="24"/>
      <c r="I21" s="24"/>
      <c r="J21" s="24"/>
      <c r="K21" s="24"/>
      <c r="L21" s="24"/>
      <c r="M21" s="17" t="s">
        <v>32</v>
      </c>
      <c r="N21" s="24"/>
      <c r="O21" s="175"/>
      <c r="P21" s="175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7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99" customFormat="1" ht="15.75" customHeight="1">
      <c r="B24" s="100"/>
      <c r="C24" s="101"/>
      <c r="D24" s="101"/>
      <c r="E24" s="179"/>
      <c r="F24" s="179"/>
      <c r="G24" s="179"/>
      <c r="H24" s="179"/>
      <c r="I24" s="179"/>
      <c r="J24" s="179"/>
      <c r="K24" s="179"/>
      <c r="L24" s="179"/>
      <c r="M24" s="101"/>
      <c r="N24" s="101"/>
      <c r="O24" s="101"/>
      <c r="P24" s="101"/>
      <c r="Q24" s="101"/>
      <c r="R24" s="102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4"/>
      <c r="R26" s="25"/>
    </row>
    <row r="27" spans="2:18" s="6" customFormat="1" ht="15" customHeight="1">
      <c r="B27" s="23"/>
      <c r="C27" s="24"/>
      <c r="D27" s="103" t="s">
        <v>115</v>
      </c>
      <c r="E27" s="24"/>
      <c r="F27" s="24"/>
      <c r="G27" s="24"/>
      <c r="H27" s="24"/>
      <c r="I27" s="24"/>
      <c r="J27" s="24"/>
      <c r="K27" s="24"/>
      <c r="L27" s="24"/>
      <c r="M27" s="180">
        <f>$N$75</f>
        <v>0</v>
      </c>
      <c r="N27" s="180"/>
      <c r="O27" s="180"/>
      <c r="P27" s="180"/>
      <c r="Q27" s="24"/>
      <c r="R27" s="25"/>
    </row>
    <row r="28" spans="2:18" s="6" customFormat="1" ht="15" customHeight="1">
      <c r="B28" s="23"/>
      <c r="C28" s="24"/>
      <c r="D28" s="22" t="s">
        <v>103</v>
      </c>
      <c r="E28" s="24"/>
      <c r="F28" s="24"/>
      <c r="G28" s="24"/>
      <c r="H28" s="24"/>
      <c r="I28" s="24"/>
      <c r="J28" s="24"/>
      <c r="K28" s="24"/>
      <c r="L28" s="24"/>
      <c r="M28" s="180">
        <f>$N$82</f>
        <v>0</v>
      </c>
      <c r="N28" s="180"/>
      <c r="O28" s="180"/>
      <c r="P28" s="180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4" t="s">
        <v>43</v>
      </c>
      <c r="E30" s="24"/>
      <c r="F30" s="24"/>
      <c r="G30" s="24"/>
      <c r="H30" s="24"/>
      <c r="I30" s="24"/>
      <c r="J30" s="24"/>
      <c r="K30" s="24"/>
      <c r="L30" s="24"/>
      <c r="M30" s="202">
        <f>ROUND($M$27+$M$28,2)</f>
        <v>0</v>
      </c>
      <c r="N30" s="202"/>
      <c r="O30" s="202"/>
      <c r="P30" s="202"/>
      <c r="Q30" s="24"/>
      <c r="R30" s="25"/>
    </row>
    <row r="31" spans="2:18" s="6" customFormat="1" ht="7.5" customHeight="1">
      <c r="B31" s="23"/>
      <c r="C31" s="2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4"/>
      <c r="R31" s="25"/>
    </row>
    <row r="32" spans="2:18" s="6" customFormat="1" ht="15" customHeight="1">
      <c r="B32" s="23"/>
      <c r="C32" s="24"/>
      <c r="D32" s="29" t="s">
        <v>44</v>
      </c>
      <c r="E32" s="29" t="s">
        <v>45</v>
      </c>
      <c r="F32" s="105">
        <v>0.21</v>
      </c>
      <c r="G32" s="106" t="s">
        <v>46</v>
      </c>
      <c r="H32" s="203">
        <f>ROUND((((SUM($BE$82:$BE$89)+SUM($BE$107:$BE$139))+SUM($BE$141:$BE$145))),2)</f>
        <v>0</v>
      </c>
      <c r="I32" s="203"/>
      <c r="J32" s="203"/>
      <c r="K32" s="24"/>
      <c r="L32" s="24"/>
      <c r="M32" s="203">
        <f>ROUND(((ROUND((SUM($BE$82:$BE$89)+SUM($BE$107:$BE$139)),2)*$F$32)+SUM($BE$141:$BE$145)*$F$32),2)</f>
        <v>0</v>
      </c>
      <c r="N32" s="203"/>
      <c r="O32" s="203"/>
      <c r="P32" s="203"/>
      <c r="Q32" s="24"/>
      <c r="R32" s="25"/>
    </row>
    <row r="33" spans="2:18" s="6" customFormat="1" ht="15" customHeight="1">
      <c r="B33" s="23"/>
      <c r="C33" s="24"/>
      <c r="D33" s="24"/>
      <c r="E33" s="29" t="s">
        <v>47</v>
      </c>
      <c r="F33" s="105">
        <v>0.15</v>
      </c>
      <c r="G33" s="106" t="s">
        <v>46</v>
      </c>
      <c r="H33" s="203">
        <f>ROUND((((SUM($BF$82:$BF$89)+SUM($BF$107:$BF$139))+SUM($BF$141:$BF$145))),2)</f>
        <v>0</v>
      </c>
      <c r="I33" s="203"/>
      <c r="J33" s="203"/>
      <c r="K33" s="24"/>
      <c r="L33" s="24"/>
      <c r="M33" s="203">
        <f>ROUND(((ROUND((SUM($BF$82:$BF$89)+SUM($BF$107:$BF$139)),2)*$F$33)+SUM($BF$141:$BF$145)*$F$33),2)</f>
        <v>0</v>
      </c>
      <c r="N33" s="203"/>
      <c r="O33" s="203"/>
      <c r="P33" s="203"/>
      <c r="Q33" s="24"/>
      <c r="R33" s="25"/>
    </row>
    <row r="34" spans="2:18" s="6" customFormat="1" ht="12.75" customHeight="1" hidden="1">
      <c r="B34" s="23"/>
      <c r="C34" s="24"/>
      <c r="D34" s="24"/>
      <c r="E34" s="29" t="s">
        <v>48</v>
      </c>
      <c r="F34" s="105">
        <v>0.21</v>
      </c>
      <c r="G34" s="106" t="s">
        <v>46</v>
      </c>
      <c r="H34" s="203">
        <f>ROUND((((SUM($BG$82:$BG$89)+SUM($BG$107:$BG$139))+SUM($BG$141:$BG$145))),2)</f>
        <v>0</v>
      </c>
      <c r="I34" s="203"/>
      <c r="J34" s="203"/>
      <c r="K34" s="24"/>
      <c r="L34" s="24"/>
      <c r="M34" s="203">
        <v>0</v>
      </c>
      <c r="N34" s="203"/>
      <c r="O34" s="203"/>
      <c r="P34" s="203"/>
      <c r="Q34" s="24"/>
      <c r="R34" s="25"/>
    </row>
    <row r="35" spans="2:18" s="6" customFormat="1" ht="12.75" customHeight="1" hidden="1">
      <c r="B35" s="23"/>
      <c r="C35" s="24"/>
      <c r="D35" s="24"/>
      <c r="E35" s="29" t="s">
        <v>49</v>
      </c>
      <c r="F35" s="105">
        <v>0.15</v>
      </c>
      <c r="G35" s="106" t="s">
        <v>46</v>
      </c>
      <c r="H35" s="203">
        <f>ROUND((((SUM($BH$82:$BH$89)+SUM($BH$107:$BH$139))+SUM($BH$141:$BH$145))),2)</f>
        <v>0</v>
      </c>
      <c r="I35" s="203"/>
      <c r="J35" s="203"/>
      <c r="K35" s="24"/>
      <c r="L35" s="24"/>
      <c r="M35" s="203">
        <v>0</v>
      </c>
      <c r="N35" s="203"/>
      <c r="O35" s="203"/>
      <c r="P35" s="203"/>
      <c r="Q35" s="24"/>
      <c r="R35" s="25"/>
    </row>
    <row r="36" spans="2:18" s="6" customFormat="1" ht="12.75" customHeight="1" hidden="1">
      <c r="B36" s="23"/>
      <c r="C36" s="24"/>
      <c r="D36" s="24"/>
      <c r="E36" s="29" t="s">
        <v>50</v>
      </c>
      <c r="F36" s="105">
        <v>0</v>
      </c>
      <c r="G36" s="106" t="s">
        <v>46</v>
      </c>
      <c r="H36" s="203">
        <f>ROUND((((SUM($BI$82:$BI$89)+SUM($BI$107:$BI$139))+SUM($BI$141:$BI$145))),2)</f>
        <v>0</v>
      </c>
      <c r="I36" s="203"/>
      <c r="J36" s="203"/>
      <c r="K36" s="24"/>
      <c r="L36" s="24"/>
      <c r="M36" s="203">
        <v>0</v>
      </c>
      <c r="N36" s="203"/>
      <c r="O36" s="203"/>
      <c r="P36" s="203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34"/>
      <c r="J38" s="34"/>
      <c r="K38" s="34"/>
      <c r="L38" s="185">
        <f>SUM($M$30:$M$36)</f>
        <v>0</v>
      </c>
      <c r="M38" s="185"/>
      <c r="N38" s="185"/>
      <c r="O38" s="185"/>
      <c r="P38" s="185"/>
      <c r="Q38" s="32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1" customFormat="1" ht="14.25" customHeight="1">
      <c r="B40" s="1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1"/>
    </row>
    <row r="41" spans="2:18" s="6" customFormat="1" ht="15.75" customHeight="1">
      <c r="B41" s="23"/>
      <c r="C41" s="24"/>
      <c r="D41" s="36" t="s">
        <v>54</v>
      </c>
      <c r="E41" s="37"/>
      <c r="F41" s="37"/>
      <c r="G41" s="37"/>
      <c r="H41" s="38"/>
      <c r="I41" s="24"/>
      <c r="J41" s="36" t="s">
        <v>55</v>
      </c>
      <c r="K41" s="37"/>
      <c r="L41" s="37"/>
      <c r="M41" s="37"/>
      <c r="N41" s="37"/>
      <c r="O41" s="37"/>
      <c r="P41" s="38"/>
      <c r="Q41" s="24"/>
      <c r="R41" s="25"/>
    </row>
    <row r="42" spans="2:18" s="1" customFormat="1" ht="14.25" customHeight="1">
      <c r="B42" s="10"/>
      <c r="C42" s="14"/>
      <c r="D42" s="39"/>
      <c r="E42" s="14"/>
      <c r="F42" s="14"/>
      <c r="G42" s="14"/>
      <c r="H42" s="40"/>
      <c r="I42" s="14"/>
      <c r="J42" s="39"/>
      <c r="K42" s="14"/>
      <c r="L42" s="14"/>
      <c r="M42" s="14"/>
      <c r="N42" s="14"/>
      <c r="O42" s="14"/>
      <c r="P42" s="40"/>
      <c r="Q42" s="14"/>
      <c r="R42" s="11"/>
    </row>
    <row r="43" spans="2:18" s="1" customFormat="1" ht="14.25" customHeight="1">
      <c r="B43" s="10"/>
      <c r="C43" s="14"/>
      <c r="D43" s="39"/>
      <c r="E43" s="14"/>
      <c r="F43" s="14"/>
      <c r="G43" s="14"/>
      <c r="H43" s="40"/>
      <c r="I43" s="14"/>
      <c r="J43" s="39"/>
      <c r="K43" s="14"/>
      <c r="L43" s="14"/>
      <c r="M43" s="14"/>
      <c r="N43" s="14"/>
      <c r="O43" s="14"/>
      <c r="P43" s="40"/>
      <c r="Q43" s="14"/>
      <c r="R43" s="11"/>
    </row>
    <row r="44" spans="2:18" s="1" customFormat="1" ht="14.25" customHeight="1">
      <c r="B44" s="10"/>
      <c r="C44" s="14"/>
      <c r="D44" s="39"/>
      <c r="E44" s="14"/>
      <c r="F44" s="14"/>
      <c r="G44" s="14"/>
      <c r="H44" s="40"/>
      <c r="I44" s="14"/>
      <c r="J44" s="39"/>
      <c r="K44" s="14"/>
      <c r="L44" s="14"/>
      <c r="M44" s="14"/>
      <c r="N44" s="14"/>
      <c r="O44" s="14"/>
      <c r="P44" s="40"/>
      <c r="Q44" s="14"/>
      <c r="R44" s="11"/>
    </row>
    <row r="45" spans="2:18" s="1" customFormat="1" ht="14.25" customHeight="1">
      <c r="B45" s="10"/>
      <c r="C45" s="14"/>
      <c r="D45" s="39"/>
      <c r="E45" s="14"/>
      <c r="F45" s="14"/>
      <c r="G45" s="14"/>
      <c r="H45" s="40"/>
      <c r="I45" s="14"/>
      <c r="J45" s="39"/>
      <c r="K45" s="14"/>
      <c r="L45" s="14"/>
      <c r="M45" s="14"/>
      <c r="N45" s="14"/>
      <c r="O45" s="14"/>
      <c r="P45" s="40"/>
      <c r="Q45" s="14"/>
      <c r="R45" s="11"/>
    </row>
    <row r="46" spans="2:18" s="1" customFormat="1" ht="14.25" customHeight="1">
      <c r="B46" s="10"/>
      <c r="C46" s="14"/>
      <c r="D46" s="39"/>
      <c r="E46" s="14"/>
      <c r="F46" s="14"/>
      <c r="G46" s="14"/>
      <c r="H46" s="40"/>
      <c r="I46" s="14"/>
      <c r="J46" s="39"/>
      <c r="K46" s="14"/>
      <c r="L46" s="14"/>
      <c r="M46" s="14"/>
      <c r="N46" s="14"/>
      <c r="O46" s="14"/>
      <c r="P46" s="40"/>
      <c r="Q46" s="14"/>
      <c r="R46" s="11"/>
    </row>
    <row r="47" spans="2:18" s="1" customFormat="1" ht="14.25" customHeight="1">
      <c r="B47" s="10"/>
      <c r="C47" s="14"/>
      <c r="D47" s="39"/>
      <c r="E47" s="14"/>
      <c r="F47" s="14"/>
      <c r="G47" s="14"/>
      <c r="H47" s="40"/>
      <c r="I47" s="14"/>
      <c r="J47" s="39"/>
      <c r="K47" s="14"/>
      <c r="L47" s="14"/>
      <c r="M47" s="14"/>
      <c r="N47" s="14"/>
      <c r="O47" s="14"/>
      <c r="P47" s="40"/>
      <c r="Q47" s="14"/>
      <c r="R47" s="11"/>
    </row>
    <row r="48" spans="2:18" s="6" customFormat="1" ht="15.75" customHeight="1">
      <c r="B48" s="23"/>
      <c r="C48" s="24"/>
      <c r="D48" s="41" t="s">
        <v>56</v>
      </c>
      <c r="E48" s="42"/>
      <c r="F48" s="42"/>
      <c r="G48" s="43" t="s">
        <v>57</v>
      </c>
      <c r="H48" s="44"/>
      <c r="I48" s="24"/>
      <c r="J48" s="41" t="s">
        <v>56</v>
      </c>
      <c r="K48" s="42"/>
      <c r="L48" s="42"/>
      <c r="M48" s="42"/>
      <c r="N48" s="43" t="s">
        <v>57</v>
      </c>
      <c r="O48" s="42"/>
      <c r="P48" s="44"/>
      <c r="Q48" s="24"/>
      <c r="R48" s="25"/>
    </row>
    <row r="49" spans="2:18" s="1" customFormat="1" ht="14.25" customHeight="1"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1"/>
    </row>
    <row r="50" spans="2:18" s="6" customFormat="1" ht="15.75" customHeight="1">
      <c r="B50" s="23"/>
      <c r="C50" s="24"/>
      <c r="D50" s="36" t="s">
        <v>58</v>
      </c>
      <c r="E50" s="37"/>
      <c r="F50" s="37"/>
      <c r="G50" s="37"/>
      <c r="H50" s="38"/>
      <c r="I50" s="24"/>
      <c r="J50" s="36" t="s">
        <v>59</v>
      </c>
      <c r="K50" s="37"/>
      <c r="L50" s="37"/>
      <c r="M50" s="37"/>
      <c r="N50" s="37"/>
      <c r="O50" s="37"/>
      <c r="P50" s="38"/>
      <c r="Q50" s="24"/>
      <c r="R50" s="25"/>
    </row>
    <row r="51" spans="2:18" s="1" customFormat="1" ht="14.25" customHeight="1">
      <c r="B51" s="10"/>
      <c r="C51" s="14"/>
      <c r="D51" s="39"/>
      <c r="E51" s="14"/>
      <c r="F51" s="14"/>
      <c r="G51" s="14"/>
      <c r="H51" s="40"/>
      <c r="I51" s="14"/>
      <c r="J51" s="39"/>
      <c r="K51" s="14"/>
      <c r="L51" s="14"/>
      <c r="M51" s="14"/>
      <c r="N51" s="14"/>
      <c r="O51" s="14"/>
      <c r="P51" s="40"/>
      <c r="Q51" s="14"/>
      <c r="R51" s="11"/>
    </row>
    <row r="52" spans="2:18" s="1" customFormat="1" ht="14.25" customHeight="1">
      <c r="B52" s="10"/>
      <c r="C52" s="14"/>
      <c r="D52" s="39"/>
      <c r="E52" s="14"/>
      <c r="F52" s="14"/>
      <c r="G52" s="14"/>
      <c r="H52" s="40"/>
      <c r="I52" s="14"/>
      <c r="J52" s="39"/>
      <c r="K52" s="14"/>
      <c r="L52" s="14"/>
      <c r="M52" s="14"/>
      <c r="N52" s="14"/>
      <c r="O52" s="14"/>
      <c r="P52" s="40"/>
      <c r="Q52" s="14"/>
      <c r="R52" s="11"/>
    </row>
    <row r="53" spans="2:18" s="1" customFormat="1" ht="14.25" customHeight="1">
      <c r="B53" s="10"/>
      <c r="C53" s="14"/>
      <c r="D53" s="39"/>
      <c r="E53" s="14"/>
      <c r="F53" s="14"/>
      <c r="G53" s="14"/>
      <c r="H53" s="40"/>
      <c r="I53" s="14"/>
      <c r="J53" s="39"/>
      <c r="K53" s="14"/>
      <c r="L53" s="14"/>
      <c r="M53" s="14"/>
      <c r="N53" s="14"/>
      <c r="O53" s="14"/>
      <c r="P53" s="40"/>
      <c r="Q53" s="14"/>
      <c r="R53" s="11"/>
    </row>
    <row r="54" spans="2:18" s="1" customFormat="1" ht="14.25" customHeight="1">
      <c r="B54" s="10"/>
      <c r="C54" s="14"/>
      <c r="D54" s="39"/>
      <c r="E54" s="14"/>
      <c r="F54" s="14"/>
      <c r="G54" s="14"/>
      <c r="H54" s="40"/>
      <c r="I54" s="14"/>
      <c r="J54" s="39"/>
      <c r="K54" s="14"/>
      <c r="L54" s="14"/>
      <c r="M54" s="14"/>
      <c r="N54" s="14"/>
      <c r="O54" s="14"/>
      <c r="P54" s="40"/>
      <c r="Q54" s="14"/>
      <c r="R54" s="11"/>
    </row>
    <row r="55" spans="2:18" s="1" customFormat="1" ht="14.25" customHeight="1">
      <c r="B55" s="10"/>
      <c r="C55" s="14"/>
      <c r="D55" s="39"/>
      <c r="E55" s="14"/>
      <c r="F55" s="14"/>
      <c r="G55" s="14"/>
      <c r="H55" s="40"/>
      <c r="I55" s="14"/>
      <c r="J55" s="39"/>
      <c r="K55" s="14"/>
      <c r="L55" s="14"/>
      <c r="M55" s="14"/>
      <c r="N55" s="14"/>
      <c r="O55" s="14"/>
      <c r="P55" s="40"/>
      <c r="Q55" s="14"/>
      <c r="R55" s="11"/>
    </row>
    <row r="56" spans="2:18" s="1" customFormat="1" ht="14.25" customHeight="1">
      <c r="B56" s="10"/>
      <c r="C56" s="14"/>
      <c r="D56" s="39"/>
      <c r="E56" s="14"/>
      <c r="F56" s="14"/>
      <c r="G56" s="14"/>
      <c r="H56" s="40"/>
      <c r="I56" s="14"/>
      <c r="J56" s="39"/>
      <c r="K56" s="14"/>
      <c r="L56" s="14"/>
      <c r="M56" s="14"/>
      <c r="N56" s="14"/>
      <c r="O56" s="14"/>
      <c r="P56" s="40"/>
      <c r="Q56" s="14"/>
      <c r="R56" s="11"/>
    </row>
    <row r="57" spans="2:18" s="6" customFormat="1" ht="15.75" customHeight="1">
      <c r="B57" s="23"/>
      <c r="C57" s="24"/>
      <c r="D57" s="41" t="s">
        <v>56</v>
      </c>
      <c r="E57" s="42"/>
      <c r="F57" s="42"/>
      <c r="G57" s="43" t="s">
        <v>57</v>
      </c>
      <c r="H57" s="44"/>
      <c r="I57" s="24"/>
      <c r="J57" s="41" t="s">
        <v>56</v>
      </c>
      <c r="K57" s="42"/>
      <c r="L57" s="42"/>
      <c r="M57" s="42"/>
      <c r="N57" s="43" t="s">
        <v>57</v>
      </c>
      <c r="O57" s="42"/>
      <c r="P57" s="44"/>
      <c r="Q57" s="24"/>
      <c r="R57" s="25"/>
    </row>
    <row r="58" spans="2:18" s="6" customFormat="1" ht="15" customHeight="1"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7"/>
    </row>
    <row r="62" spans="2:18" s="6" customFormat="1" ht="7.5" customHeight="1">
      <c r="B62" s="108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10"/>
    </row>
    <row r="63" spans="2:21" s="6" customFormat="1" ht="37.5" customHeight="1">
      <c r="B63" s="23"/>
      <c r="C63" s="174" t="s">
        <v>116</v>
      </c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25"/>
      <c r="T63" s="24"/>
      <c r="U63" s="24"/>
    </row>
    <row r="64" spans="2:21" s="6" customFormat="1" ht="7.5" customHeight="1"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5"/>
      <c r="T64" s="24"/>
      <c r="U64" s="24"/>
    </row>
    <row r="65" spans="2:21" s="6" customFormat="1" ht="30.75" customHeight="1">
      <c r="B65" s="23"/>
      <c r="C65" s="17" t="s">
        <v>17</v>
      </c>
      <c r="D65" s="24"/>
      <c r="E65" s="24"/>
      <c r="F65" s="199" t="str">
        <f>$F$6</f>
        <v>Revitalizace původního autobusového nádraží Beroun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24"/>
      <c r="R65" s="25"/>
      <c r="T65" s="24"/>
      <c r="U65" s="24"/>
    </row>
    <row r="66" spans="2:21" s="6" customFormat="1" ht="37.5" customHeight="1">
      <c r="B66" s="23"/>
      <c r="C66" s="56" t="s">
        <v>112</v>
      </c>
      <c r="D66" s="24"/>
      <c r="E66" s="24"/>
      <c r="F66" s="186" t="str">
        <f>$F$7</f>
        <v>SO 000 - Demolice</v>
      </c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24"/>
      <c r="R66" s="25"/>
      <c r="T66" s="24"/>
      <c r="U66" s="24"/>
    </row>
    <row r="67" spans="2:21" s="6" customFormat="1" ht="7.5" customHeight="1"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5"/>
      <c r="T67" s="24"/>
      <c r="U67" s="24"/>
    </row>
    <row r="68" spans="2:21" s="6" customFormat="1" ht="18.75" customHeight="1">
      <c r="B68" s="23"/>
      <c r="C68" s="17" t="s">
        <v>23</v>
      </c>
      <c r="D68" s="24"/>
      <c r="E68" s="24"/>
      <c r="F68" s="18" t="str">
        <f>$F$9</f>
        <v>k.ú. Beroun</v>
      </c>
      <c r="G68" s="24"/>
      <c r="H68" s="24"/>
      <c r="I68" s="24"/>
      <c r="J68" s="24"/>
      <c r="K68" s="17" t="s">
        <v>25</v>
      </c>
      <c r="L68" s="24"/>
      <c r="M68" s="204" t="str">
        <f>IF($O$9="","",$O$9)</f>
        <v>08.12.2015</v>
      </c>
      <c r="N68" s="204"/>
      <c r="O68" s="204"/>
      <c r="P68" s="204"/>
      <c r="Q68" s="24"/>
      <c r="R68" s="25"/>
      <c r="T68" s="24"/>
      <c r="U68" s="24"/>
    </row>
    <row r="69" spans="2:21" s="6" customFormat="1" ht="7.5" customHeight="1"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5"/>
      <c r="T69" s="24"/>
      <c r="U69" s="24"/>
    </row>
    <row r="70" spans="2:21" s="6" customFormat="1" ht="15.75" customHeight="1">
      <c r="B70" s="23"/>
      <c r="C70" s="17" t="s">
        <v>29</v>
      </c>
      <c r="D70" s="24"/>
      <c r="E70" s="24"/>
      <c r="F70" s="18" t="str">
        <f>$E$12</f>
        <v>Revitali s.r.o.</v>
      </c>
      <c r="G70" s="24"/>
      <c r="H70" s="24"/>
      <c r="I70" s="24"/>
      <c r="J70" s="24"/>
      <c r="K70" s="17" t="s">
        <v>35</v>
      </c>
      <c r="L70" s="24"/>
      <c r="M70" s="175" t="str">
        <f>$E$18</f>
        <v>Ing.Jiří Křepinský - PRINKOM</v>
      </c>
      <c r="N70" s="175"/>
      <c r="O70" s="175"/>
      <c r="P70" s="175"/>
      <c r="Q70" s="175"/>
      <c r="R70" s="25"/>
      <c r="T70" s="24"/>
      <c r="U70" s="24"/>
    </row>
    <row r="71" spans="2:21" s="6" customFormat="1" ht="15" customHeight="1">
      <c r="B71" s="23"/>
      <c r="C71" s="17" t="s">
        <v>33</v>
      </c>
      <c r="D71" s="24"/>
      <c r="E71" s="24"/>
      <c r="F71" s="18" t="str">
        <f>IF($E$15="","",$E$15)</f>
        <v>Vyplň údaj</v>
      </c>
      <c r="G71" s="24"/>
      <c r="H71" s="24"/>
      <c r="I71" s="24"/>
      <c r="J71" s="24"/>
      <c r="K71" s="17" t="s">
        <v>38</v>
      </c>
      <c r="L71" s="24"/>
      <c r="M71" s="175" t="str">
        <f>$E$21</f>
        <v>Ing.Jiří Křepinský - PRINKOM</v>
      </c>
      <c r="N71" s="175"/>
      <c r="O71" s="175"/>
      <c r="P71" s="175"/>
      <c r="Q71" s="175"/>
      <c r="R71" s="25"/>
      <c r="T71" s="24"/>
      <c r="U71" s="24"/>
    </row>
    <row r="72" spans="2:21" s="6" customFormat="1" ht="11.25" customHeight="1"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5"/>
      <c r="T72" s="24"/>
      <c r="U72" s="24"/>
    </row>
    <row r="73" spans="2:21" s="6" customFormat="1" ht="30" customHeight="1">
      <c r="B73" s="23"/>
      <c r="C73" s="205" t="s">
        <v>117</v>
      </c>
      <c r="D73" s="205"/>
      <c r="E73" s="205"/>
      <c r="F73" s="205"/>
      <c r="G73" s="205"/>
      <c r="H73" s="32"/>
      <c r="I73" s="32"/>
      <c r="J73" s="32"/>
      <c r="K73" s="32"/>
      <c r="L73" s="32"/>
      <c r="M73" s="32"/>
      <c r="N73" s="205" t="s">
        <v>118</v>
      </c>
      <c r="O73" s="205"/>
      <c r="P73" s="205"/>
      <c r="Q73" s="205"/>
      <c r="R73" s="25"/>
      <c r="T73" s="24"/>
      <c r="U73" s="24"/>
    </row>
    <row r="74" spans="2:21" s="6" customFormat="1" ht="11.25" customHeight="1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5"/>
      <c r="T74" s="24"/>
      <c r="U74" s="24"/>
    </row>
    <row r="75" spans="2:47" s="6" customFormat="1" ht="30" customHeight="1">
      <c r="B75" s="23"/>
      <c r="C75" s="69" t="s">
        <v>119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191">
        <f>$N$107</f>
        <v>0</v>
      </c>
      <c r="O75" s="191"/>
      <c r="P75" s="191"/>
      <c r="Q75" s="191"/>
      <c r="R75" s="25"/>
      <c r="T75" s="24"/>
      <c r="U75" s="24"/>
      <c r="AU75" s="6" t="s">
        <v>120</v>
      </c>
    </row>
    <row r="76" spans="2:21" s="74" customFormat="1" ht="25.5" customHeight="1">
      <c r="B76" s="111"/>
      <c r="C76" s="112"/>
      <c r="D76" s="112" t="s">
        <v>121</v>
      </c>
      <c r="E76" s="112"/>
      <c r="F76" s="112"/>
      <c r="G76" s="112"/>
      <c r="H76" s="112"/>
      <c r="I76" s="112"/>
      <c r="J76" s="112"/>
      <c r="K76" s="112"/>
      <c r="L76" s="112"/>
      <c r="M76" s="112"/>
      <c r="N76" s="206">
        <f>$N$108</f>
        <v>0</v>
      </c>
      <c r="O76" s="206"/>
      <c r="P76" s="206"/>
      <c r="Q76" s="206"/>
      <c r="R76" s="113"/>
      <c r="T76" s="112"/>
      <c r="U76" s="112"/>
    </row>
    <row r="77" spans="2:21" s="114" customFormat="1" ht="21" customHeight="1">
      <c r="B77" s="115"/>
      <c r="C77" s="87"/>
      <c r="D77" s="87" t="s">
        <v>122</v>
      </c>
      <c r="E77" s="87"/>
      <c r="F77" s="87"/>
      <c r="G77" s="87"/>
      <c r="H77" s="87"/>
      <c r="I77" s="87"/>
      <c r="J77" s="87"/>
      <c r="K77" s="87"/>
      <c r="L77" s="87"/>
      <c r="M77" s="87"/>
      <c r="N77" s="195">
        <f>$N$109</f>
        <v>0</v>
      </c>
      <c r="O77" s="195"/>
      <c r="P77" s="195"/>
      <c r="Q77" s="195"/>
      <c r="R77" s="116"/>
      <c r="T77" s="87"/>
      <c r="U77" s="87"/>
    </row>
    <row r="78" spans="2:21" s="114" customFormat="1" ht="21" customHeight="1">
      <c r="B78" s="115"/>
      <c r="C78" s="87"/>
      <c r="D78" s="87" t="s">
        <v>123</v>
      </c>
      <c r="E78" s="87"/>
      <c r="F78" s="87"/>
      <c r="G78" s="87"/>
      <c r="H78" s="87"/>
      <c r="I78" s="87"/>
      <c r="J78" s="87"/>
      <c r="K78" s="87"/>
      <c r="L78" s="87"/>
      <c r="M78" s="87"/>
      <c r="N78" s="195">
        <f>$N$120</f>
        <v>0</v>
      </c>
      <c r="O78" s="195"/>
      <c r="P78" s="195"/>
      <c r="Q78" s="195"/>
      <c r="R78" s="116"/>
      <c r="T78" s="87"/>
      <c r="U78" s="87"/>
    </row>
    <row r="79" spans="2:21" s="114" customFormat="1" ht="21" customHeight="1">
      <c r="B79" s="115"/>
      <c r="C79" s="87"/>
      <c r="D79" s="87" t="s">
        <v>124</v>
      </c>
      <c r="E79" s="87"/>
      <c r="F79" s="87"/>
      <c r="G79" s="87"/>
      <c r="H79" s="87"/>
      <c r="I79" s="87"/>
      <c r="J79" s="87"/>
      <c r="K79" s="87"/>
      <c r="L79" s="87"/>
      <c r="M79" s="87"/>
      <c r="N79" s="195">
        <f>$N$130</f>
        <v>0</v>
      </c>
      <c r="O79" s="195"/>
      <c r="P79" s="195"/>
      <c r="Q79" s="195"/>
      <c r="R79" s="116"/>
      <c r="T79" s="87"/>
      <c r="U79" s="87"/>
    </row>
    <row r="80" spans="2:21" s="74" customFormat="1" ht="22.5" customHeight="1">
      <c r="B80" s="111"/>
      <c r="C80" s="112"/>
      <c r="D80" s="112" t="s">
        <v>125</v>
      </c>
      <c r="E80" s="112"/>
      <c r="F80" s="112"/>
      <c r="G80" s="112"/>
      <c r="H80" s="112"/>
      <c r="I80" s="112"/>
      <c r="J80" s="112"/>
      <c r="K80" s="112"/>
      <c r="L80" s="112"/>
      <c r="M80" s="112"/>
      <c r="N80" s="207">
        <f>$N$140</f>
        <v>0</v>
      </c>
      <c r="O80" s="207"/>
      <c r="P80" s="207"/>
      <c r="Q80" s="207"/>
      <c r="R80" s="113"/>
      <c r="T80" s="112"/>
      <c r="U80" s="112"/>
    </row>
    <row r="81" spans="2:21" s="6" customFormat="1" ht="22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5"/>
      <c r="T81" s="24"/>
      <c r="U81" s="24"/>
    </row>
    <row r="82" spans="2:21" s="6" customFormat="1" ht="30" customHeight="1">
      <c r="B82" s="23"/>
      <c r="C82" s="69" t="s">
        <v>126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191">
        <f>ROUND($N$83+$N$84+$N$85+$N$86+$N$87+$N$88,2)</f>
        <v>0</v>
      </c>
      <c r="O82" s="191"/>
      <c r="P82" s="191"/>
      <c r="Q82" s="191"/>
      <c r="R82" s="25"/>
      <c r="T82" s="117"/>
      <c r="U82" s="118" t="s">
        <v>44</v>
      </c>
    </row>
    <row r="83" spans="2:62" s="6" customFormat="1" ht="18.75" customHeight="1">
      <c r="B83" s="23"/>
      <c r="C83" s="24"/>
      <c r="D83" s="196" t="s">
        <v>127</v>
      </c>
      <c r="E83" s="196"/>
      <c r="F83" s="196"/>
      <c r="G83" s="196"/>
      <c r="H83" s="196"/>
      <c r="I83" s="24"/>
      <c r="J83" s="24"/>
      <c r="K83" s="24"/>
      <c r="L83" s="24"/>
      <c r="M83" s="24"/>
      <c r="N83" s="194">
        <f>ROUND($N$75*$T$83,2)</f>
        <v>0</v>
      </c>
      <c r="O83" s="194"/>
      <c r="P83" s="194"/>
      <c r="Q83" s="194"/>
      <c r="R83" s="25"/>
      <c r="T83" s="119"/>
      <c r="U83" s="120" t="s">
        <v>45</v>
      </c>
      <c r="AY83" s="6" t="s">
        <v>128</v>
      </c>
      <c r="BE83" s="91">
        <f>IF($U$83="základní",$N$83,0)</f>
        <v>0</v>
      </c>
      <c r="BF83" s="91">
        <f>IF($U$83="snížená",$N$83,0)</f>
        <v>0</v>
      </c>
      <c r="BG83" s="91">
        <f>IF($U$83="zákl. přenesená",$N$83,0)</f>
        <v>0</v>
      </c>
      <c r="BH83" s="91">
        <f>IF($U$83="sníž. přenesená",$N$83,0)</f>
        <v>0</v>
      </c>
      <c r="BI83" s="91">
        <f>IF($U$83="nulová",$N$83,0)</f>
        <v>0</v>
      </c>
      <c r="BJ83" s="6" t="s">
        <v>22</v>
      </c>
    </row>
    <row r="84" spans="2:62" s="6" customFormat="1" ht="18.75" customHeight="1">
      <c r="B84" s="23"/>
      <c r="C84" s="24"/>
      <c r="D84" s="196" t="s">
        <v>129</v>
      </c>
      <c r="E84" s="196"/>
      <c r="F84" s="196"/>
      <c r="G84" s="196"/>
      <c r="H84" s="196"/>
      <c r="I84" s="24"/>
      <c r="J84" s="24"/>
      <c r="K84" s="24"/>
      <c r="L84" s="24"/>
      <c r="M84" s="24"/>
      <c r="N84" s="194">
        <f>ROUND($N$75*$T$84,2)</f>
        <v>0</v>
      </c>
      <c r="O84" s="194"/>
      <c r="P84" s="194"/>
      <c r="Q84" s="194"/>
      <c r="R84" s="25"/>
      <c r="T84" s="119"/>
      <c r="U84" s="120" t="s">
        <v>45</v>
      </c>
      <c r="AY84" s="6" t="s">
        <v>128</v>
      </c>
      <c r="BE84" s="91">
        <f>IF($U$84="základní",$N$84,0)</f>
        <v>0</v>
      </c>
      <c r="BF84" s="91">
        <f>IF($U$84="snížená",$N$84,0)</f>
        <v>0</v>
      </c>
      <c r="BG84" s="91">
        <f>IF($U$84="zákl. přenesená",$N$84,0)</f>
        <v>0</v>
      </c>
      <c r="BH84" s="91">
        <f>IF($U$84="sníž. přenesená",$N$84,0)</f>
        <v>0</v>
      </c>
      <c r="BI84" s="91">
        <f>IF($U$84="nulová",$N$84,0)</f>
        <v>0</v>
      </c>
      <c r="BJ84" s="6" t="s">
        <v>22</v>
      </c>
    </row>
    <row r="85" spans="2:62" s="6" customFormat="1" ht="18.75" customHeight="1">
      <c r="B85" s="23"/>
      <c r="C85" s="24"/>
      <c r="D85" s="196" t="s">
        <v>130</v>
      </c>
      <c r="E85" s="196"/>
      <c r="F85" s="196"/>
      <c r="G85" s="196"/>
      <c r="H85" s="196"/>
      <c r="I85" s="24"/>
      <c r="J85" s="24"/>
      <c r="K85" s="24"/>
      <c r="L85" s="24"/>
      <c r="M85" s="24"/>
      <c r="N85" s="194">
        <f>ROUND($N$75*$T$85,2)</f>
        <v>0</v>
      </c>
      <c r="O85" s="194"/>
      <c r="P85" s="194"/>
      <c r="Q85" s="194"/>
      <c r="R85" s="25"/>
      <c r="T85" s="119"/>
      <c r="U85" s="120" t="s">
        <v>45</v>
      </c>
      <c r="AY85" s="6" t="s">
        <v>128</v>
      </c>
      <c r="BE85" s="91">
        <f>IF($U$85="základní",$N$85,0)</f>
        <v>0</v>
      </c>
      <c r="BF85" s="91">
        <f>IF($U$85="snížená",$N$85,0)</f>
        <v>0</v>
      </c>
      <c r="BG85" s="91">
        <f>IF($U$85="zákl. přenesená",$N$85,0)</f>
        <v>0</v>
      </c>
      <c r="BH85" s="91">
        <f>IF($U$85="sníž. přenesená",$N$85,0)</f>
        <v>0</v>
      </c>
      <c r="BI85" s="91">
        <f>IF($U$85="nulová",$N$85,0)</f>
        <v>0</v>
      </c>
      <c r="BJ85" s="6" t="s">
        <v>22</v>
      </c>
    </row>
    <row r="86" spans="2:62" s="6" customFormat="1" ht="18.75" customHeight="1">
      <c r="B86" s="23"/>
      <c r="C86" s="24"/>
      <c r="D86" s="196" t="s">
        <v>131</v>
      </c>
      <c r="E86" s="196"/>
      <c r="F86" s="196"/>
      <c r="G86" s="196"/>
      <c r="H86" s="196"/>
      <c r="I86" s="24"/>
      <c r="J86" s="24"/>
      <c r="K86" s="24"/>
      <c r="L86" s="24"/>
      <c r="M86" s="24"/>
      <c r="N86" s="194">
        <f>ROUND($N$75*$T$86,2)</f>
        <v>0</v>
      </c>
      <c r="O86" s="194"/>
      <c r="P86" s="194"/>
      <c r="Q86" s="194"/>
      <c r="R86" s="25"/>
      <c r="T86" s="119"/>
      <c r="U86" s="120" t="s">
        <v>45</v>
      </c>
      <c r="AY86" s="6" t="s">
        <v>128</v>
      </c>
      <c r="BE86" s="91">
        <f>IF($U$86="základní",$N$86,0)</f>
        <v>0</v>
      </c>
      <c r="BF86" s="91">
        <f>IF($U$86="snížená",$N$86,0)</f>
        <v>0</v>
      </c>
      <c r="BG86" s="91">
        <f>IF($U$86="zákl. přenesená",$N$86,0)</f>
        <v>0</v>
      </c>
      <c r="BH86" s="91">
        <f>IF($U$86="sníž. přenesená",$N$86,0)</f>
        <v>0</v>
      </c>
      <c r="BI86" s="91">
        <f>IF($U$86="nulová",$N$86,0)</f>
        <v>0</v>
      </c>
      <c r="BJ86" s="6" t="s">
        <v>22</v>
      </c>
    </row>
    <row r="87" spans="2:62" s="6" customFormat="1" ht="18.75" customHeight="1">
      <c r="B87" s="23"/>
      <c r="C87" s="24"/>
      <c r="D87" s="196" t="s">
        <v>132</v>
      </c>
      <c r="E87" s="196"/>
      <c r="F87" s="196"/>
      <c r="G87" s="196"/>
      <c r="H87" s="196"/>
      <c r="I87" s="24"/>
      <c r="J87" s="24"/>
      <c r="K87" s="24"/>
      <c r="L87" s="24"/>
      <c r="M87" s="24"/>
      <c r="N87" s="194">
        <f>ROUND($N$75*$T$87,2)</f>
        <v>0</v>
      </c>
      <c r="O87" s="194"/>
      <c r="P87" s="194"/>
      <c r="Q87" s="194"/>
      <c r="R87" s="25"/>
      <c r="T87" s="119"/>
      <c r="U87" s="120" t="s">
        <v>45</v>
      </c>
      <c r="AY87" s="6" t="s">
        <v>128</v>
      </c>
      <c r="BE87" s="91">
        <f>IF($U$87="základní",$N$87,0)</f>
        <v>0</v>
      </c>
      <c r="BF87" s="91">
        <f>IF($U$87="snížená",$N$87,0)</f>
        <v>0</v>
      </c>
      <c r="BG87" s="91">
        <f>IF($U$87="zákl. přenesená",$N$87,0)</f>
        <v>0</v>
      </c>
      <c r="BH87" s="91">
        <f>IF($U$87="sníž. přenesená",$N$87,0)</f>
        <v>0</v>
      </c>
      <c r="BI87" s="91">
        <f>IF($U$87="nulová",$N$87,0)</f>
        <v>0</v>
      </c>
      <c r="BJ87" s="6" t="s">
        <v>22</v>
      </c>
    </row>
    <row r="88" spans="2:62" s="6" customFormat="1" ht="18.75" customHeight="1">
      <c r="B88" s="23"/>
      <c r="C88" s="24"/>
      <c r="D88" s="87" t="s">
        <v>133</v>
      </c>
      <c r="E88" s="24"/>
      <c r="F88" s="24"/>
      <c r="G88" s="24"/>
      <c r="H88" s="24"/>
      <c r="I88" s="24"/>
      <c r="J88" s="24"/>
      <c r="K88" s="24"/>
      <c r="L88" s="24"/>
      <c r="M88" s="24"/>
      <c r="N88" s="194">
        <f>ROUND($N$75*$T$88,2)</f>
        <v>0</v>
      </c>
      <c r="O88" s="194"/>
      <c r="P88" s="194"/>
      <c r="Q88" s="194"/>
      <c r="R88" s="25"/>
      <c r="T88" s="121"/>
      <c r="U88" s="122" t="s">
        <v>45</v>
      </c>
      <c r="AY88" s="6" t="s">
        <v>134</v>
      </c>
      <c r="BE88" s="91">
        <f>IF($U$88="základní",$N$88,0)</f>
        <v>0</v>
      </c>
      <c r="BF88" s="91">
        <f>IF($U$88="snížená",$N$88,0)</f>
        <v>0</v>
      </c>
      <c r="BG88" s="91">
        <f>IF($U$88="zákl. přenesená",$N$88,0)</f>
        <v>0</v>
      </c>
      <c r="BH88" s="91">
        <f>IF($U$88="sníž. přenesená",$N$88,0)</f>
        <v>0</v>
      </c>
      <c r="BI88" s="91">
        <f>IF($U$88="nulová",$N$88,0)</f>
        <v>0</v>
      </c>
      <c r="BJ88" s="6" t="s">
        <v>22</v>
      </c>
    </row>
    <row r="89" spans="2:21" s="6" customFormat="1" ht="14.25" customHeight="1"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5"/>
      <c r="T89" s="24"/>
      <c r="U89" s="24"/>
    </row>
    <row r="90" spans="2:21" s="6" customFormat="1" ht="30" customHeight="1">
      <c r="B90" s="23"/>
      <c r="C90" s="98" t="s">
        <v>108</v>
      </c>
      <c r="D90" s="32"/>
      <c r="E90" s="32"/>
      <c r="F90" s="32"/>
      <c r="G90" s="32"/>
      <c r="H90" s="32"/>
      <c r="I90" s="32"/>
      <c r="J90" s="32"/>
      <c r="K90" s="32"/>
      <c r="L90" s="197">
        <f>ROUND(SUM($N$75+$N$82),2)</f>
        <v>0</v>
      </c>
      <c r="M90" s="197"/>
      <c r="N90" s="197"/>
      <c r="O90" s="197"/>
      <c r="P90" s="197"/>
      <c r="Q90" s="197"/>
      <c r="R90" s="25"/>
      <c r="T90" s="24"/>
      <c r="U90" s="24"/>
    </row>
    <row r="91" spans="2:21" s="6" customFormat="1" ht="7.5" customHeight="1"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/>
      <c r="T91" s="24"/>
      <c r="U91" s="24"/>
    </row>
    <row r="95" spans="2:18" s="6" customFormat="1" ht="7.5" customHeight="1">
      <c r="B95" s="48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50"/>
    </row>
    <row r="96" spans="2:18" s="6" customFormat="1" ht="37.5" customHeight="1">
      <c r="B96" s="23"/>
      <c r="C96" s="174" t="s">
        <v>135</v>
      </c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25"/>
    </row>
    <row r="97" spans="2:18" s="6" customFormat="1" ht="7.5" customHeight="1"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5"/>
    </row>
    <row r="98" spans="2:18" s="6" customFormat="1" ht="30.75" customHeight="1">
      <c r="B98" s="23"/>
      <c r="C98" s="17" t="s">
        <v>17</v>
      </c>
      <c r="D98" s="24"/>
      <c r="E98" s="24"/>
      <c r="F98" s="199" t="str">
        <f>$F$6</f>
        <v>Revitalizace původního autobusového nádraží Beroun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24"/>
      <c r="R98" s="25"/>
    </row>
    <row r="99" spans="2:18" s="6" customFormat="1" ht="37.5" customHeight="1">
      <c r="B99" s="23"/>
      <c r="C99" s="56" t="s">
        <v>112</v>
      </c>
      <c r="D99" s="24"/>
      <c r="E99" s="24"/>
      <c r="F99" s="186" t="str">
        <f>$F$7</f>
        <v>SO 000 - Demolice</v>
      </c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24"/>
      <c r="R99" s="25"/>
    </row>
    <row r="100" spans="2:18" s="6" customFormat="1" ht="7.5" customHeight="1"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5"/>
    </row>
    <row r="101" spans="2:18" s="6" customFormat="1" ht="18.75" customHeight="1">
      <c r="B101" s="23"/>
      <c r="C101" s="17" t="s">
        <v>23</v>
      </c>
      <c r="D101" s="24"/>
      <c r="E101" s="24"/>
      <c r="F101" s="18" t="str">
        <f>$F$9</f>
        <v>k.ú. Beroun</v>
      </c>
      <c r="G101" s="24"/>
      <c r="H101" s="24"/>
      <c r="I101" s="24"/>
      <c r="J101" s="24"/>
      <c r="K101" s="17" t="s">
        <v>25</v>
      </c>
      <c r="L101" s="24"/>
      <c r="M101" s="204" t="str">
        <f>IF($O$9="","",$O$9)</f>
        <v>08.12.2015</v>
      </c>
      <c r="N101" s="204"/>
      <c r="O101" s="204"/>
      <c r="P101" s="204"/>
      <c r="Q101" s="24"/>
      <c r="R101" s="25"/>
    </row>
    <row r="102" spans="2:18" s="6" customFormat="1" ht="7.5" customHeight="1"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5"/>
    </row>
    <row r="103" spans="2:18" s="6" customFormat="1" ht="15.75" customHeight="1">
      <c r="B103" s="23"/>
      <c r="C103" s="17" t="s">
        <v>29</v>
      </c>
      <c r="D103" s="24"/>
      <c r="E103" s="24"/>
      <c r="F103" s="18" t="str">
        <f>$E$12</f>
        <v>Revitali s.r.o.</v>
      </c>
      <c r="G103" s="24"/>
      <c r="H103" s="24"/>
      <c r="I103" s="24"/>
      <c r="J103" s="24"/>
      <c r="K103" s="17" t="s">
        <v>35</v>
      </c>
      <c r="L103" s="24"/>
      <c r="M103" s="175" t="str">
        <f>$E$18</f>
        <v>Ing.Jiří Křepinský - PRINKOM</v>
      </c>
      <c r="N103" s="175"/>
      <c r="O103" s="175"/>
      <c r="P103" s="175"/>
      <c r="Q103" s="175"/>
      <c r="R103" s="25"/>
    </row>
    <row r="104" spans="2:18" s="6" customFormat="1" ht="15" customHeight="1">
      <c r="B104" s="23"/>
      <c r="C104" s="17" t="s">
        <v>33</v>
      </c>
      <c r="D104" s="24"/>
      <c r="E104" s="24"/>
      <c r="F104" s="18" t="str">
        <f>IF($E$15="","",$E$15)</f>
        <v>Vyplň údaj</v>
      </c>
      <c r="G104" s="24"/>
      <c r="H104" s="24"/>
      <c r="I104" s="24"/>
      <c r="J104" s="24"/>
      <c r="K104" s="17" t="s">
        <v>38</v>
      </c>
      <c r="L104" s="24"/>
      <c r="M104" s="175" t="str">
        <f>$E$21</f>
        <v>Ing.Jiří Křepinský - PRINKOM</v>
      </c>
      <c r="N104" s="175"/>
      <c r="O104" s="175"/>
      <c r="P104" s="175"/>
      <c r="Q104" s="175"/>
      <c r="R104" s="25"/>
    </row>
    <row r="105" spans="2:18" s="6" customFormat="1" ht="11.25" customHeight="1"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5"/>
    </row>
    <row r="106" spans="2:27" s="123" customFormat="1" ht="30" customHeight="1">
      <c r="B106" s="124"/>
      <c r="C106" s="125" t="s">
        <v>136</v>
      </c>
      <c r="D106" s="126" t="s">
        <v>137</v>
      </c>
      <c r="E106" s="126" t="s">
        <v>62</v>
      </c>
      <c r="F106" s="208" t="s">
        <v>138</v>
      </c>
      <c r="G106" s="208"/>
      <c r="H106" s="208"/>
      <c r="I106" s="208"/>
      <c r="J106" s="126" t="s">
        <v>139</v>
      </c>
      <c r="K106" s="126" t="s">
        <v>140</v>
      </c>
      <c r="L106" s="208" t="s">
        <v>141</v>
      </c>
      <c r="M106" s="208"/>
      <c r="N106" s="209" t="s">
        <v>142</v>
      </c>
      <c r="O106" s="209"/>
      <c r="P106" s="209"/>
      <c r="Q106" s="209"/>
      <c r="R106" s="127"/>
      <c r="T106" s="64" t="s">
        <v>143</v>
      </c>
      <c r="U106" s="65" t="s">
        <v>44</v>
      </c>
      <c r="V106" s="65" t="s">
        <v>144</v>
      </c>
      <c r="W106" s="65" t="s">
        <v>145</v>
      </c>
      <c r="X106" s="65" t="s">
        <v>146</v>
      </c>
      <c r="Y106" s="65" t="s">
        <v>147</v>
      </c>
      <c r="Z106" s="65" t="s">
        <v>148</v>
      </c>
      <c r="AA106" s="66" t="s">
        <v>149</v>
      </c>
    </row>
    <row r="107" spans="2:63" s="6" customFormat="1" ht="30" customHeight="1">
      <c r="B107" s="23"/>
      <c r="C107" s="69" t="s">
        <v>115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10">
        <f>$BK$107</f>
        <v>0</v>
      </c>
      <c r="O107" s="210"/>
      <c r="P107" s="210"/>
      <c r="Q107" s="210"/>
      <c r="R107" s="25"/>
      <c r="T107" s="68"/>
      <c r="U107" s="37"/>
      <c r="V107" s="37"/>
      <c r="W107" s="128">
        <f>$W$108+$W$140</f>
        <v>0</v>
      </c>
      <c r="X107" s="37"/>
      <c r="Y107" s="128">
        <f>$Y$108+$Y$140</f>
        <v>0.533675418</v>
      </c>
      <c r="Z107" s="37"/>
      <c r="AA107" s="129">
        <f>$AA$108+$AA$140</f>
        <v>2211.3935</v>
      </c>
      <c r="AT107" s="6" t="s">
        <v>79</v>
      </c>
      <c r="AU107" s="6" t="s">
        <v>120</v>
      </c>
      <c r="BK107" s="130">
        <f>$BK$108+$BK$140</f>
        <v>0</v>
      </c>
    </row>
    <row r="108" spans="2:63" s="131" customFormat="1" ht="37.5" customHeight="1">
      <c r="B108" s="132"/>
      <c r="C108" s="133"/>
      <c r="D108" s="134" t="s">
        <v>121</v>
      </c>
      <c r="E108" s="134"/>
      <c r="F108" s="134"/>
      <c r="G108" s="134"/>
      <c r="H108" s="134"/>
      <c r="I108" s="134"/>
      <c r="J108" s="134"/>
      <c r="K108" s="134"/>
      <c r="L108" s="134"/>
      <c r="M108" s="134"/>
      <c r="N108" s="207">
        <f>$BK$108</f>
        <v>0</v>
      </c>
      <c r="O108" s="207"/>
      <c r="P108" s="207"/>
      <c r="Q108" s="207"/>
      <c r="R108" s="135"/>
      <c r="T108" s="136"/>
      <c r="U108" s="133"/>
      <c r="V108" s="133"/>
      <c r="W108" s="137">
        <f>$W$109+$W$120+$W$130</f>
        <v>0</v>
      </c>
      <c r="X108" s="133"/>
      <c r="Y108" s="137">
        <f>$Y$109+$Y$120+$Y$130</f>
        <v>0.533675418</v>
      </c>
      <c r="Z108" s="133"/>
      <c r="AA108" s="138">
        <f>$AA$109+$AA$120+$AA$130</f>
        <v>2211.3935</v>
      </c>
      <c r="AR108" s="139" t="s">
        <v>22</v>
      </c>
      <c r="AT108" s="139" t="s">
        <v>79</v>
      </c>
      <c r="AU108" s="139" t="s">
        <v>80</v>
      </c>
      <c r="AY108" s="139" t="s">
        <v>150</v>
      </c>
      <c r="BK108" s="140">
        <f>$BK$109+$BK$120+$BK$130</f>
        <v>0</v>
      </c>
    </row>
    <row r="109" spans="2:63" s="131" customFormat="1" ht="21" customHeight="1">
      <c r="B109" s="132"/>
      <c r="C109" s="133"/>
      <c r="D109" s="141" t="s">
        <v>122</v>
      </c>
      <c r="E109" s="141"/>
      <c r="F109" s="141"/>
      <c r="G109" s="141"/>
      <c r="H109" s="141"/>
      <c r="I109" s="141"/>
      <c r="J109" s="141"/>
      <c r="K109" s="141"/>
      <c r="L109" s="141"/>
      <c r="M109" s="141"/>
      <c r="N109" s="211">
        <f>$BK$109</f>
        <v>0</v>
      </c>
      <c r="O109" s="211"/>
      <c r="P109" s="211"/>
      <c r="Q109" s="211"/>
      <c r="R109" s="135"/>
      <c r="T109" s="136"/>
      <c r="U109" s="133"/>
      <c r="V109" s="133"/>
      <c r="W109" s="137">
        <f>SUM($W$110:$W$119)</f>
        <v>0</v>
      </c>
      <c r="X109" s="133"/>
      <c r="Y109" s="137">
        <f>SUM($Y$110:$Y$119)</f>
        <v>0.53353</v>
      </c>
      <c r="Z109" s="133"/>
      <c r="AA109" s="138">
        <f>SUM($AA$110:$AA$119)</f>
        <v>2207.8765000000003</v>
      </c>
      <c r="AR109" s="139" t="s">
        <v>22</v>
      </c>
      <c r="AT109" s="139" t="s">
        <v>79</v>
      </c>
      <c r="AU109" s="139" t="s">
        <v>22</v>
      </c>
      <c r="AY109" s="139" t="s">
        <v>150</v>
      </c>
      <c r="BK109" s="140">
        <f>SUM($BK$110:$BK$119)</f>
        <v>0</v>
      </c>
    </row>
    <row r="110" spans="2:65" s="6" customFormat="1" ht="27" customHeight="1">
      <c r="B110" s="23"/>
      <c r="C110" s="142" t="s">
        <v>22</v>
      </c>
      <c r="D110" s="142" t="s">
        <v>151</v>
      </c>
      <c r="E110" s="143" t="s">
        <v>152</v>
      </c>
      <c r="F110" s="212" t="s">
        <v>153</v>
      </c>
      <c r="G110" s="212"/>
      <c r="H110" s="212"/>
      <c r="I110" s="212"/>
      <c r="J110" s="144" t="s">
        <v>154</v>
      </c>
      <c r="K110" s="145">
        <v>3326</v>
      </c>
      <c r="L110" s="213">
        <v>0</v>
      </c>
      <c r="M110" s="213"/>
      <c r="N110" s="214">
        <f>ROUND($L$110*$K$110,2)</f>
        <v>0</v>
      </c>
      <c r="O110" s="214"/>
      <c r="P110" s="214"/>
      <c r="Q110" s="214"/>
      <c r="R110" s="25"/>
      <c r="T110" s="146"/>
      <c r="U110" s="30" t="s">
        <v>45</v>
      </c>
      <c r="V110" s="24"/>
      <c r="W110" s="147">
        <f>$V$110*$K$110</f>
        <v>0</v>
      </c>
      <c r="X110" s="147">
        <v>0</v>
      </c>
      <c r="Y110" s="147">
        <f>$X$110*$K$110</f>
        <v>0</v>
      </c>
      <c r="Z110" s="147">
        <v>0.316</v>
      </c>
      <c r="AA110" s="148">
        <f>$Z$110*$K$110</f>
        <v>1051.016</v>
      </c>
      <c r="AR110" s="6" t="s">
        <v>155</v>
      </c>
      <c r="AT110" s="6" t="s">
        <v>151</v>
      </c>
      <c r="AU110" s="6" t="s">
        <v>110</v>
      </c>
      <c r="AY110" s="6" t="s">
        <v>150</v>
      </c>
      <c r="BE110" s="91">
        <f>IF($U$110="základní",$N$110,0)</f>
        <v>0</v>
      </c>
      <c r="BF110" s="91">
        <f>IF($U$110="snížená",$N$110,0)</f>
        <v>0</v>
      </c>
      <c r="BG110" s="91">
        <f>IF($U$110="zákl. přenesená",$N$110,0)</f>
        <v>0</v>
      </c>
      <c r="BH110" s="91">
        <f>IF($U$110="sníž. přenesená",$N$110,0)</f>
        <v>0</v>
      </c>
      <c r="BI110" s="91">
        <f>IF($U$110="nulová",$N$110,0)</f>
        <v>0</v>
      </c>
      <c r="BJ110" s="6" t="s">
        <v>22</v>
      </c>
      <c r="BK110" s="91">
        <f>ROUND($L$110*$K$110,2)</f>
        <v>0</v>
      </c>
      <c r="BL110" s="6" t="s">
        <v>155</v>
      </c>
      <c r="BM110" s="6" t="s">
        <v>156</v>
      </c>
    </row>
    <row r="111" spans="2:51" s="6" customFormat="1" ht="32.25" customHeight="1">
      <c r="B111" s="149"/>
      <c r="C111" s="150"/>
      <c r="D111" s="150"/>
      <c r="E111" s="150"/>
      <c r="F111" s="215" t="s">
        <v>157</v>
      </c>
      <c r="G111" s="215"/>
      <c r="H111" s="215"/>
      <c r="I111" s="215"/>
      <c r="J111" s="150"/>
      <c r="K111" s="151">
        <v>3326</v>
      </c>
      <c r="L111" s="150"/>
      <c r="M111" s="150"/>
      <c r="N111" s="150"/>
      <c r="O111" s="150"/>
      <c r="P111" s="150"/>
      <c r="Q111" s="150"/>
      <c r="R111" s="152"/>
      <c r="T111" s="153"/>
      <c r="U111" s="150"/>
      <c r="V111" s="150"/>
      <c r="W111" s="150"/>
      <c r="X111" s="150"/>
      <c r="Y111" s="150"/>
      <c r="Z111" s="150"/>
      <c r="AA111" s="154"/>
      <c r="AT111" s="155" t="s">
        <v>158</v>
      </c>
      <c r="AU111" s="155" t="s">
        <v>110</v>
      </c>
      <c r="AV111" s="155" t="s">
        <v>110</v>
      </c>
      <c r="AW111" s="155" t="s">
        <v>120</v>
      </c>
      <c r="AX111" s="155" t="s">
        <v>22</v>
      </c>
      <c r="AY111" s="155" t="s">
        <v>150</v>
      </c>
    </row>
    <row r="112" spans="2:65" s="6" customFormat="1" ht="27" customHeight="1">
      <c r="B112" s="23"/>
      <c r="C112" s="142" t="s">
        <v>110</v>
      </c>
      <c r="D112" s="142" t="s">
        <v>151</v>
      </c>
      <c r="E112" s="143" t="s">
        <v>159</v>
      </c>
      <c r="F112" s="212" t="s">
        <v>160</v>
      </c>
      <c r="G112" s="212"/>
      <c r="H112" s="212"/>
      <c r="I112" s="212"/>
      <c r="J112" s="144" t="s">
        <v>154</v>
      </c>
      <c r="K112" s="145">
        <v>1445</v>
      </c>
      <c r="L112" s="213">
        <v>0</v>
      </c>
      <c r="M112" s="213"/>
      <c r="N112" s="214">
        <f>ROUND($L$112*$K$112,2)</f>
        <v>0</v>
      </c>
      <c r="O112" s="214"/>
      <c r="P112" s="214"/>
      <c r="Q112" s="214"/>
      <c r="R112" s="25"/>
      <c r="T112" s="146"/>
      <c r="U112" s="30" t="s">
        <v>45</v>
      </c>
      <c r="V112" s="24"/>
      <c r="W112" s="147">
        <f>$V$112*$K$112</f>
        <v>0</v>
      </c>
      <c r="X112" s="147">
        <v>7E-05</v>
      </c>
      <c r="Y112" s="147">
        <f>$X$112*$K$112</f>
        <v>0.10114999999999999</v>
      </c>
      <c r="Z112" s="147">
        <v>0.128</v>
      </c>
      <c r="AA112" s="148">
        <f>$Z$112*$K$112</f>
        <v>184.96</v>
      </c>
      <c r="AR112" s="6" t="s">
        <v>155</v>
      </c>
      <c r="AT112" s="6" t="s">
        <v>151</v>
      </c>
      <c r="AU112" s="6" t="s">
        <v>110</v>
      </c>
      <c r="AY112" s="6" t="s">
        <v>150</v>
      </c>
      <c r="BE112" s="91">
        <f>IF($U$112="základní",$N$112,0)</f>
        <v>0</v>
      </c>
      <c r="BF112" s="91">
        <f>IF($U$112="snížená",$N$112,0)</f>
        <v>0</v>
      </c>
      <c r="BG112" s="91">
        <f>IF($U$112="zákl. přenesená",$N$112,0)</f>
        <v>0</v>
      </c>
      <c r="BH112" s="91">
        <f>IF($U$112="sníž. přenesená",$N$112,0)</f>
        <v>0</v>
      </c>
      <c r="BI112" s="91">
        <f>IF($U$112="nulová",$N$112,0)</f>
        <v>0</v>
      </c>
      <c r="BJ112" s="6" t="s">
        <v>22</v>
      </c>
      <c r="BK112" s="91">
        <f>ROUND($L$112*$K$112,2)</f>
        <v>0</v>
      </c>
      <c r="BL112" s="6" t="s">
        <v>155</v>
      </c>
      <c r="BM112" s="6" t="s">
        <v>161</v>
      </c>
    </row>
    <row r="113" spans="2:51" s="6" customFormat="1" ht="18.75" customHeight="1">
      <c r="B113" s="149"/>
      <c r="C113" s="150"/>
      <c r="D113" s="150"/>
      <c r="E113" s="150"/>
      <c r="F113" s="215" t="s">
        <v>162</v>
      </c>
      <c r="G113" s="215"/>
      <c r="H113" s="215"/>
      <c r="I113" s="215"/>
      <c r="J113" s="150"/>
      <c r="K113" s="151">
        <v>1445</v>
      </c>
      <c r="L113" s="150"/>
      <c r="M113" s="150"/>
      <c r="N113" s="150"/>
      <c r="O113" s="150"/>
      <c r="P113" s="150"/>
      <c r="Q113" s="150"/>
      <c r="R113" s="152"/>
      <c r="T113" s="153"/>
      <c r="U113" s="150"/>
      <c r="V113" s="150"/>
      <c r="W113" s="150"/>
      <c r="X113" s="150"/>
      <c r="Y113" s="150"/>
      <c r="Z113" s="150"/>
      <c r="AA113" s="154"/>
      <c r="AT113" s="155" t="s">
        <v>158</v>
      </c>
      <c r="AU113" s="155" t="s">
        <v>110</v>
      </c>
      <c r="AV113" s="155" t="s">
        <v>110</v>
      </c>
      <c r="AW113" s="155" t="s">
        <v>120</v>
      </c>
      <c r="AX113" s="155" t="s">
        <v>22</v>
      </c>
      <c r="AY113" s="155" t="s">
        <v>150</v>
      </c>
    </row>
    <row r="114" spans="2:65" s="6" customFormat="1" ht="27" customHeight="1">
      <c r="B114" s="23"/>
      <c r="C114" s="142" t="s">
        <v>163</v>
      </c>
      <c r="D114" s="142" t="s">
        <v>151</v>
      </c>
      <c r="E114" s="143" t="s">
        <v>164</v>
      </c>
      <c r="F114" s="212" t="s">
        <v>165</v>
      </c>
      <c r="G114" s="212"/>
      <c r="H114" s="212"/>
      <c r="I114" s="212"/>
      <c r="J114" s="144" t="s">
        <v>154</v>
      </c>
      <c r="K114" s="145">
        <v>3326</v>
      </c>
      <c r="L114" s="213">
        <v>0</v>
      </c>
      <c r="M114" s="213"/>
      <c r="N114" s="214">
        <f>ROUND($L$114*$K$114,2)</f>
        <v>0</v>
      </c>
      <c r="O114" s="214"/>
      <c r="P114" s="214"/>
      <c r="Q114" s="214"/>
      <c r="R114" s="25"/>
      <c r="T114" s="146"/>
      <c r="U114" s="30" t="s">
        <v>45</v>
      </c>
      <c r="V114" s="24"/>
      <c r="W114" s="147">
        <f>$V$114*$K$114</f>
        <v>0</v>
      </c>
      <c r="X114" s="147">
        <v>0.00013</v>
      </c>
      <c r="Y114" s="147">
        <f>$X$114*$K$114</f>
        <v>0.43238</v>
      </c>
      <c r="Z114" s="147">
        <v>0.256</v>
      </c>
      <c r="AA114" s="148">
        <f>$Z$114*$K$114</f>
        <v>851.456</v>
      </c>
      <c r="AR114" s="6" t="s">
        <v>155</v>
      </c>
      <c r="AT114" s="6" t="s">
        <v>151</v>
      </c>
      <c r="AU114" s="6" t="s">
        <v>110</v>
      </c>
      <c r="AY114" s="6" t="s">
        <v>150</v>
      </c>
      <c r="BE114" s="91">
        <f>IF($U$114="základní",$N$114,0)</f>
        <v>0</v>
      </c>
      <c r="BF114" s="91">
        <f>IF($U$114="snížená",$N$114,0)</f>
        <v>0</v>
      </c>
      <c r="BG114" s="91">
        <f>IF($U$114="zákl. přenesená",$N$114,0)</f>
        <v>0</v>
      </c>
      <c r="BH114" s="91">
        <f>IF($U$114="sníž. přenesená",$N$114,0)</f>
        <v>0</v>
      </c>
      <c r="BI114" s="91">
        <f>IF($U$114="nulová",$N$114,0)</f>
        <v>0</v>
      </c>
      <c r="BJ114" s="6" t="s">
        <v>22</v>
      </c>
      <c r="BK114" s="91">
        <f>ROUND($L$114*$K$114,2)</f>
        <v>0</v>
      </c>
      <c r="BL114" s="6" t="s">
        <v>155</v>
      </c>
      <c r="BM114" s="6" t="s">
        <v>166</v>
      </c>
    </row>
    <row r="115" spans="2:51" s="6" customFormat="1" ht="18.75" customHeight="1">
      <c r="B115" s="149"/>
      <c r="C115" s="150"/>
      <c r="D115" s="150"/>
      <c r="E115" s="150"/>
      <c r="F115" s="215" t="s">
        <v>167</v>
      </c>
      <c r="G115" s="215"/>
      <c r="H115" s="215"/>
      <c r="I115" s="215"/>
      <c r="J115" s="150"/>
      <c r="K115" s="151">
        <v>3326</v>
      </c>
      <c r="L115" s="150"/>
      <c r="M115" s="150"/>
      <c r="N115" s="150"/>
      <c r="O115" s="150"/>
      <c r="P115" s="150"/>
      <c r="Q115" s="150"/>
      <c r="R115" s="152"/>
      <c r="T115" s="153"/>
      <c r="U115" s="150"/>
      <c r="V115" s="150"/>
      <c r="W115" s="150"/>
      <c r="X115" s="150"/>
      <c r="Y115" s="150"/>
      <c r="Z115" s="150"/>
      <c r="AA115" s="154"/>
      <c r="AT115" s="155" t="s">
        <v>158</v>
      </c>
      <c r="AU115" s="155" t="s">
        <v>110</v>
      </c>
      <c r="AV115" s="155" t="s">
        <v>110</v>
      </c>
      <c r="AW115" s="155" t="s">
        <v>120</v>
      </c>
      <c r="AX115" s="155" t="s">
        <v>22</v>
      </c>
      <c r="AY115" s="155" t="s">
        <v>150</v>
      </c>
    </row>
    <row r="116" spans="2:65" s="6" customFormat="1" ht="15.75" customHeight="1">
      <c r="B116" s="23"/>
      <c r="C116" s="142" t="s">
        <v>155</v>
      </c>
      <c r="D116" s="142" t="s">
        <v>151</v>
      </c>
      <c r="E116" s="143" t="s">
        <v>168</v>
      </c>
      <c r="F116" s="212" t="s">
        <v>169</v>
      </c>
      <c r="G116" s="212"/>
      <c r="H116" s="212"/>
      <c r="I116" s="212"/>
      <c r="J116" s="144" t="s">
        <v>170</v>
      </c>
      <c r="K116" s="145">
        <v>548.1</v>
      </c>
      <c r="L116" s="213">
        <v>0</v>
      </c>
      <c r="M116" s="213"/>
      <c r="N116" s="214">
        <f>ROUND($L$116*$K$116,2)</f>
        <v>0</v>
      </c>
      <c r="O116" s="214"/>
      <c r="P116" s="214"/>
      <c r="Q116" s="214"/>
      <c r="R116" s="25"/>
      <c r="T116" s="146"/>
      <c r="U116" s="30" t="s">
        <v>45</v>
      </c>
      <c r="V116" s="24"/>
      <c r="W116" s="147">
        <f>$V$116*$K$116</f>
        <v>0</v>
      </c>
      <c r="X116" s="147">
        <v>0</v>
      </c>
      <c r="Y116" s="147">
        <f>$X$116*$K$116</f>
        <v>0</v>
      </c>
      <c r="Z116" s="147">
        <v>0.205</v>
      </c>
      <c r="AA116" s="148">
        <f>$Z$116*$K$116</f>
        <v>112.3605</v>
      </c>
      <c r="AR116" s="6" t="s">
        <v>155</v>
      </c>
      <c r="AT116" s="6" t="s">
        <v>151</v>
      </c>
      <c r="AU116" s="6" t="s">
        <v>110</v>
      </c>
      <c r="AY116" s="6" t="s">
        <v>150</v>
      </c>
      <c r="BE116" s="91">
        <f>IF($U$116="základní",$N$116,0)</f>
        <v>0</v>
      </c>
      <c r="BF116" s="91">
        <f>IF($U$116="snížená",$N$116,0)</f>
        <v>0</v>
      </c>
      <c r="BG116" s="91">
        <f>IF($U$116="zákl. přenesená",$N$116,0)</f>
        <v>0</v>
      </c>
      <c r="BH116" s="91">
        <f>IF($U$116="sníž. přenesená",$N$116,0)</f>
        <v>0</v>
      </c>
      <c r="BI116" s="91">
        <f>IF($U$116="nulová",$N$116,0)</f>
        <v>0</v>
      </c>
      <c r="BJ116" s="6" t="s">
        <v>22</v>
      </c>
      <c r="BK116" s="91">
        <f>ROUND($L$116*$K$116,2)</f>
        <v>0</v>
      </c>
      <c r="BL116" s="6" t="s">
        <v>155</v>
      </c>
      <c r="BM116" s="6" t="s">
        <v>171</v>
      </c>
    </row>
    <row r="117" spans="2:51" s="6" customFormat="1" ht="32.25" customHeight="1">
      <c r="B117" s="149"/>
      <c r="C117" s="150"/>
      <c r="D117" s="150"/>
      <c r="E117" s="150"/>
      <c r="F117" s="215" t="s">
        <v>172</v>
      </c>
      <c r="G117" s="215"/>
      <c r="H117" s="215"/>
      <c r="I117" s="215"/>
      <c r="J117" s="150"/>
      <c r="K117" s="151">
        <v>548.1</v>
      </c>
      <c r="L117" s="150"/>
      <c r="M117" s="150"/>
      <c r="N117" s="150"/>
      <c r="O117" s="150"/>
      <c r="P117" s="150"/>
      <c r="Q117" s="150"/>
      <c r="R117" s="152"/>
      <c r="T117" s="153"/>
      <c r="U117" s="150"/>
      <c r="V117" s="150"/>
      <c r="W117" s="150"/>
      <c r="X117" s="150"/>
      <c r="Y117" s="150"/>
      <c r="Z117" s="150"/>
      <c r="AA117" s="154"/>
      <c r="AT117" s="155" t="s">
        <v>158</v>
      </c>
      <c r="AU117" s="155" t="s">
        <v>110</v>
      </c>
      <c r="AV117" s="155" t="s">
        <v>110</v>
      </c>
      <c r="AW117" s="155" t="s">
        <v>120</v>
      </c>
      <c r="AX117" s="155" t="s">
        <v>22</v>
      </c>
      <c r="AY117" s="155" t="s">
        <v>150</v>
      </c>
    </row>
    <row r="118" spans="2:65" s="6" customFormat="1" ht="15.75" customHeight="1">
      <c r="B118" s="23"/>
      <c r="C118" s="142" t="s">
        <v>173</v>
      </c>
      <c r="D118" s="142" t="s">
        <v>151</v>
      </c>
      <c r="E118" s="143" t="s">
        <v>174</v>
      </c>
      <c r="F118" s="212" t="s">
        <v>175</v>
      </c>
      <c r="G118" s="212"/>
      <c r="H118" s="212"/>
      <c r="I118" s="212"/>
      <c r="J118" s="144" t="s">
        <v>170</v>
      </c>
      <c r="K118" s="145">
        <v>202.1</v>
      </c>
      <c r="L118" s="213">
        <v>0</v>
      </c>
      <c r="M118" s="213"/>
      <c r="N118" s="214">
        <f>ROUND($L$118*$K$118,2)</f>
        <v>0</v>
      </c>
      <c r="O118" s="214"/>
      <c r="P118" s="214"/>
      <c r="Q118" s="214"/>
      <c r="R118" s="25"/>
      <c r="T118" s="146"/>
      <c r="U118" s="30" t="s">
        <v>45</v>
      </c>
      <c r="V118" s="24"/>
      <c r="W118" s="147">
        <f>$V$118*$K$118</f>
        <v>0</v>
      </c>
      <c r="X118" s="147">
        <v>0</v>
      </c>
      <c r="Y118" s="147">
        <f>$X$118*$K$118</f>
        <v>0</v>
      </c>
      <c r="Z118" s="147">
        <v>0.04</v>
      </c>
      <c r="AA118" s="148">
        <f>$Z$118*$K$118</f>
        <v>8.084</v>
      </c>
      <c r="AR118" s="6" t="s">
        <v>155</v>
      </c>
      <c r="AT118" s="6" t="s">
        <v>151</v>
      </c>
      <c r="AU118" s="6" t="s">
        <v>110</v>
      </c>
      <c r="AY118" s="6" t="s">
        <v>150</v>
      </c>
      <c r="BE118" s="91">
        <f>IF($U$118="základní",$N$118,0)</f>
        <v>0</v>
      </c>
      <c r="BF118" s="91">
        <f>IF($U$118="snížená",$N$118,0)</f>
        <v>0</v>
      </c>
      <c r="BG118" s="91">
        <f>IF($U$118="zákl. přenesená",$N$118,0)</f>
        <v>0</v>
      </c>
      <c r="BH118" s="91">
        <f>IF($U$118="sníž. přenesená",$N$118,0)</f>
        <v>0</v>
      </c>
      <c r="BI118" s="91">
        <f>IF($U$118="nulová",$N$118,0)</f>
        <v>0</v>
      </c>
      <c r="BJ118" s="6" t="s">
        <v>22</v>
      </c>
      <c r="BK118" s="91">
        <f>ROUND($L$118*$K$118,2)</f>
        <v>0</v>
      </c>
      <c r="BL118" s="6" t="s">
        <v>155</v>
      </c>
      <c r="BM118" s="6" t="s">
        <v>176</v>
      </c>
    </row>
    <row r="119" spans="2:51" s="6" customFormat="1" ht="32.25" customHeight="1">
      <c r="B119" s="149"/>
      <c r="C119" s="150"/>
      <c r="D119" s="150"/>
      <c r="E119" s="150"/>
      <c r="F119" s="215" t="s">
        <v>177</v>
      </c>
      <c r="G119" s="215"/>
      <c r="H119" s="215"/>
      <c r="I119" s="215"/>
      <c r="J119" s="150"/>
      <c r="K119" s="151">
        <v>202.1</v>
      </c>
      <c r="L119" s="150"/>
      <c r="M119" s="150"/>
      <c r="N119" s="150"/>
      <c r="O119" s="150"/>
      <c r="P119" s="150"/>
      <c r="Q119" s="150"/>
      <c r="R119" s="152"/>
      <c r="T119" s="153"/>
      <c r="U119" s="150"/>
      <c r="V119" s="150"/>
      <c r="W119" s="150"/>
      <c r="X119" s="150"/>
      <c r="Y119" s="150"/>
      <c r="Z119" s="150"/>
      <c r="AA119" s="154"/>
      <c r="AT119" s="155" t="s">
        <v>158</v>
      </c>
      <c r="AU119" s="155" t="s">
        <v>110</v>
      </c>
      <c r="AV119" s="155" t="s">
        <v>110</v>
      </c>
      <c r="AW119" s="155" t="s">
        <v>120</v>
      </c>
      <c r="AX119" s="155" t="s">
        <v>22</v>
      </c>
      <c r="AY119" s="155" t="s">
        <v>150</v>
      </c>
    </row>
    <row r="120" spans="2:63" s="131" customFormat="1" ht="30.75" customHeight="1">
      <c r="B120" s="132"/>
      <c r="C120" s="133"/>
      <c r="D120" s="141" t="s">
        <v>123</v>
      </c>
      <c r="E120" s="141"/>
      <c r="F120" s="141"/>
      <c r="G120" s="141"/>
      <c r="H120" s="141"/>
      <c r="I120" s="141"/>
      <c r="J120" s="141"/>
      <c r="K120" s="141"/>
      <c r="L120" s="141"/>
      <c r="M120" s="141"/>
      <c r="N120" s="211">
        <f>$BK$120</f>
        <v>0</v>
      </c>
      <c r="O120" s="211"/>
      <c r="P120" s="211"/>
      <c r="Q120" s="211"/>
      <c r="R120" s="135"/>
      <c r="T120" s="136"/>
      <c r="U120" s="133"/>
      <c r="V120" s="133"/>
      <c r="W120" s="137">
        <f>SUM($W$121:$W$129)</f>
        <v>0</v>
      </c>
      <c r="X120" s="133"/>
      <c r="Y120" s="137">
        <f>SUM($Y$121:$Y$129)</f>
        <v>0.000145418</v>
      </c>
      <c r="Z120" s="133"/>
      <c r="AA120" s="138">
        <f>SUM($AA$121:$AA$129)</f>
        <v>3.5169999999999995</v>
      </c>
      <c r="AR120" s="139" t="s">
        <v>22</v>
      </c>
      <c r="AT120" s="139" t="s">
        <v>79</v>
      </c>
      <c r="AU120" s="139" t="s">
        <v>22</v>
      </c>
      <c r="AY120" s="139" t="s">
        <v>150</v>
      </c>
      <c r="BK120" s="140">
        <f>SUM($BK$121:$BK$129)</f>
        <v>0</v>
      </c>
    </row>
    <row r="121" spans="2:65" s="6" customFormat="1" ht="15.75" customHeight="1">
      <c r="B121" s="23"/>
      <c r="C121" s="142" t="s">
        <v>178</v>
      </c>
      <c r="D121" s="142" t="s">
        <v>151</v>
      </c>
      <c r="E121" s="143" t="s">
        <v>179</v>
      </c>
      <c r="F121" s="212" t="s">
        <v>180</v>
      </c>
      <c r="G121" s="212"/>
      <c r="H121" s="212"/>
      <c r="I121" s="212"/>
      <c r="J121" s="144" t="s">
        <v>181</v>
      </c>
      <c r="K121" s="145">
        <v>3</v>
      </c>
      <c r="L121" s="213">
        <v>0</v>
      </c>
      <c r="M121" s="213"/>
      <c r="N121" s="214">
        <f>ROUND($L$121*$K$121,2)</f>
        <v>0</v>
      </c>
      <c r="O121" s="214"/>
      <c r="P121" s="214"/>
      <c r="Q121" s="214"/>
      <c r="R121" s="25"/>
      <c r="T121" s="146"/>
      <c r="U121" s="30" t="s">
        <v>45</v>
      </c>
      <c r="V121" s="24"/>
      <c r="W121" s="147">
        <f>$V$121*$K$121</f>
        <v>0</v>
      </c>
      <c r="X121" s="147">
        <v>0</v>
      </c>
      <c r="Y121" s="147">
        <f>$X$121*$K$121</f>
        <v>0</v>
      </c>
      <c r="Z121" s="147">
        <v>0.128</v>
      </c>
      <c r="AA121" s="148">
        <f>$Z$121*$K$121</f>
        <v>0.384</v>
      </c>
      <c r="AR121" s="6" t="s">
        <v>155</v>
      </c>
      <c r="AT121" s="6" t="s">
        <v>151</v>
      </c>
      <c r="AU121" s="6" t="s">
        <v>110</v>
      </c>
      <c r="AY121" s="6" t="s">
        <v>150</v>
      </c>
      <c r="BE121" s="91">
        <f>IF($U$121="základní",$N$121,0)</f>
        <v>0</v>
      </c>
      <c r="BF121" s="91">
        <f>IF($U$121="snížená",$N$121,0)</f>
        <v>0</v>
      </c>
      <c r="BG121" s="91">
        <f>IF($U$121="zákl. přenesená",$N$121,0)</f>
        <v>0</v>
      </c>
      <c r="BH121" s="91">
        <f>IF($U$121="sníž. přenesená",$N$121,0)</f>
        <v>0</v>
      </c>
      <c r="BI121" s="91">
        <f>IF($U$121="nulová",$N$121,0)</f>
        <v>0</v>
      </c>
      <c r="BJ121" s="6" t="s">
        <v>22</v>
      </c>
      <c r="BK121" s="91">
        <f>ROUND($L$121*$K$121,2)</f>
        <v>0</v>
      </c>
      <c r="BL121" s="6" t="s">
        <v>155</v>
      </c>
      <c r="BM121" s="6" t="s">
        <v>182</v>
      </c>
    </row>
    <row r="122" spans="2:51" s="6" customFormat="1" ht="18.75" customHeight="1">
      <c r="B122" s="149"/>
      <c r="C122" s="150"/>
      <c r="D122" s="150"/>
      <c r="E122" s="150"/>
      <c r="F122" s="215" t="s">
        <v>183</v>
      </c>
      <c r="G122" s="215"/>
      <c r="H122" s="215"/>
      <c r="I122" s="215"/>
      <c r="J122" s="150"/>
      <c r="K122" s="151">
        <v>3</v>
      </c>
      <c r="L122" s="150"/>
      <c r="M122" s="150"/>
      <c r="N122" s="150"/>
      <c r="O122" s="150"/>
      <c r="P122" s="150"/>
      <c r="Q122" s="150"/>
      <c r="R122" s="152"/>
      <c r="T122" s="153"/>
      <c r="U122" s="150"/>
      <c r="V122" s="150"/>
      <c r="W122" s="150"/>
      <c r="X122" s="150"/>
      <c r="Y122" s="150"/>
      <c r="Z122" s="150"/>
      <c r="AA122" s="154"/>
      <c r="AT122" s="155" t="s">
        <v>158</v>
      </c>
      <c r="AU122" s="155" t="s">
        <v>110</v>
      </c>
      <c r="AV122" s="155" t="s">
        <v>110</v>
      </c>
      <c r="AW122" s="155" t="s">
        <v>120</v>
      </c>
      <c r="AX122" s="155" t="s">
        <v>22</v>
      </c>
      <c r="AY122" s="155" t="s">
        <v>150</v>
      </c>
    </row>
    <row r="123" spans="2:65" s="6" customFormat="1" ht="15.75" customHeight="1">
      <c r="B123" s="23"/>
      <c r="C123" s="142" t="s">
        <v>184</v>
      </c>
      <c r="D123" s="142" t="s">
        <v>151</v>
      </c>
      <c r="E123" s="143" t="s">
        <v>185</v>
      </c>
      <c r="F123" s="212" t="s">
        <v>186</v>
      </c>
      <c r="G123" s="212"/>
      <c r="H123" s="212"/>
      <c r="I123" s="212"/>
      <c r="J123" s="144" t="s">
        <v>170</v>
      </c>
      <c r="K123" s="145">
        <v>88.4</v>
      </c>
      <c r="L123" s="213">
        <v>0</v>
      </c>
      <c r="M123" s="213"/>
      <c r="N123" s="214">
        <f>ROUND($L$123*$K$123,2)</f>
        <v>0</v>
      </c>
      <c r="O123" s="214"/>
      <c r="P123" s="214"/>
      <c r="Q123" s="214"/>
      <c r="R123" s="25"/>
      <c r="T123" s="146"/>
      <c r="U123" s="30" t="s">
        <v>45</v>
      </c>
      <c r="V123" s="24"/>
      <c r="W123" s="147">
        <f>$V$123*$K$123</f>
        <v>0</v>
      </c>
      <c r="X123" s="147">
        <v>1.645E-06</v>
      </c>
      <c r="Y123" s="147">
        <f>$X$123*$K$123</f>
        <v>0.000145418</v>
      </c>
      <c r="Z123" s="147">
        <v>0</v>
      </c>
      <c r="AA123" s="148">
        <f>$Z$123*$K$123</f>
        <v>0</v>
      </c>
      <c r="AR123" s="6" t="s">
        <v>155</v>
      </c>
      <c r="AT123" s="6" t="s">
        <v>151</v>
      </c>
      <c r="AU123" s="6" t="s">
        <v>110</v>
      </c>
      <c r="AY123" s="6" t="s">
        <v>150</v>
      </c>
      <c r="BE123" s="91">
        <f>IF($U$123="základní",$N$123,0)</f>
        <v>0</v>
      </c>
      <c r="BF123" s="91">
        <f>IF($U$123="snížená",$N$123,0)</f>
        <v>0</v>
      </c>
      <c r="BG123" s="91">
        <f>IF($U$123="zákl. přenesená",$N$123,0)</f>
        <v>0</v>
      </c>
      <c r="BH123" s="91">
        <f>IF($U$123="sníž. přenesená",$N$123,0)</f>
        <v>0</v>
      </c>
      <c r="BI123" s="91">
        <f>IF($U$123="nulová",$N$123,0)</f>
        <v>0</v>
      </c>
      <c r="BJ123" s="6" t="s">
        <v>22</v>
      </c>
      <c r="BK123" s="91">
        <f>ROUND($L$123*$K$123,2)</f>
        <v>0</v>
      </c>
      <c r="BL123" s="6" t="s">
        <v>155</v>
      </c>
      <c r="BM123" s="6" t="s">
        <v>187</v>
      </c>
    </row>
    <row r="124" spans="2:51" s="6" customFormat="1" ht="18.75" customHeight="1">
      <c r="B124" s="149"/>
      <c r="C124" s="150"/>
      <c r="D124" s="150"/>
      <c r="E124" s="150"/>
      <c r="F124" s="215" t="s">
        <v>188</v>
      </c>
      <c r="G124" s="215"/>
      <c r="H124" s="215"/>
      <c r="I124" s="215"/>
      <c r="J124" s="150"/>
      <c r="K124" s="151">
        <v>88.4</v>
      </c>
      <c r="L124" s="150"/>
      <c r="M124" s="150"/>
      <c r="N124" s="150"/>
      <c r="O124" s="150"/>
      <c r="P124" s="150"/>
      <c r="Q124" s="150"/>
      <c r="R124" s="152"/>
      <c r="T124" s="153"/>
      <c r="U124" s="150"/>
      <c r="V124" s="150"/>
      <c r="W124" s="150"/>
      <c r="X124" s="150"/>
      <c r="Y124" s="150"/>
      <c r="Z124" s="150"/>
      <c r="AA124" s="154"/>
      <c r="AT124" s="155" t="s">
        <v>158</v>
      </c>
      <c r="AU124" s="155" t="s">
        <v>110</v>
      </c>
      <c r="AV124" s="155" t="s">
        <v>110</v>
      </c>
      <c r="AW124" s="155" t="s">
        <v>120</v>
      </c>
      <c r="AX124" s="155" t="s">
        <v>80</v>
      </c>
      <c r="AY124" s="155" t="s">
        <v>150</v>
      </c>
    </row>
    <row r="125" spans="2:65" s="6" customFormat="1" ht="15.75" customHeight="1">
      <c r="B125" s="23"/>
      <c r="C125" s="142" t="s">
        <v>189</v>
      </c>
      <c r="D125" s="142" t="s">
        <v>151</v>
      </c>
      <c r="E125" s="143" t="s">
        <v>190</v>
      </c>
      <c r="F125" s="212" t="s">
        <v>191</v>
      </c>
      <c r="G125" s="212"/>
      <c r="H125" s="212"/>
      <c r="I125" s="212"/>
      <c r="J125" s="144" t="s">
        <v>181</v>
      </c>
      <c r="K125" s="145">
        <v>3</v>
      </c>
      <c r="L125" s="213">
        <v>0</v>
      </c>
      <c r="M125" s="213"/>
      <c r="N125" s="214">
        <f>ROUND($L$125*$K$125,2)</f>
        <v>0</v>
      </c>
      <c r="O125" s="214"/>
      <c r="P125" s="214"/>
      <c r="Q125" s="214"/>
      <c r="R125" s="25"/>
      <c r="T125" s="146"/>
      <c r="U125" s="30" t="s">
        <v>45</v>
      </c>
      <c r="V125" s="24"/>
      <c r="W125" s="147">
        <f>$V$125*$K$125</f>
        <v>0</v>
      </c>
      <c r="X125" s="147">
        <v>0</v>
      </c>
      <c r="Y125" s="147">
        <f>$X$125*$K$125</f>
        <v>0</v>
      </c>
      <c r="Z125" s="147">
        <v>0.689</v>
      </c>
      <c r="AA125" s="148">
        <f>$Z$125*$K$125</f>
        <v>2.0669999999999997</v>
      </c>
      <c r="AR125" s="6" t="s">
        <v>155</v>
      </c>
      <c r="AT125" s="6" t="s">
        <v>151</v>
      </c>
      <c r="AU125" s="6" t="s">
        <v>110</v>
      </c>
      <c r="AY125" s="6" t="s">
        <v>150</v>
      </c>
      <c r="BE125" s="91">
        <f>IF($U$125="základní",$N$125,0)</f>
        <v>0</v>
      </c>
      <c r="BF125" s="91">
        <f>IF($U$125="snížená",$N$125,0)</f>
        <v>0</v>
      </c>
      <c r="BG125" s="91">
        <f>IF($U$125="zákl. přenesená",$N$125,0)</f>
        <v>0</v>
      </c>
      <c r="BH125" s="91">
        <f>IF($U$125="sníž. přenesená",$N$125,0)</f>
        <v>0</v>
      </c>
      <c r="BI125" s="91">
        <f>IF($U$125="nulová",$N$125,0)</f>
        <v>0</v>
      </c>
      <c r="BJ125" s="6" t="s">
        <v>22</v>
      </c>
      <c r="BK125" s="91">
        <f>ROUND($L$125*$K$125,2)</f>
        <v>0</v>
      </c>
      <c r="BL125" s="6" t="s">
        <v>155</v>
      </c>
      <c r="BM125" s="6" t="s">
        <v>192</v>
      </c>
    </row>
    <row r="126" spans="2:51" s="6" customFormat="1" ht="18.75" customHeight="1">
      <c r="B126" s="149"/>
      <c r="C126" s="150"/>
      <c r="D126" s="150"/>
      <c r="E126" s="150"/>
      <c r="F126" s="215" t="s">
        <v>193</v>
      </c>
      <c r="G126" s="215"/>
      <c r="H126" s="215"/>
      <c r="I126" s="215"/>
      <c r="J126" s="150"/>
      <c r="K126" s="151">
        <v>3</v>
      </c>
      <c r="L126" s="150"/>
      <c r="M126" s="150"/>
      <c r="N126" s="150"/>
      <c r="O126" s="150"/>
      <c r="P126" s="150"/>
      <c r="Q126" s="150"/>
      <c r="R126" s="152"/>
      <c r="T126" s="153"/>
      <c r="U126" s="150"/>
      <c r="V126" s="150"/>
      <c r="W126" s="150"/>
      <c r="X126" s="150"/>
      <c r="Y126" s="150"/>
      <c r="Z126" s="150"/>
      <c r="AA126" s="154"/>
      <c r="AT126" s="155" t="s">
        <v>158</v>
      </c>
      <c r="AU126" s="155" t="s">
        <v>110</v>
      </c>
      <c r="AV126" s="155" t="s">
        <v>110</v>
      </c>
      <c r="AW126" s="155" t="s">
        <v>120</v>
      </c>
      <c r="AX126" s="155" t="s">
        <v>22</v>
      </c>
      <c r="AY126" s="155" t="s">
        <v>150</v>
      </c>
    </row>
    <row r="127" spans="2:65" s="6" customFormat="1" ht="27" customHeight="1">
      <c r="B127" s="23"/>
      <c r="C127" s="142" t="s">
        <v>194</v>
      </c>
      <c r="D127" s="142" t="s">
        <v>151</v>
      </c>
      <c r="E127" s="143" t="s">
        <v>195</v>
      </c>
      <c r="F127" s="212" t="s">
        <v>196</v>
      </c>
      <c r="G127" s="212"/>
      <c r="H127" s="212"/>
      <c r="I127" s="212"/>
      <c r="J127" s="144" t="s">
        <v>181</v>
      </c>
      <c r="K127" s="145">
        <v>13</v>
      </c>
      <c r="L127" s="213">
        <v>0</v>
      </c>
      <c r="M127" s="213"/>
      <c r="N127" s="214">
        <f>ROUND($L$127*$K$127,2)</f>
        <v>0</v>
      </c>
      <c r="O127" s="214"/>
      <c r="P127" s="214"/>
      <c r="Q127" s="214"/>
      <c r="R127" s="25"/>
      <c r="T127" s="146"/>
      <c r="U127" s="30" t="s">
        <v>45</v>
      </c>
      <c r="V127" s="24"/>
      <c r="W127" s="147">
        <f>$V$127*$K$127</f>
        <v>0</v>
      </c>
      <c r="X127" s="147">
        <v>0</v>
      </c>
      <c r="Y127" s="147">
        <f>$X$127*$K$127</f>
        <v>0</v>
      </c>
      <c r="Z127" s="147">
        <v>0.082</v>
      </c>
      <c r="AA127" s="148">
        <f>$Z$127*$K$127</f>
        <v>1.066</v>
      </c>
      <c r="AR127" s="6" t="s">
        <v>155</v>
      </c>
      <c r="AT127" s="6" t="s">
        <v>151</v>
      </c>
      <c r="AU127" s="6" t="s">
        <v>110</v>
      </c>
      <c r="AY127" s="6" t="s">
        <v>150</v>
      </c>
      <c r="BE127" s="91">
        <f>IF($U$127="základní",$N$127,0)</f>
        <v>0</v>
      </c>
      <c r="BF127" s="91">
        <f>IF($U$127="snížená",$N$127,0)</f>
        <v>0</v>
      </c>
      <c r="BG127" s="91">
        <f>IF($U$127="zákl. přenesená",$N$127,0)</f>
        <v>0</v>
      </c>
      <c r="BH127" s="91">
        <f>IF($U$127="sníž. přenesená",$N$127,0)</f>
        <v>0</v>
      </c>
      <c r="BI127" s="91">
        <f>IF($U$127="nulová",$N$127,0)</f>
        <v>0</v>
      </c>
      <c r="BJ127" s="6" t="s">
        <v>22</v>
      </c>
      <c r="BK127" s="91">
        <f>ROUND($L$127*$K$127,2)</f>
        <v>0</v>
      </c>
      <c r="BL127" s="6" t="s">
        <v>155</v>
      </c>
      <c r="BM127" s="6" t="s">
        <v>197</v>
      </c>
    </row>
    <row r="128" spans="2:51" s="6" customFormat="1" ht="18.75" customHeight="1">
      <c r="B128" s="149"/>
      <c r="C128" s="150"/>
      <c r="D128" s="150"/>
      <c r="E128" s="150"/>
      <c r="F128" s="215" t="s">
        <v>198</v>
      </c>
      <c r="G128" s="215"/>
      <c r="H128" s="215"/>
      <c r="I128" s="215"/>
      <c r="J128" s="150"/>
      <c r="K128" s="151">
        <v>1</v>
      </c>
      <c r="L128" s="150"/>
      <c r="M128" s="150"/>
      <c r="N128" s="150"/>
      <c r="O128" s="150"/>
      <c r="P128" s="150"/>
      <c r="Q128" s="150"/>
      <c r="R128" s="152"/>
      <c r="T128" s="153"/>
      <c r="U128" s="150"/>
      <c r="V128" s="150"/>
      <c r="W128" s="150"/>
      <c r="X128" s="150"/>
      <c r="Y128" s="150"/>
      <c r="Z128" s="150"/>
      <c r="AA128" s="154"/>
      <c r="AT128" s="155" t="s">
        <v>158</v>
      </c>
      <c r="AU128" s="155" t="s">
        <v>110</v>
      </c>
      <c r="AV128" s="155" t="s">
        <v>110</v>
      </c>
      <c r="AW128" s="155" t="s">
        <v>120</v>
      </c>
      <c r="AX128" s="155" t="s">
        <v>80</v>
      </c>
      <c r="AY128" s="155" t="s">
        <v>150</v>
      </c>
    </row>
    <row r="129" spans="2:51" s="6" customFormat="1" ht="18.75" customHeight="1">
      <c r="B129" s="149"/>
      <c r="C129" s="150"/>
      <c r="D129" s="150"/>
      <c r="E129" s="150"/>
      <c r="F129" s="215" t="s">
        <v>199</v>
      </c>
      <c r="G129" s="215"/>
      <c r="H129" s="215"/>
      <c r="I129" s="215"/>
      <c r="J129" s="150"/>
      <c r="K129" s="151">
        <v>12</v>
      </c>
      <c r="L129" s="150"/>
      <c r="M129" s="150"/>
      <c r="N129" s="150"/>
      <c r="O129" s="150"/>
      <c r="P129" s="150"/>
      <c r="Q129" s="150"/>
      <c r="R129" s="152"/>
      <c r="T129" s="153"/>
      <c r="U129" s="150"/>
      <c r="V129" s="150"/>
      <c r="W129" s="150"/>
      <c r="X129" s="150"/>
      <c r="Y129" s="150"/>
      <c r="Z129" s="150"/>
      <c r="AA129" s="154"/>
      <c r="AT129" s="155" t="s">
        <v>158</v>
      </c>
      <c r="AU129" s="155" t="s">
        <v>110</v>
      </c>
      <c r="AV129" s="155" t="s">
        <v>110</v>
      </c>
      <c r="AW129" s="155" t="s">
        <v>120</v>
      </c>
      <c r="AX129" s="155" t="s">
        <v>80</v>
      </c>
      <c r="AY129" s="155" t="s">
        <v>150</v>
      </c>
    </row>
    <row r="130" spans="2:63" s="131" customFormat="1" ht="30.75" customHeight="1">
      <c r="B130" s="132"/>
      <c r="C130" s="133"/>
      <c r="D130" s="141" t="s">
        <v>124</v>
      </c>
      <c r="E130" s="141"/>
      <c r="F130" s="141"/>
      <c r="G130" s="141"/>
      <c r="H130" s="141"/>
      <c r="I130" s="141"/>
      <c r="J130" s="141"/>
      <c r="K130" s="141"/>
      <c r="L130" s="141"/>
      <c r="M130" s="141"/>
      <c r="N130" s="211">
        <f>$BK$130</f>
        <v>0</v>
      </c>
      <c r="O130" s="211"/>
      <c r="P130" s="211"/>
      <c r="Q130" s="211"/>
      <c r="R130" s="135"/>
      <c r="T130" s="136"/>
      <c r="U130" s="133"/>
      <c r="V130" s="133"/>
      <c r="W130" s="137">
        <f>SUM($W$131:$W$139)</f>
        <v>0</v>
      </c>
      <c r="X130" s="133"/>
      <c r="Y130" s="137">
        <f>SUM($Y$131:$Y$139)</f>
        <v>0</v>
      </c>
      <c r="Z130" s="133"/>
      <c r="AA130" s="138">
        <f>SUM($AA$131:$AA$139)</f>
        <v>0</v>
      </c>
      <c r="AR130" s="139" t="s">
        <v>22</v>
      </c>
      <c r="AT130" s="139" t="s">
        <v>79</v>
      </c>
      <c r="AU130" s="139" t="s">
        <v>22</v>
      </c>
      <c r="AY130" s="139" t="s">
        <v>150</v>
      </c>
      <c r="BK130" s="140">
        <f>SUM($BK$131:$BK$139)</f>
        <v>0</v>
      </c>
    </row>
    <row r="131" spans="2:65" s="6" customFormat="1" ht="27" customHeight="1">
      <c r="B131" s="23"/>
      <c r="C131" s="142" t="s">
        <v>27</v>
      </c>
      <c r="D131" s="142" t="s">
        <v>151</v>
      </c>
      <c r="E131" s="143" t="s">
        <v>200</v>
      </c>
      <c r="F131" s="212" t="s">
        <v>201</v>
      </c>
      <c r="G131" s="212"/>
      <c r="H131" s="212"/>
      <c r="I131" s="212"/>
      <c r="J131" s="144" t="s">
        <v>202</v>
      </c>
      <c r="K131" s="145">
        <v>2087.432</v>
      </c>
      <c r="L131" s="213">
        <v>0</v>
      </c>
      <c r="M131" s="213"/>
      <c r="N131" s="214">
        <f>ROUND($L$131*$K$131,2)</f>
        <v>0</v>
      </c>
      <c r="O131" s="214"/>
      <c r="P131" s="214"/>
      <c r="Q131" s="214"/>
      <c r="R131" s="25"/>
      <c r="T131" s="146"/>
      <c r="U131" s="30" t="s">
        <v>45</v>
      </c>
      <c r="V131" s="24"/>
      <c r="W131" s="147">
        <f>$V$131*$K$131</f>
        <v>0</v>
      </c>
      <c r="X131" s="147">
        <v>0</v>
      </c>
      <c r="Y131" s="147">
        <f>$X$131*$K$131</f>
        <v>0</v>
      </c>
      <c r="Z131" s="147">
        <v>0</v>
      </c>
      <c r="AA131" s="148">
        <f>$Z$131*$K$131</f>
        <v>0</v>
      </c>
      <c r="AR131" s="6" t="s">
        <v>155</v>
      </c>
      <c r="AT131" s="6" t="s">
        <v>151</v>
      </c>
      <c r="AU131" s="6" t="s">
        <v>110</v>
      </c>
      <c r="AY131" s="6" t="s">
        <v>150</v>
      </c>
      <c r="BE131" s="91">
        <f>IF($U$131="základní",$N$131,0)</f>
        <v>0</v>
      </c>
      <c r="BF131" s="91">
        <f>IF($U$131="snížená",$N$131,0)</f>
        <v>0</v>
      </c>
      <c r="BG131" s="91">
        <f>IF($U$131="zákl. přenesená",$N$131,0)</f>
        <v>0</v>
      </c>
      <c r="BH131" s="91">
        <f>IF($U$131="sníž. přenesená",$N$131,0)</f>
        <v>0</v>
      </c>
      <c r="BI131" s="91">
        <f>IF($U$131="nulová",$N$131,0)</f>
        <v>0</v>
      </c>
      <c r="BJ131" s="6" t="s">
        <v>22</v>
      </c>
      <c r="BK131" s="91">
        <f>ROUND($L$131*$K$131,2)</f>
        <v>0</v>
      </c>
      <c r="BL131" s="6" t="s">
        <v>155</v>
      </c>
      <c r="BM131" s="6" t="s">
        <v>203</v>
      </c>
    </row>
    <row r="132" spans="2:51" s="6" customFormat="1" ht="18.75" customHeight="1">
      <c r="B132" s="149"/>
      <c r="C132" s="150"/>
      <c r="D132" s="150"/>
      <c r="E132" s="150"/>
      <c r="F132" s="215" t="s">
        <v>204</v>
      </c>
      <c r="G132" s="215"/>
      <c r="H132" s="215"/>
      <c r="I132" s="215"/>
      <c r="J132" s="150"/>
      <c r="K132" s="151">
        <v>2087.432</v>
      </c>
      <c r="L132" s="150"/>
      <c r="M132" s="150"/>
      <c r="N132" s="150"/>
      <c r="O132" s="150"/>
      <c r="P132" s="150"/>
      <c r="Q132" s="150"/>
      <c r="R132" s="152"/>
      <c r="T132" s="153"/>
      <c r="U132" s="150"/>
      <c r="V132" s="150"/>
      <c r="W132" s="150"/>
      <c r="X132" s="150"/>
      <c r="Y132" s="150"/>
      <c r="Z132" s="150"/>
      <c r="AA132" s="154"/>
      <c r="AT132" s="155" t="s">
        <v>158</v>
      </c>
      <c r="AU132" s="155" t="s">
        <v>110</v>
      </c>
      <c r="AV132" s="155" t="s">
        <v>110</v>
      </c>
      <c r="AW132" s="155" t="s">
        <v>120</v>
      </c>
      <c r="AX132" s="155" t="s">
        <v>80</v>
      </c>
      <c r="AY132" s="155" t="s">
        <v>150</v>
      </c>
    </row>
    <row r="133" spans="2:65" s="6" customFormat="1" ht="27" customHeight="1">
      <c r="B133" s="23"/>
      <c r="C133" s="142" t="s">
        <v>205</v>
      </c>
      <c r="D133" s="142" t="s">
        <v>151</v>
      </c>
      <c r="E133" s="143" t="s">
        <v>206</v>
      </c>
      <c r="F133" s="212" t="s">
        <v>207</v>
      </c>
      <c r="G133" s="212"/>
      <c r="H133" s="212"/>
      <c r="I133" s="212"/>
      <c r="J133" s="144" t="s">
        <v>202</v>
      </c>
      <c r="K133" s="145">
        <v>8349.728</v>
      </c>
      <c r="L133" s="213">
        <v>0</v>
      </c>
      <c r="M133" s="213"/>
      <c r="N133" s="214">
        <f>ROUND($L$133*$K$133,2)</f>
        <v>0</v>
      </c>
      <c r="O133" s="214"/>
      <c r="P133" s="214"/>
      <c r="Q133" s="214"/>
      <c r="R133" s="25"/>
      <c r="T133" s="146"/>
      <c r="U133" s="30" t="s">
        <v>45</v>
      </c>
      <c r="V133" s="24"/>
      <c r="W133" s="147">
        <f>$V$133*$K$133</f>
        <v>0</v>
      </c>
      <c r="X133" s="147">
        <v>0</v>
      </c>
      <c r="Y133" s="147">
        <f>$X$133*$K$133</f>
        <v>0</v>
      </c>
      <c r="Z133" s="147">
        <v>0</v>
      </c>
      <c r="AA133" s="148">
        <f>$Z$133*$K$133</f>
        <v>0</v>
      </c>
      <c r="AR133" s="6" t="s">
        <v>155</v>
      </c>
      <c r="AT133" s="6" t="s">
        <v>151</v>
      </c>
      <c r="AU133" s="6" t="s">
        <v>110</v>
      </c>
      <c r="AY133" s="6" t="s">
        <v>150</v>
      </c>
      <c r="BE133" s="91">
        <f>IF($U$133="základní",$N$133,0)</f>
        <v>0</v>
      </c>
      <c r="BF133" s="91">
        <f>IF($U$133="snížená",$N$133,0)</f>
        <v>0</v>
      </c>
      <c r="BG133" s="91">
        <f>IF($U$133="zákl. přenesená",$N$133,0)</f>
        <v>0</v>
      </c>
      <c r="BH133" s="91">
        <f>IF($U$133="sníž. přenesená",$N$133,0)</f>
        <v>0</v>
      </c>
      <c r="BI133" s="91">
        <f>IF($U$133="nulová",$N$133,0)</f>
        <v>0</v>
      </c>
      <c r="BJ133" s="6" t="s">
        <v>22</v>
      </c>
      <c r="BK133" s="91">
        <f>ROUND($L$133*$K$133,2)</f>
        <v>0</v>
      </c>
      <c r="BL133" s="6" t="s">
        <v>155</v>
      </c>
      <c r="BM133" s="6" t="s">
        <v>208</v>
      </c>
    </row>
    <row r="134" spans="2:65" s="6" customFormat="1" ht="27" customHeight="1">
      <c r="B134" s="23"/>
      <c r="C134" s="142" t="s">
        <v>209</v>
      </c>
      <c r="D134" s="142" t="s">
        <v>151</v>
      </c>
      <c r="E134" s="143" t="s">
        <v>210</v>
      </c>
      <c r="F134" s="212" t="s">
        <v>211</v>
      </c>
      <c r="G134" s="212"/>
      <c r="H134" s="212"/>
      <c r="I134" s="212"/>
      <c r="J134" s="144" t="s">
        <v>202</v>
      </c>
      <c r="K134" s="145">
        <v>120.445</v>
      </c>
      <c r="L134" s="213">
        <v>0</v>
      </c>
      <c r="M134" s="213"/>
      <c r="N134" s="214">
        <f>ROUND($L$134*$K$134,2)</f>
        <v>0</v>
      </c>
      <c r="O134" s="214"/>
      <c r="P134" s="214"/>
      <c r="Q134" s="214"/>
      <c r="R134" s="25"/>
      <c r="T134" s="146"/>
      <c r="U134" s="30" t="s">
        <v>45</v>
      </c>
      <c r="V134" s="24"/>
      <c r="W134" s="147">
        <f>$V$134*$K$134</f>
        <v>0</v>
      </c>
      <c r="X134" s="147">
        <v>0</v>
      </c>
      <c r="Y134" s="147">
        <f>$X$134*$K$134</f>
        <v>0</v>
      </c>
      <c r="Z134" s="147">
        <v>0</v>
      </c>
      <c r="AA134" s="148">
        <f>$Z$134*$K$134</f>
        <v>0</v>
      </c>
      <c r="AR134" s="6" t="s">
        <v>155</v>
      </c>
      <c r="AT134" s="6" t="s">
        <v>151</v>
      </c>
      <c r="AU134" s="6" t="s">
        <v>110</v>
      </c>
      <c r="AY134" s="6" t="s">
        <v>150</v>
      </c>
      <c r="BE134" s="91">
        <f>IF($U$134="základní",$N$134,0)</f>
        <v>0</v>
      </c>
      <c r="BF134" s="91">
        <f>IF($U$134="snížená",$N$134,0)</f>
        <v>0</v>
      </c>
      <c r="BG134" s="91">
        <f>IF($U$134="zákl. přenesená",$N$134,0)</f>
        <v>0</v>
      </c>
      <c r="BH134" s="91">
        <f>IF($U$134="sníž. přenesená",$N$134,0)</f>
        <v>0</v>
      </c>
      <c r="BI134" s="91">
        <f>IF($U$134="nulová",$N$134,0)</f>
        <v>0</v>
      </c>
      <c r="BJ134" s="6" t="s">
        <v>22</v>
      </c>
      <c r="BK134" s="91">
        <f>ROUND($L$134*$K$134,2)</f>
        <v>0</v>
      </c>
      <c r="BL134" s="6" t="s">
        <v>155</v>
      </c>
      <c r="BM134" s="6" t="s">
        <v>212</v>
      </c>
    </row>
    <row r="135" spans="2:51" s="6" customFormat="1" ht="18.75" customHeight="1">
      <c r="B135" s="149"/>
      <c r="C135" s="150"/>
      <c r="D135" s="150"/>
      <c r="E135" s="150"/>
      <c r="F135" s="215" t="s">
        <v>213</v>
      </c>
      <c r="G135" s="215"/>
      <c r="H135" s="215"/>
      <c r="I135" s="215"/>
      <c r="J135" s="150"/>
      <c r="K135" s="151">
        <v>120.445</v>
      </c>
      <c r="L135" s="150"/>
      <c r="M135" s="150"/>
      <c r="N135" s="150"/>
      <c r="O135" s="150"/>
      <c r="P135" s="150"/>
      <c r="Q135" s="150"/>
      <c r="R135" s="152"/>
      <c r="T135" s="153"/>
      <c r="U135" s="150"/>
      <c r="V135" s="150"/>
      <c r="W135" s="150"/>
      <c r="X135" s="150"/>
      <c r="Y135" s="150"/>
      <c r="Z135" s="150"/>
      <c r="AA135" s="154"/>
      <c r="AT135" s="155" t="s">
        <v>158</v>
      </c>
      <c r="AU135" s="155" t="s">
        <v>110</v>
      </c>
      <c r="AV135" s="155" t="s">
        <v>110</v>
      </c>
      <c r="AW135" s="155" t="s">
        <v>120</v>
      </c>
      <c r="AX135" s="155" t="s">
        <v>22</v>
      </c>
      <c r="AY135" s="155" t="s">
        <v>150</v>
      </c>
    </row>
    <row r="136" spans="2:65" s="6" customFormat="1" ht="27" customHeight="1">
      <c r="B136" s="23"/>
      <c r="C136" s="142" t="s">
        <v>214</v>
      </c>
      <c r="D136" s="142" t="s">
        <v>151</v>
      </c>
      <c r="E136" s="143" t="s">
        <v>215</v>
      </c>
      <c r="F136" s="212" t="s">
        <v>216</v>
      </c>
      <c r="G136" s="212"/>
      <c r="H136" s="212"/>
      <c r="I136" s="212"/>
      <c r="J136" s="144" t="s">
        <v>202</v>
      </c>
      <c r="K136" s="145">
        <v>481.78</v>
      </c>
      <c r="L136" s="213">
        <v>0</v>
      </c>
      <c r="M136" s="213"/>
      <c r="N136" s="214">
        <f>ROUND($L$136*$K$136,2)</f>
        <v>0</v>
      </c>
      <c r="O136" s="214"/>
      <c r="P136" s="214"/>
      <c r="Q136" s="214"/>
      <c r="R136" s="25"/>
      <c r="T136" s="146"/>
      <c r="U136" s="30" t="s">
        <v>45</v>
      </c>
      <c r="V136" s="24"/>
      <c r="W136" s="147">
        <f>$V$136*$K$136</f>
        <v>0</v>
      </c>
      <c r="X136" s="147">
        <v>0</v>
      </c>
      <c r="Y136" s="147">
        <f>$X$136*$K$136</f>
        <v>0</v>
      </c>
      <c r="Z136" s="147">
        <v>0</v>
      </c>
      <c r="AA136" s="148">
        <f>$Z$136*$K$136</f>
        <v>0</v>
      </c>
      <c r="AR136" s="6" t="s">
        <v>155</v>
      </c>
      <c r="AT136" s="6" t="s">
        <v>151</v>
      </c>
      <c r="AU136" s="6" t="s">
        <v>110</v>
      </c>
      <c r="AY136" s="6" t="s">
        <v>150</v>
      </c>
      <c r="BE136" s="91">
        <f>IF($U$136="základní",$N$136,0)</f>
        <v>0</v>
      </c>
      <c r="BF136" s="91">
        <f>IF($U$136="snížená",$N$136,0)</f>
        <v>0</v>
      </c>
      <c r="BG136" s="91">
        <f>IF($U$136="zákl. přenesená",$N$136,0)</f>
        <v>0</v>
      </c>
      <c r="BH136" s="91">
        <f>IF($U$136="sníž. přenesená",$N$136,0)</f>
        <v>0</v>
      </c>
      <c r="BI136" s="91">
        <f>IF($U$136="nulová",$N$136,0)</f>
        <v>0</v>
      </c>
      <c r="BJ136" s="6" t="s">
        <v>22</v>
      </c>
      <c r="BK136" s="91">
        <f>ROUND($L$136*$K$136,2)</f>
        <v>0</v>
      </c>
      <c r="BL136" s="6" t="s">
        <v>155</v>
      </c>
      <c r="BM136" s="6" t="s">
        <v>217</v>
      </c>
    </row>
    <row r="137" spans="2:65" s="6" customFormat="1" ht="15.75" customHeight="1">
      <c r="B137" s="23"/>
      <c r="C137" s="142" t="s">
        <v>218</v>
      </c>
      <c r="D137" s="142" t="s">
        <v>151</v>
      </c>
      <c r="E137" s="143" t="s">
        <v>219</v>
      </c>
      <c r="F137" s="212" t="s">
        <v>220</v>
      </c>
      <c r="G137" s="212"/>
      <c r="H137" s="212"/>
      <c r="I137" s="212"/>
      <c r="J137" s="144" t="s">
        <v>202</v>
      </c>
      <c r="K137" s="145">
        <v>3.517</v>
      </c>
      <c r="L137" s="213">
        <v>0</v>
      </c>
      <c r="M137" s="213"/>
      <c r="N137" s="214">
        <f>ROUND($L$137*$K$137,2)</f>
        <v>0</v>
      </c>
      <c r="O137" s="214"/>
      <c r="P137" s="214"/>
      <c r="Q137" s="214"/>
      <c r="R137" s="25"/>
      <c r="T137" s="146"/>
      <c r="U137" s="30" t="s">
        <v>45</v>
      </c>
      <c r="V137" s="24"/>
      <c r="W137" s="147">
        <f>$V$137*$K$137</f>
        <v>0</v>
      </c>
      <c r="X137" s="147">
        <v>0</v>
      </c>
      <c r="Y137" s="147">
        <f>$X$137*$K$137</f>
        <v>0</v>
      </c>
      <c r="Z137" s="147">
        <v>0</v>
      </c>
      <c r="AA137" s="148">
        <f>$Z$137*$K$137</f>
        <v>0</v>
      </c>
      <c r="AR137" s="6" t="s">
        <v>155</v>
      </c>
      <c r="AT137" s="6" t="s">
        <v>151</v>
      </c>
      <c r="AU137" s="6" t="s">
        <v>110</v>
      </c>
      <c r="AY137" s="6" t="s">
        <v>150</v>
      </c>
      <c r="BE137" s="91">
        <f>IF($U$137="základní",$N$137,0)</f>
        <v>0</v>
      </c>
      <c r="BF137" s="91">
        <f>IF($U$137="snížená",$N$137,0)</f>
        <v>0</v>
      </c>
      <c r="BG137" s="91">
        <f>IF($U$137="zákl. přenesená",$N$137,0)</f>
        <v>0</v>
      </c>
      <c r="BH137" s="91">
        <f>IF($U$137="sníž. přenesená",$N$137,0)</f>
        <v>0</v>
      </c>
      <c r="BI137" s="91">
        <f>IF($U$137="nulová",$N$137,0)</f>
        <v>0</v>
      </c>
      <c r="BJ137" s="6" t="s">
        <v>22</v>
      </c>
      <c r="BK137" s="91">
        <f>ROUND($L$137*$K$137,2)</f>
        <v>0</v>
      </c>
      <c r="BL137" s="6" t="s">
        <v>155</v>
      </c>
      <c r="BM137" s="6" t="s">
        <v>221</v>
      </c>
    </row>
    <row r="138" spans="2:51" s="6" customFormat="1" ht="18.75" customHeight="1">
      <c r="B138" s="149"/>
      <c r="C138" s="150"/>
      <c r="D138" s="150"/>
      <c r="E138" s="150"/>
      <c r="F138" s="215" t="s">
        <v>222</v>
      </c>
      <c r="G138" s="215"/>
      <c r="H138" s="215"/>
      <c r="I138" s="215"/>
      <c r="J138" s="150"/>
      <c r="K138" s="151">
        <v>3.517</v>
      </c>
      <c r="L138" s="150"/>
      <c r="M138" s="150"/>
      <c r="N138" s="150"/>
      <c r="O138" s="150"/>
      <c r="P138" s="150"/>
      <c r="Q138" s="150"/>
      <c r="R138" s="152"/>
      <c r="T138" s="153"/>
      <c r="U138" s="150"/>
      <c r="V138" s="150"/>
      <c r="W138" s="150"/>
      <c r="X138" s="150"/>
      <c r="Y138" s="150"/>
      <c r="Z138" s="150"/>
      <c r="AA138" s="154"/>
      <c r="AT138" s="155" t="s">
        <v>158</v>
      </c>
      <c r="AU138" s="155" t="s">
        <v>110</v>
      </c>
      <c r="AV138" s="155" t="s">
        <v>110</v>
      </c>
      <c r="AW138" s="155" t="s">
        <v>120</v>
      </c>
      <c r="AX138" s="155" t="s">
        <v>22</v>
      </c>
      <c r="AY138" s="155" t="s">
        <v>150</v>
      </c>
    </row>
    <row r="139" spans="2:65" s="6" customFormat="1" ht="27" customHeight="1">
      <c r="B139" s="23"/>
      <c r="C139" s="142" t="s">
        <v>9</v>
      </c>
      <c r="D139" s="142" t="s">
        <v>151</v>
      </c>
      <c r="E139" s="143" t="s">
        <v>223</v>
      </c>
      <c r="F139" s="212" t="s">
        <v>224</v>
      </c>
      <c r="G139" s="212"/>
      <c r="H139" s="212"/>
      <c r="I139" s="212"/>
      <c r="J139" s="144" t="s">
        <v>202</v>
      </c>
      <c r="K139" s="145">
        <v>14.068</v>
      </c>
      <c r="L139" s="213">
        <v>0</v>
      </c>
      <c r="M139" s="213"/>
      <c r="N139" s="214">
        <f>ROUND($L$139*$K$139,2)</f>
        <v>0</v>
      </c>
      <c r="O139" s="214"/>
      <c r="P139" s="214"/>
      <c r="Q139" s="214"/>
      <c r="R139" s="25"/>
      <c r="T139" s="146"/>
      <c r="U139" s="30" t="s">
        <v>45</v>
      </c>
      <c r="V139" s="24"/>
      <c r="W139" s="147">
        <f>$V$139*$K$139</f>
        <v>0</v>
      </c>
      <c r="X139" s="147">
        <v>0</v>
      </c>
      <c r="Y139" s="147">
        <f>$X$139*$K$139</f>
        <v>0</v>
      </c>
      <c r="Z139" s="147">
        <v>0</v>
      </c>
      <c r="AA139" s="148">
        <f>$Z$139*$K$139</f>
        <v>0</v>
      </c>
      <c r="AR139" s="6" t="s">
        <v>155</v>
      </c>
      <c r="AT139" s="6" t="s">
        <v>151</v>
      </c>
      <c r="AU139" s="6" t="s">
        <v>110</v>
      </c>
      <c r="AY139" s="6" t="s">
        <v>150</v>
      </c>
      <c r="BE139" s="91">
        <f>IF($U$139="základní",$N$139,0)</f>
        <v>0</v>
      </c>
      <c r="BF139" s="91">
        <f>IF($U$139="snížená",$N$139,0)</f>
        <v>0</v>
      </c>
      <c r="BG139" s="91">
        <f>IF($U$139="zákl. přenesená",$N$139,0)</f>
        <v>0</v>
      </c>
      <c r="BH139" s="91">
        <f>IF($U$139="sníž. přenesená",$N$139,0)</f>
        <v>0</v>
      </c>
      <c r="BI139" s="91">
        <f>IF($U$139="nulová",$N$139,0)</f>
        <v>0</v>
      </c>
      <c r="BJ139" s="6" t="s">
        <v>22</v>
      </c>
      <c r="BK139" s="91">
        <f>ROUND($L$139*$K$139,2)</f>
        <v>0</v>
      </c>
      <c r="BL139" s="6" t="s">
        <v>155</v>
      </c>
      <c r="BM139" s="6" t="s">
        <v>225</v>
      </c>
    </row>
    <row r="140" spans="2:63" s="6" customFormat="1" ht="51" customHeight="1">
      <c r="B140" s="23"/>
      <c r="C140" s="24"/>
      <c r="D140" s="134" t="s">
        <v>226</v>
      </c>
      <c r="E140" s="24"/>
      <c r="F140" s="24"/>
      <c r="G140" s="24"/>
      <c r="H140" s="24"/>
      <c r="I140" s="24"/>
      <c r="J140" s="24"/>
      <c r="K140" s="24"/>
      <c r="L140" s="24"/>
      <c r="M140" s="24"/>
      <c r="N140" s="207">
        <f>$BK$140</f>
        <v>0</v>
      </c>
      <c r="O140" s="207"/>
      <c r="P140" s="207"/>
      <c r="Q140" s="207"/>
      <c r="R140" s="25"/>
      <c r="T140" s="156"/>
      <c r="U140" s="24"/>
      <c r="V140" s="24"/>
      <c r="W140" s="24"/>
      <c r="X140" s="24"/>
      <c r="Y140" s="24"/>
      <c r="Z140" s="24"/>
      <c r="AA140" s="63"/>
      <c r="AT140" s="6" t="s">
        <v>79</v>
      </c>
      <c r="AU140" s="6" t="s">
        <v>80</v>
      </c>
      <c r="AY140" s="6" t="s">
        <v>227</v>
      </c>
      <c r="BK140" s="91">
        <f>SUM($BK$141:$BK$145)</f>
        <v>0</v>
      </c>
    </row>
    <row r="141" spans="2:63" s="6" customFormat="1" ht="23.25" customHeight="1">
      <c r="B141" s="23"/>
      <c r="C141" s="157"/>
      <c r="D141" s="157" t="s">
        <v>151</v>
      </c>
      <c r="E141" s="158"/>
      <c r="F141" s="216"/>
      <c r="G141" s="216"/>
      <c r="H141" s="216"/>
      <c r="I141" s="216"/>
      <c r="J141" s="159"/>
      <c r="K141" s="160"/>
      <c r="L141" s="213"/>
      <c r="M141" s="213"/>
      <c r="N141" s="214">
        <f>$BK$141</f>
        <v>0</v>
      </c>
      <c r="O141" s="214"/>
      <c r="P141" s="214"/>
      <c r="Q141" s="214"/>
      <c r="R141" s="25"/>
      <c r="T141" s="146"/>
      <c r="U141" s="161" t="s">
        <v>45</v>
      </c>
      <c r="V141" s="24"/>
      <c r="W141" s="24"/>
      <c r="X141" s="24"/>
      <c r="Y141" s="24"/>
      <c r="Z141" s="24"/>
      <c r="AA141" s="63"/>
      <c r="AT141" s="6" t="s">
        <v>227</v>
      </c>
      <c r="AU141" s="6" t="s">
        <v>22</v>
      </c>
      <c r="AY141" s="6" t="s">
        <v>227</v>
      </c>
      <c r="BE141" s="91">
        <f>IF($U$141="základní",$N$141,0)</f>
        <v>0</v>
      </c>
      <c r="BF141" s="91">
        <f>IF($U$141="snížená",$N$141,0)</f>
        <v>0</v>
      </c>
      <c r="BG141" s="91">
        <f>IF($U$141="zákl. přenesená",$N$141,0)</f>
        <v>0</v>
      </c>
      <c r="BH141" s="91">
        <f>IF($U$141="sníž. přenesená",$N$141,0)</f>
        <v>0</v>
      </c>
      <c r="BI141" s="91">
        <f>IF($U$141="nulová",$N$141,0)</f>
        <v>0</v>
      </c>
      <c r="BJ141" s="6" t="s">
        <v>22</v>
      </c>
      <c r="BK141" s="91">
        <f>$L$141*$K$141</f>
        <v>0</v>
      </c>
    </row>
    <row r="142" spans="2:63" s="6" customFormat="1" ht="23.25" customHeight="1">
      <c r="B142" s="23"/>
      <c r="C142" s="157"/>
      <c r="D142" s="157" t="s">
        <v>151</v>
      </c>
      <c r="E142" s="158"/>
      <c r="F142" s="216"/>
      <c r="G142" s="216"/>
      <c r="H142" s="216"/>
      <c r="I142" s="216"/>
      <c r="J142" s="159"/>
      <c r="K142" s="160"/>
      <c r="L142" s="213"/>
      <c r="M142" s="213"/>
      <c r="N142" s="214">
        <f>$BK$142</f>
        <v>0</v>
      </c>
      <c r="O142" s="214"/>
      <c r="P142" s="214"/>
      <c r="Q142" s="214"/>
      <c r="R142" s="25"/>
      <c r="T142" s="146"/>
      <c r="U142" s="161" t="s">
        <v>45</v>
      </c>
      <c r="V142" s="24"/>
      <c r="W142" s="24"/>
      <c r="X142" s="24"/>
      <c r="Y142" s="24"/>
      <c r="Z142" s="24"/>
      <c r="AA142" s="63"/>
      <c r="AT142" s="6" t="s">
        <v>227</v>
      </c>
      <c r="AU142" s="6" t="s">
        <v>22</v>
      </c>
      <c r="AY142" s="6" t="s">
        <v>227</v>
      </c>
      <c r="BE142" s="91">
        <f>IF($U$142="základní",$N$142,0)</f>
        <v>0</v>
      </c>
      <c r="BF142" s="91">
        <f>IF($U$142="snížená",$N$142,0)</f>
        <v>0</v>
      </c>
      <c r="BG142" s="91">
        <f>IF($U$142="zákl. přenesená",$N$142,0)</f>
        <v>0</v>
      </c>
      <c r="BH142" s="91">
        <f>IF($U$142="sníž. přenesená",$N$142,0)</f>
        <v>0</v>
      </c>
      <c r="BI142" s="91">
        <f>IF($U$142="nulová",$N$142,0)</f>
        <v>0</v>
      </c>
      <c r="BJ142" s="6" t="s">
        <v>22</v>
      </c>
      <c r="BK142" s="91">
        <f>$L$142*$K$142</f>
        <v>0</v>
      </c>
    </row>
    <row r="143" spans="2:63" s="6" customFormat="1" ht="23.25" customHeight="1">
      <c r="B143" s="23"/>
      <c r="C143" s="157"/>
      <c r="D143" s="157" t="s">
        <v>151</v>
      </c>
      <c r="E143" s="158"/>
      <c r="F143" s="216"/>
      <c r="G143" s="216"/>
      <c r="H143" s="216"/>
      <c r="I143" s="216"/>
      <c r="J143" s="159"/>
      <c r="K143" s="160"/>
      <c r="L143" s="213"/>
      <c r="M143" s="213"/>
      <c r="N143" s="214">
        <f>$BK$143</f>
        <v>0</v>
      </c>
      <c r="O143" s="214"/>
      <c r="P143" s="214"/>
      <c r="Q143" s="214"/>
      <c r="R143" s="25"/>
      <c r="T143" s="146"/>
      <c r="U143" s="161" t="s">
        <v>45</v>
      </c>
      <c r="V143" s="24"/>
      <c r="W143" s="24"/>
      <c r="X143" s="24"/>
      <c r="Y143" s="24"/>
      <c r="Z143" s="24"/>
      <c r="AA143" s="63"/>
      <c r="AT143" s="6" t="s">
        <v>227</v>
      </c>
      <c r="AU143" s="6" t="s">
        <v>22</v>
      </c>
      <c r="AY143" s="6" t="s">
        <v>227</v>
      </c>
      <c r="BE143" s="91">
        <f>IF($U$143="základní",$N$143,0)</f>
        <v>0</v>
      </c>
      <c r="BF143" s="91">
        <f>IF($U$143="snížená",$N$143,0)</f>
        <v>0</v>
      </c>
      <c r="BG143" s="91">
        <f>IF($U$143="zákl. přenesená",$N$143,0)</f>
        <v>0</v>
      </c>
      <c r="BH143" s="91">
        <f>IF($U$143="sníž. přenesená",$N$143,0)</f>
        <v>0</v>
      </c>
      <c r="BI143" s="91">
        <f>IF($U$143="nulová",$N$143,0)</f>
        <v>0</v>
      </c>
      <c r="BJ143" s="6" t="s">
        <v>22</v>
      </c>
      <c r="BK143" s="91">
        <f>$L$143*$K$143</f>
        <v>0</v>
      </c>
    </row>
    <row r="144" spans="2:63" s="6" customFormat="1" ht="23.25" customHeight="1">
      <c r="B144" s="23"/>
      <c r="C144" s="157"/>
      <c r="D144" s="157" t="s">
        <v>151</v>
      </c>
      <c r="E144" s="158"/>
      <c r="F144" s="216"/>
      <c r="G144" s="216"/>
      <c r="H144" s="216"/>
      <c r="I144" s="216"/>
      <c r="J144" s="159"/>
      <c r="K144" s="160"/>
      <c r="L144" s="213"/>
      <c r="M144" s="213"/>
      <c r="N144" s="214">
        <f>$BK$144</f>
        <v>0</v>
      </c>
      <c r="O144" s="214"/>
      <c r="P144" s="214"/>
      <c r="Q144" s="214"/>
      <c r="R144" s="25"/>
      <c r="T144" s="146"/>
      <c r="U144" s="161" t="s">
        <v>45</v>
      </c>
      <c r="V144" s="24"/>
      <c r="W144" s="24"/>
      <c r="X144" s="24"/>
      <c r="Y144" s="24"/>
      <c r="Z144" s="24"/>
      <c r="AA144" s="63"/>
      <c r="AT144" s="6" t="s">
        <v>227</v>
      </c>
      <c r="AU144" s="6" t="s">
        <v>22</v>
      </c>
      <c r="AY144" s="6" t="s">
        <v>227</v>
      </c>
      <c r="BE144" s="91">
        <f>IF($U$144="základní",$N$144,0)</f>
        <v>0</v>
      </c>
      <c r="BF144" s="91">
        <f>IF($U$144="snížená",$N$144,0)</f>
        <v>0</v>
      </c>
      <c r="BG144" s="91">
        <f>IF($U$144="zákl. přenesená",$N$144,0)</f>
        <v>0</v>
      </c>
      <c r="BH144" s="91">
        <f>IF($U$144="sníž. přenesená",$N$144,0)</f>
        <v>0</v>
      </c>
      <c r="BI144" s="91">
        <f>IF($U$144="nulová",$N$144,0)</f>
        <v>0</v>
      </c>
      <c r="BJ144" s="6" t="s">
        <v>22</v>
      </c>
      <c r="BK144" s="91">
        <f>$L$144*$K$144</f>
        <v>0</v>
      </c>
    </row>
    <row r="145" spans="2:63" s="6" customFormat="1" ht="23.25" customHeight="1">
      <c r="B145" s="23"/>
      <c r="C145" s="157"/>
      <c r="D145" s="157" t="s">
        <v>151</v>
      </c>
      <c r="E145" s="158"/>
      <c r="F145" s="216"/>
      <c r="G145" s="216"/>
      <c r="H145" s="216"/>
      <c r="I145" s="216"/>
      <c r="J145" s="159"/>
      <c r="K145" s="160"/>
      <c r="L145" s="213"/>
      <c r="M145" s="213"/>
      <c r="N145" s="214">
        <f>$BK$145</f>
        <v>0</v>
      </c>
      <c r="O145" s="214"/>
      <c r="P145" s="214"/>
      <c r="Q145" s="214"/>
      <c r="R145" s="25"/>
      <c r="T145" s="146"/>
      <c r="U145" s="161" t="s">
        <v>45</v>
      </c>
      <c r="V145" s="42"/>
      <c r="W145" s="42"/>
      <c r="X145" s="42"/>
      <c r="Y145" s="42"/>
      <c r="Z145" s="42"/>
      <c r="AA145" s="44"/>
      <c r="AT145" s="6" t="s">
        <v>227</v>
      </c>
      <c r="AU145" s="6" t="s">
        <v>22</v>
      </c>
      <c r="AY145" s="6" t="s">
        <v>227</v>
      </c>
      <c r="BE145" s="91">
        <f>IF($U$145="základní",$N$145,0)</f>
        <v>0</v>
      </c>
      <c r="BF145" s="91">
        <f>IF($U$145="snížená",$N$145,0)</f>
        <v>0</v>
      </c>
      <c r="BG145" s="91">
        <f>IF($U$145="zákl. přenesená",$N$145,0)</f>
        <v>0</v>
      </c>
      <c r="BH145" s="91">
        <f>IF($U$145="sníž. přenesená",$N$145,0)</f>
        <v>0</v>
      </c>
      <c r="BI145" s="91">
        <f>IF($U$145="nulová",$N$145,0)</f>
        <v>0</v>
      </c>
      <c r="BJ145" s="6" t="s">
        <v>22</v>
      </c>
      <c r="BK145" s="91">
        <f>$L$145*$K$145</f>
        <v>0</v>
      </c>
    </row>
    <row r="146" spans="2:18" s="6" customFormat="1" ht="7.5" customHeight="1">
      <c r="B146" s="45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7"/>
    </row>
    <row r="147" s="1" customFormat="1" ht="14.25" customHeight="1"/>
  </sheetData>
  <sheetProtection/>
  <mergeCells count="146">
    <mergeCell ref="F145:I145"/>
    <mergeCell ref="L145:M145"/>
    <mergeCell ref="N145:Q145"/>
    <mergeCell ref="F143:I143"/>
    <mergeCell ref="L143:M143"/>
    <mergeCell ref="N143:Q143"/>
    <mergeCell ref="F144:I144"/>
    <mergeCell ref="L144:M144"/>
    <mergeCell ref="N144:Q144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F139:I139"/>
    <mergeCell ref="L139:M139"/>
    <mergeCell ref="N139:Q139"/>
    <mergeCell ref="F134:I134"/>
    <mergeCell ref="L134:M134"/>
    <mergeCell ref="N134:Q134"/>
    <mergeCell ref="F135:I135"/>
    <mergeCell ref="F136:I136"/>
    <mergeCell ref="L136:M136"/>
    <mergeCell ref="N136:Q136"/>
    <mergeCell ref="N130:Q130"/>
    <mergeCell ref="F131:I131"/>
    <mergeCell ref="L131:M131"/>
    <mergeCell ref="N131:Q131"/>
    <mergeCell ref="F132:I132"/>
    <mergeCell ref="F133:I133"/>
    <mergeCell ref="L133:M133"/>
    <mergeCell ref="N133:Q133"/>
    <mergeCell ref="F126:I126"/>
    <mergeCell ref="F127:I127"/>
    <mergeCell ref="L127:M127"/>
    <mergeCell ref="N127:Q127"/>
    <mergeCell ref="F128:I128"/>
    <mergeCell ref="F129:I129"/>
    <mergeCell ref="F123:I123"/>
    <mergeCell ref="L123:M123"/>
    <mergeCell ref="N123:Q123"/>
    <mergeCell ref="F124:I124"/>
    <mergeCell ref="F125:I125"/>
    <mergeCell ref="L125:M125"/>
    <mergeCell ref="N125:Q125"/>
    <mergeCell ref="F119:I119"/>
    <mergeCell ref="N120:Q120"/>
    <mergeCell ref="F121:I121"/>
    <mergeCell ref="L121:M121"/>
    <mergeCell ref="N121:Q121"/>
    <mergeCell ref="F122:I122"/>
    <mergeCell ref="F115:I115"/>
    <mergeCell ref="F116:I116"/>
    <mergeCell ref="L116:M116"/>
    <mergeCell ref="N116:Q116"/>
    <mergeCell ref="F117:I117"/>
    <mergeCell ref="F118:I118"/>
    <mergeCell ref="L118:M118"/>
    <mergeCell ref="N118:Q118"/>
    <mergeCell ref="F111:I111"/>
    <mergeCell ref="F112:I112"/>
    <mergeCell ref="L112:M112"/>
    <mergeCell ref="N112:Q112"/>
    <mergeCell ref="F113:I113"/>
    <mergeCell ref="F114:I114"/>
    <mergeCell ref="L114:M114"/>
    <mergeCell ref="N114:Q114"/>
    <mergeCell ref="N107:Q107"/>
    <mergeCell ref="N108:Q108"/>
    <mergeCell ref="N109:Q109"/>
    <mergeCell ref="F110:I110"/>
    <mergeCell ref="L110:M110"/>
    <mergeCell ref="N110:Q110"/>
    <mergeCell ref="F99:P99"/>
    <mergeCell ref="M101:P101"/>
    <mergeCell ref="M103:Q103"/>
    <mergeCell ref="M104:Q104"/>
    <mergeCell ref="F106:I106"/>
    <mergeCell ref="L106:M106"/>
    <mergeCell ref="N106:Q106"/>
    <mergeCell ref="D87:H87"/>
    <mergeCell ref="N87:Q87"/>
    <mergeCell ref="N88:Q88"/>
    <mergeCell ref="L90:Q90"/>
    <mergeCell ref="C96:Q96"/>
    <mergeCell ref="F98:P98"/>
    <mergeCell ref="D84:H84"/>
    <mergeCell ref="N84:Q84"/>
    <mergeCell ref="D85:H85"/>
    <mergeCell ref="N85:Q85"/>
    <mergeCell ref="D86:H86"/>
    <mergeCell ref="N86:Q86"/>
    <mergeCell ref="N78:Q78"/>
    <mergeCell ref="N79:Q79"/>
    <mergeCell ref="N80:Q80"/>
    <mergeCell ref="N82:Q82"/>
    <mergeCell ref="D83:H83"/>
    <mergeCell ref="N83:Q83"/>
    <mergeCell ref="M71:Q71"/>
    <mergeCell ref="C73:G73"/>
    <mergeCell ref="N73:Q73"/>
    <mergeCell ref="N75:Q75"/>
    <mergeCell ref="N76:Q76"/>
    <mergeCell ref="N77:Q77"/>
    <mergeCell ref="L38:P38"/>
    <mergeCell ref="C63:Q63"/>
    <mergeCell ref="F65:P65"/>
    <mergeCell ref="F66:P66"/>
    <mergeCell ref="M68:P68"/>
    <mergeCell ref="M70:Q70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7:P17"/>
    <mergeCell ref="O18:P18"/>
    <mergeCell ref="O20:P20"/>
    <mergeCell ref="O21:P21"/>
    <mergeCell ref="E24:L24"/>
    <mergeCell ref="M27:P27"/>
    <mergeCell ref="O9:P9"/>
    <mergeCell ref="O11:P11"/>
    <mergeCell ref="O12:P12"/>
    <mergeCell ref="O14:P14"/>
    <mergeCell ref="E15:L15"/>
    <mergeCell ref="O15:P15"/>
    <mergeCell ref="H1:K1"/>
    <mergeCell ref="C2:Q2"/>
    <mergeCell ref="S2:AC2"/>
    <mergeCell ref="C4:Q4"/>
    <mergeCell ref="F6:P6"/>
    <mergeCell ref="F7:P7"/>
  </mergeCells>
  <printOptions/>
  <pageMargins left="0.5902777777777778" right="0.5902777777777778" top="0.5208333333333334" bottom="0.6527777777777778" header="0.5118055555555555" footer="0.4861111111111111"/>
  <pageSetup fitToHeight="999" fitToWidth="1" horizontalDpi="300" verticalDpi="300" orientation="portrait" paperSize="9"/>
  <headerFooter alignWithMargins="0">
    <oddFooter>&amp;C&amp;"Times New Roman,obyčejné"&amp;12&amp;P/&amp;N</oddFooter>
  </headerFooter>
  <rowBreaks count="1" manualBreakCount="1">
    <brk id="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268"/>
  <sheetViews>
    <sheetView showGridLines="0" defaultGridColor="0" zoomScalePageLayoutView="0" colorId="8" workbookViewId="0" topLeftCell="A1">
      <pane ySplit="1" topLeftCell="A244" activePane="bottomLeft" state="frozen"/>
      <selection pane="topLeft" activeCell="A1" sqref="A1"/>
      <selection pane="bottomLeft" activeCell="J257" sqref="J257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4:15" s="4" customFormat="1" ht="22.5" customHeight="1">
      <c r="D1" s="5" t="s">
        <v>1</v>
      </c>
      <c r="H1" s="198"/>
      <c r="I1" s="198"/>
      <c r="J1" s="198"/>
      <c r="K1" s="198"/>
      <c r="O1" s="5" t="s">
        <v>109</v>
      </c>
    </row>
    <row r="2" spans="3:46" s="1" customFormat="1" ht="37.5" customHeight="1">
      <c r="C2" s="172" t="s">
        <v>5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S2" s="173" t="s">
        <v>6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T2" s="1" t="s">
        <v>90</v>
      </c>
    </row>
    <row r="3" spans="2:46" s="1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1" t="s">
        <v>110</v>
      </c>
    </row>
    <row r="4" spans="2:46" s="1" customFormat="1" ht="37.5" customHeight="1">
      <c r="B4" s="10"/>
      <c r="C4" s="174" t="s">
        <v>111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1"/>
      <c r="T4" s="12" t="s">
        <v>11</v>
      </c>
      <c r="AT4" s="1" t="s">
        <v>4</v>
      </c>
    </row>
    <row r="5" spans="2:18" s="1" customFormat="1" ht="7.5" customHeight="1">
      <c r="B5" s="10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1"/>
    </row>
    <row r="6" spans="2:18" s="1" customFormat="1" ht="26.25" customHeight="1">
      <c r="B6" s="10"/>
      <c r="C6" s="14"/>
      <c r="D6" s="17" t="s">
        <v>17</v>
      </c>
      <c r="E6" s="14"/>
      <c r="F6" s="199" t="str">
        <f>'Rekapitulace stavby'!$K$6</f>
        <v>Revitalizace původního autobusového nádraží Beroun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4"/>
      <c r="R6" s="11"/>
    </row>
    <row r="7" spans="2:18" s="6" customFormat="1" ht="33.75" customHeight="1">
      <c r="B7" s="23"/>
      <c r="C7" s="24"/>
      <c r="D7" s="16" t="s">
        <v>112</v>
      </c>
      <c r="E7" s="24"/>
      <c r="F7" s="177" t="s">
        <v>228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24"/>
      <c r="R7" s="25"/>
    </row>
    <row r="8" spans="2:18" s="6" customFormat="1" ht="15" customHeight="1">
      <c r="B8" s="23"/>
      <c r="C8" s="24"/>
      <c r="D8" s="17" t="s">
        <v>20</v>
      </c>
      <c r="E8" s="24"/>
      <c r="F8" s="18" t="s">
        <v>114</v>
      </c>
      <c r="G8" s="24"/>
      <c r="H8" s="24"/>
      <c r="I8" s="24"/>
      <c r="J8" s="24"/>
      <c r="K8" s="24"/>
      <c r="L8" s="24"/>
      <c r="M8" s="17" t="s">
        <v>21</v>
      </c>
      <c r="N8" s="24"/>
      <c r="O8" s="18"/>
      <c r="P8" s="24"/>
      <c r="Q8" s="24"/>
      <c r="R8" s="25"/>
    </row>
    <row r="9" spans="2:18" s="6" customFormat="1" ht="15" customHeight="1">
      <c r="B9" s="23"/>
      <c r="C9" s="24"/>
      <c r="D9" s="17" t="s">
        <v>23</v>
      </c>
      <c r="E9" s="24"/>
      <c r="F9" s="18" t="s">
        <v>24</v>
      </c>
      <c r="G9" s="24"/>
      <c r="H9" s="24"/>
      <c r="I9" s="24"/>
      <c r="J9" s="24"/>
      <c r="K9" s="24"/>
      <c r="L9" s="24"/>
      <c r="M9" s="17" t="s">
        <v>25</v>
      </c>
      <c r="N9" s="24"/>
      <c r="O9" s="200" t="str">
        <f>'Rekapitulace stavby'!$AN$8</f>
        <v>08.12.2015</v>
      </c>
      <c r="P9" s="200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7" t="s">
        <v>29</v>
      </c>
      <c r="E11" s="24"/>
      <c r="F11" s="24"/>
      <c r="G11" s="24"/>
      <c r="H11" s="24"/>
      <c r="I11" s="24"/>
      <c r="J11" s="24"/>
      <c r="K11" s="24"/>
      <c r="L11" s="24"/>
      <c r="M11" s="17" t="s">
        <v>30</v>
      </c>
      <c r="N11" s="24"/>
      <c r="O11" s="175"/>
      <c r="P11" s="175"/>
      <c r="Q11" s="24"/>
      <c r="R11" s="25"/>
    </row>
    <row r="12" spans="2:18" s="6" customFormat="1" ht="18.75" customHeight="1">
      <c r="B12" s="23"/>
      <c r="C12" s="24"/>
      <c r="D12" s="24"/>
      <c r="E12" s="18" t="s">
        <v>31</v>
      </c>
      <c r="F12" s="24"/>
      <c r="G12" s="24"/>
      <c r="H12" s="24"/>
      <c r="I12" s="24"/>
      <c r="J12" s="24"/>
      <c r="K12" s="24"/>
      <c r="L12" s="24"/>
      <c r="M12" s="17" t="s">
        <v>32</v>
      </c>
      <c r="N12" s="24"/>
      <c r="O12" s="175"/>
      <c r="P12" s="175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7" t="s">
        <v>33</v>
      </c>
      <c r="E14" s="24"/>
      <c r="F14" s="24"/>
      <c r="G14" s="24"/>
      <c r="H14" s="24"/>
      <c r="I14" s="24"/>
      <c r="J14" s="24"/>
      <c r="K14" s="24"/>
      <c r="L14" s="24"/>
      <c r="M14" s="17" t="s">
        <v>30</v>
      </c>
      <c r="N14" s="24"/>
      <c r="O14" s="201" t="str">
        <f>IF('Rekapitulace stavby'!$AN$13="","",'Rekapitulace stavby'!$AN$13)</f>
        <v>Vyplň údaj</v>
      </c>
      <c r="P14" s="201"/>
      <c r="Q14" s="24"/>
      <c r="R14" s="25"/>
    </row>
    <row r="15" spans="2:18" s="6" customFormat="1" ht="18.75" customHeight="1">
      <c r="B15" s="23"/>
      <c r="C15" s="24"/>
      <c r="D15" s="24"/>
      <c r="E15" s="201" t="str">
        <f>IF('Rekapitulace stavby'!$E$14="","",'Rekapitulace stavby'!$E$14)</f>
        <v>Vyplň údaj</v>
      </c>
      <c r="F15" s="201"/>
      <c r="G15" s="201"/>
      <c r="H15" s="201"/>
      <c r="I15" s="201"/>
      <c r="J15" s="201"/>
      <c r="K15" s="201"/>
      <c r="L15" s="201"/>
      <c r="M15" s="17" t="s">
        <v>32</v>
      </c>
      <c r="N15" s="24"/>
      <c r="O15" s="201" t="str">
        <f>IF('Rekapitulace stavby'!$AN$14="","",'Rekapitulace stavby'!$AN$14)</f>
        <v>Vyplň údaj</v>
      </c>
      <c r="P15" s="201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7" t="s">
        <v>35</v>
      </c>
      <c r="E17" s="24"/>
      <c r="F17" s="24"/>
      <c r="G17" s="24"/>
      <c r="H17" s="24"/>
      <c r="I17" s="24"/>
      <c r="J17" s="24"/>
      <c r="K17" s="24"/>
      <c r="L17" s="24"/>
      <c r="M17" s="17" t="s">
        <v>30</v>
      </c>
      <c r="N17" s="24"/>
      <c r="O17" s="175"/>
      <c r="P17" s="175"/>
      <c r="Q17" s="24"/>
      <c r="R17" s="25"/>
    </row>
    <row r="18" spans="2:18" s="6" customFormat="1" ht="18.75" customHeight="1">
      <c r="B18" s="23"/>
      <c r="C18" s="24"/>
      <c r="D18" s="24"/>
      <c r="E18" s="18" t="s">
        <v>36</v>
      </c>
      <c r="F18" s="24"/>
      <c r="G18" s="24"/>
      <c r="H18" s="24"/>
      <c r="I18" s="24"/>
      <c r="J18" s="24"/>
      <c r="K18" s="24"/>
      <c r="L18" s="24"/>
      <c r="M18" s="17" t="s">
        <v>32</v>
      </c>
      <c r="N18" s="24"/>
      <c r="O18" s="175"/>
      <c r="P18" s="175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7" t="s">
        <v>38</v>
      </c>
      <c r="E20" s="24"/>
      <c r="F20" s="24"/>
      <c r="G20" s="24"/>
      <c r="H20" s="24"/>
      <c r="I20" s="24"/>
      <c r="J20" s="24"/>
      <c r="K20" s="24"/>
      <c r="L20" s="24"/>
      <c r="M20" s="17" t="s">
        <v>30</v>
      </c>
      <c r="N20" s="24"/>
      <c r="O20" s="175"/>
      <c r="P20" s="175"/>
      <c r="Q20" s="24"/>
      <c r="R20" s="25"/>
    </row>
    <row r="21" spans="2:18" s="6" customFormat="1" ht="18.75" customHeight="1">
      <c r="B21" s="23"/>
      <c r="C21" s="24"/>
      <c r="D21" s="24"/>
      <c r="E21" s="18" t="s">
        <v>36</v>
      </c>
      <c r="F21" s="24"/>
      <c r="G21" s="24"/>
      <c r="H21" s="24"/>
      <c r="I21" s="24"/>
      <c r="J21" s="24"/>
      <c r="K21" s="24"/>
      <c r="L21" s="24"/>
      <c r="M21" s="17" t="s">
        <v>32</v>
      </c>
      <c r="N21" s="24"/>
      <c r="O21" s="175"/>
      <c r="P21" s="175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7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99" customFormat="1" ht="15.75" customHeight="1">
      <c r="B24" s="100"/>
      <c r="C24" s="101"/>
      <c r="D24" s="101"/>
      <c r="E24" s="179"/>
      <c r="F24" s="179"/>
      <c r="G24" s="179"/>
      <c r="H24" s="179"/>
      <c r="I24" s="179"/>
      <c r="J24" s="179"/>
      <c r="K24" s="179"/>
      <c r="L24" s="179"/>
      <c r="M24" s="101"/>
      <c r="N24" s="101"/>
      <c r="O24" s="101"/>
      <c r="P24" s="101"/>
      <c r="Q24" s="101"/>
      <c r="R24" s="102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4"/>
      <c r="R26" s="25"/>
    </row>
    <row r="27" spans="2:18" s="6" customFormat="1" ht="15" customHeight="1">
      <c r="B27" s="23"/>
      <c r="C27" s="24"/>
      <c r="D27" s="103" t="s">
        <v>115</v>
      </c>
      <c r="E27" s="24"/>
      <c r="F27" s="24"/>
      <c r="G27" s="24"/>
      <c r="H27" s="24"/>
      <c r="I27" s="24"/>
      <c r="J27" s="24"/>
      <c r="K27" s="24"/>
      <c r="L27" s="24"/>
      <c r="M27" s="180">
        <f>$N$75</f>
        <v>0</v>
      </c>
      <c r="N27" s="180"/>
      <c r="O27" s="180"/>
      <c r="P27" s="180"/>
      <c r="Q27" s="24"/>
      <c r="R27" s="25"/>
    </row>
    <row r="28" spans="2:18" s="6" customFormat="1" ht="15" customHeight="1">
      <c r="B28" s="23"/>
      <c r="C28" s="24"/>
      <c r="D28" s="22" t="s">
        <v>103</v>
      </c>
      <c r="E28" s="24"/>
      <c r="F28" s="24"/>
      <c r="G28" s="24"/>
      <c r="H28" s="24"/>
      <c r="I28" s="24"/>
      <c r="J28" s="24"/>
      <c r="K28" s="24"/>
      <c r="L28" s="24"/>
      <c r="M28" s="180">
        <f>$N$84</f>
        <v>0</v>
      </c>
      <c r="N28" s="180"/>
      <c r="O28" s="180"/>
      <c r="P28" s="180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4" t="s">
        <v>43</v>
      </c>
      <c r="E30" s="24"/>
      <c r="F30" s="24"/>
      <c r="G30" s="24"/>
      <c r="H30" s="24"/>
      <c r="I30" s="24"/>
      <c r="J30" s="24"/>
      <c r="K30" s="24"/>
      <c r="L30" s="24"/>
      <c r="M30" s="202">
        <f>ROUND($M$27+$M$28,2)</f>
        <v>0</v>
      </c>
      <c r="N30" s="202"/>
      <c r="O30" s="202"/>
      <c r="P30" s="202"/>
      <c r="Q30" s="24"/>
      <c r="R30" s="25"/>
    </row>
    <row r="31" spans="2:18" s="6" customFormat="1" ht="7.5" customHeight="1">
      <c r="B31" s="23"/>
      <c r="C31" s="2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4"/>
      <c r="R31" s="25"/>
    </row>
    <row r="32" spans="2:18" s="6" customFormat="1" ht="15" customHeight="1">
      <c r="B32" s="23"/>
      <c r="C32" s="24"/>
      <c r="D32" s="29" t="s">
        <v>44</v>
      </c>
      <c r="E32" s="29" t="s">
        <v>45</v>
      </c>
      <c r="F32" s="105">
        <v>0.21</v>
      </c>
      <c r="G32" s="106" t="s">
        <v>46</v>
      </c>
      <c r="H32" s="203">
        <f>ROUND((((SUM($BE$84:$BE$91)+SUM($BE$109:$BE$261))+SUM($BE$263:$BE$267))),2)</f>
        <v>0</v>
      </c>
      <c r="I32" s="203"/>
      <c r="J32" s="203"/>
      <c r="K32" s="24"/>
      <c r="L32" s="24"/>
      <c r="M32" s="203">
        <f>ROUND(((ROUND((SUM($BE$84:$BE$91)+SUM($BE$109:$BE$261)),2)*$F$32)+SUM($BE$263:$BE$267)*$F$32),2)</f>
        <v>0</v>
      </c>
      <c r="N32" s="203"/>
      <c r="O32" s="203"/>
      <c r="P32" s="203"/>
      <c r="Q32" s="24"/>
      <c r="R32" s="25"/>
    </row>
    <row r="33" spans="2:18" s="6" customFormat="1" ht="15" customHeight="1">
      <c r="B33" s="23"/>
      <c r="C33" s="24"/>
      <c r="D33" s="24"/>
      <c r="E33" s="29" t="s">
        <v>47</v>
      </c>
      <c r="F33" s="105">
        <v>0.15</v>
      </c>
      <c r="G33" s="106" t="s">
        <v>46</v>
      </c>
      <c r="H33" s="203">
        <f>ROUND((((SUM($BF$84:$BF$91)+SUM($BF$109:$BF$261))+SUM($BF$263:$BF$267))),2)</f>
        <v>0</v>
      </c>
      <c r="I33" s="203"/>
      <c r="J33" s="203"/>
      <c r="K33" s="24"/>
      <c r="L33" s="24"/>
      <c r="M33" s="203">
        <f>ROUND(((ROUND((SUM($BF$84:$BF$91)+SUM($BF$109:$BF$261)),2)*$F$33)+SUM($BF$263:$BF$267)*$F$33),2)</f>
        <v>0</v>
      </c>
      <c r="N33" s="203"/>
      <c r="O33" s="203"/>
      <c r="P33" s="203"/>
      <c r="Q33" s="24"/>
      <c r="R33" s="25"/>
    </row>
    <row r="34" spans="2:18" s="6" customFormat="1" ht="12.75" customHeight="1" hidden="1">
      <c r="B34" s="23"/>
      <c r="C34" s="24"/>
      <c r="D34" s="24"/>
      <c r="E34" s="29" t="s">
        <v>48</v>
      </c>
      <c r="F34" s="105">
        <v>0.21</v>
      </c>
      <c r="G34" s="106" t="s">
        <v>46</v>
      </c>
      <c r="H34" s="203">
        <f>ROUND((((SUM($BG$84:$BG$91)+SUM($BG$109:$BG$261))+SUM($BG$263:$BG$267))),2)</f>
        <v>0</v>
      </c>
      <c r="I34" s="203"/>
      <c r="J34" s="203"/>
      <c r="K34" s="24"/>
      <c r="L34" s="24"/>
      <c r="M34" s="203">
        <v>0</v>
      </c>
      <c r="N34" s="203"/>
      <c r="O34" s="203"/>
      <c r="P34" s="203"/>
      <c r="Q34" s="24"/>
      <c r="R34" s="25"/>
    </row>
    <row r="35" spans="2:18" s="6" customFormat="1" ht="12.75" customHeight="1" hidden="1">
      <c r="B35" s="23"/>
      <c r="C35" s="24"/>
      <c r="D35" s="24"/>
      <c r="E35" s="29" t="s">
        <v>49</v>
      </c>
      <c r="F35" s="105">
        <v>0.15</v>
      </c>
      <c r="G35" s="106" t="s">
        <v>46</v>
      </c>
      <c r="H35" s="203">
        <f>ROUND((((SUM($BH$84:$BH$91)+SUM($BH$109:$BH$261))+SUM($BH$263:$BH$267))),2)</f>
        <v>0</v>
      </c>
      <c r="I35" s="203"/>
      <c r="J35" s="203"/>
      <c r="K35" s="24"/>
      <c r="L35" s="24"/>
      <c r="M35" s="203">
        <v>0</v>
      </c>
      <c r="N35" s="203"/>
      <c r="O35" s="203"/>
      <c r="P35" s="203"/>
      <c r="Q35" s="24"/>
      <c r="R35" s="25"/>
    </row>
    <row r="36" spans="2:18" s="6" customFormat="1" ht="12.75" customHeight="1" hidden="1">
      <c r="B36" s="23"/>
      <c r="C36" s="24"/>
      <c r="D36" s="24"/>
      <c r="E36" s="29" t="s">
        <v>50</v>
      </c>
      <c r="F36" s="105">
        <v>0</v>
      </c>
      <c r="G36" s="106" t="s">
        <v>46</v>
      </c>
      <c r="H36" s="203">
        <f>ROUND((((SUM($BI$84:$BI$91)+SUM($BI$109:$BI$261))+SUM($BI$263:$BI$267))),2)</f>
        <v>0</v>
      </c>
      <c r="I36" s="203"/>
      <c r="J36" s="203"/>
      <c r="K36" s="24"/>
      <c r="L36" s="24"/>
      <c r="M36" s="203">
        <v>0</v>
      </c>
      <c r="N36" s="203"/>
      <c r="O36" s="203"/>
      <c r="P36" s="203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34"/>
      <c r="J38" s="34"/>
      <c r="K38" s="34"/>
      <c r="L38" s="185">
        <f>SUM($M$30:$M$36)</f>
        <v>0</v>
      </c>
      <c r="M38" s="185"/>
      <c r="N38" s="185"/>
      <c r="O38" s="185"/>
      <c r="P38" s="185"/>
      <c r="Q38" s="32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1" customFormat="1" ht="14.25" customHeight="1">
      <c r="B40" s="1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1"/>
    </row>
    <row r="41" spans="2:18" s="6" customFormat="1" ht="15.75" customHeight="1">
      <c r="B41" s="23"/>
      <c r="C41" s="24"/>
      <c r="D41" s="36" t="s">
        <v>54</v>
      </c>
      <c r="E41" s="37"/>
      <c r="F41" s="37"/>
      <c r="G41" s="37"/>
      <c r="H41" s="38"/>
      <c r="I41" s="24"/>
      <c r="J41" s="36" t="s">
        <v>55</v>
      </c>
      <c r="K41" s="37"/>
      <c r="L41" s="37"/>
      <c r="M41" s="37"/>
      <c r="N41" s="37"/>
      <c r="O41" s="37"/>
      <c r="P41" s="38"/>
      <c r="Q41" s="24"/>
      <c r="R41" s="25"/>
    </row>
    <row r="42" spans="2:18" s="1" customFormat="1" ht="14.25" customHeight="1">
      <c r="B42" s="10"/>
      <c r="C42" s="14"/>
      <c r="D42" s="39"/>
      <c r="E42" s="14"/>
      <c r="F42" s="14"/>
      <c r="G42" s="14"/>
      <c r="H42" s="40"/>
      <c r="I42" s="14"/>
      <c r="J42" s="39"/>
      <c r="K42" s="14"/>
      <c r="L42" s="14"/>
      <c r="M42" s="14"/>
      <c r="N42" s="14"/>
      <c r="O42" s="14"/>
      <c r="P42" s="40"/>
      <c r="Q42" s="14"/>
      <c r="R42" s="11"/>
    </row>
    <row r="43" spans="2:18" s="1" customFormat="1" ht="14.25" customHeight="1">
      <c r="B43" s="10"/>
      <c r="C43" s="14"/>
      <c r="D43" s="39"/>
      <c r="E43" s="14"/>
      <c r="F43" s="14"/>
      <c r="G43" s="14"/>
      <c r="H43" s="40"/>
      <c r="I43" s="14"/>
      <c r="J43" s="39"/>
      <c r="K43" s="14"/>
      <c r="L43" s="14"/>
      <c r="M43" s="14"/>
      <c r="N43" s="14"/>
      <c r="O43" s="14"/>
      <c r="P43" s="40"/>
      <c r="Q43" s="14"/>
      <c r="R43" s="11"/>
    </row>
    <row r="44" spans="2:18" s="1" customFormat="1" ht="14.25" customHeight="1">
      <c r="B44" s="10"/>
      <c r="C44" s="14"/>
      <c r="D44" s="39"/>
      <c r="E44" s="14"/>
      <c r="F44" s="14"/>
      <c r="G44" s="14"/>
      <c r="H44" s="40"/>
      <c r="I44" s="14"/>
      <c r="J44" s="39"/>
      <c r="K44" s="14"/>
      <c r="L44" s="14"/>
      <c r="M44" s="14"/>
      <c r="N44" s="14"/>
      <c r="O44" s="14"/>
      <c r="P44" s="40"/>
      <c r="Q44" s="14"/>
      <c r="R44" s="11"/>
    </row>
    <row r="45" spans="2:18" s="1" customFormat="1" ht="14.25" customHeight="1">
      <c r="B45" s="10"/>
      <c r="C45" s="14"/>
      <c r="D45" s="39"/>
      <c r="E45" s="14"/>
      <c r="F45" s="14"/>
      <c r="G45" s="14"/>
      <c r="H45" s="40"/>
      <c r="I45" s="14"/>
      <c r="J45" s="39"/>
      <c r="K45" s="14"/>
      <c r="L45" s="14"/>
      <c r="M45" s="14"/>
      <c r="N45" s="14"/>
      <c r="O45" s="14"/>
      <c r="P45" s="40"/>
      <c r="Q45" s="14"/>
      <c r="R45" s="11"/>
    </row>
    <row r="46" spans="2:18" s="1" customFormat="1" ht="14.25" customHeight="1">
      <c r="B46" s="10"/>
      <c r="C46" s="14"/>
      <c r="D46" s="39"/>
      <c r="E46" s="14"/>
      <c r="F46" s="14"/>
      <c r="G46" s="14"/>
      <c r="H46" s="40"/>
      <c r="I46" s="14"/>
      <c r="J46" s="39"/>
      <c r="K46" s="14"/>
      <c r="L46" s="14"/>
      <c r="M46" s="14"/>
      <c r="N46" s="14"/>
      <c r="O46" s="14"/>
      <c r="P46" s="40"/>
      <c r="Q46" s="14"/>
      <c r="R46" s="11"/>
    </row>
    <row r="47" spans="2:18" s="1" customFormat="1" ht="14.25" customHeight="1">
      <c r="B47" s="10"/>
      <c r="C47" s="14"/>
      <c r="D47" s="39"/>
      <c r="E47" s="14"/>
      <c r="F47" s="14"/>
      <c r="G47" s="14"/>
      <c r="H47" s="40"/>
      <c r="I47" s="14"/>
      <c r="J47" s="39"/>
      <c r="K47" s="14"/>
      <c r="L47" s="14"/>
      <c r="M47" s="14"/>
      <c r="N47" s="14"/>
      <c r="O47" s="14"/>
      <c r="P47" s="40"/>
      <c r="Q47" s="14"/>
      <c r="R47" s="11"/>
    </row>
    <row r="48" spans="2:18" s="6" customFormat="1" ht="15.75" customHeight="1">
      <c r="B48" s="23"/>
      <c r="C48" s="24"/>
      <c r="D48" s="41" t="s">
        <v>56</v>
      </c>
      <c r="E48" s="42"/>
      <c r="F48" s="42"/>
      <c r="G48" s="43" t="s">
        <v>57</v>
      </c>
      <c r="H48" s="44"/>
      <c r="I48" s="24"/>
      <c r="J48" s="41" t="s">
        <v>56</v>
      </c>
      <c r="K48" s="42"/>
      <c r="L48" s="42"/>
      <c r="M48" s="42"/>
      <c r="N48" s="43" t="s">
        <v>57</v>
      </c>
      <c r="O48" s="42"/>
      <c r="P48" s="44"/>
      <c r="Q48" s="24"/>
      <c r="R48" s="25"/>
    </row>
    <row r="49" spans="2:18" s="1" customFormat="1" ht="14.25" customHeight="1"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1"/>
    </row>
    <row r="50" spans="2:18" s="6" customFormat="1" ht="15.75" customHeight="1">
      <c r="B50" s="23"/>
      <c r="C50" s="24"/>
      <c r="D50" s="36" t="s">
        <v>58</v>
      </c>
      <c r="E50" s="37"/>
      <c r="F50" s="37"/>
      <c r="G50" s="37"/>
      <c r="H50" s="38"/>
      <c r="I50" s="24"/>
      <c r="J50" s="36" t="s">
        <v>59</v>
      </c>
      <c r="K50" s="37"/>
      <c r="L50" s="37"/>
      <c r="M50" s="37"/>
      <c r="N50" s="37"/>
      <c r="O50" s="37"/>
      <c r="P50" s="38"/>
      <c r="Q50" s="24"/>
      <c r="R50" s="25"/>
    </row>
    <row r="51" spans="2:18" s="1" customFormat="1" ht="14.25" customHeight="1">
      <c r="B51" s="10"/>
      <c r="C51" s="14"/>
      <c r="D51" s="39"/>
      <c r="E51" s="14"/>
      <c r="F51" s="14"/>
      <c r="G51" s="14"/>
      <c r="H51" s="40"/>
      <c r="I51" s="14"/>
      <c r="J51" s="39"/>
      <c r="K51" s="14"/>
      <c r="L51" s="14"/>
      <c r="M51" s="14"/>
      <c r="N51" s="14"/>
      <c r="O51" s="14"/>
      <c r="P51" s="40"/>
      <c r="Q51" s="14"/>
      <c r="R51" s="11"/>
    </row>
    <row r="52" spans="2:18" s="1" customFormat="1" ht="14.25" customHeight="1">
      <c r="B52" s="10"/>
      <c r="C52" s="14"/>
      <c r="D52" s="39"/>
      <c r="E52" s="14"/>
      <c r="F52" s="14"/>
      <c r="G52" s="14"/>
      <c r="H52" s="40"/>
      <c r="I52" s="14"/>
      <c r="J52" s="39"/>
      <c r="K52" s="14"/>
      <c r="L52" s="14"/>
      <c r="M52" s="14"/>
      <c r="N52" s="14"/>
      <c r="O52" s="14"/>
      <c r="P52" s="40"/>
      <c r="Q52" s="14"/>
      <c r="R52" s="11"/>
    </row>
    <row r="53" spans="2:18" s="1" customFormat="1" ht="14.25" customHeight="1">
      <c r="B53" s="10"/>
      <c r="C53" s="14"/>
      <c r="D53" s="39"/>
      <c r="E53" s="14"/>
      <c r="F53" s="14"/>
      <c r="G53" s="14"/>
      <c r="H53" s="40"/>
      <c r="I53" s="14"/>
      <c r="J53" s="39"/>
      <c r="K53" s="14"/>
      <c r="L53" s="14"/>
      <c r="M53" s="14"/>
      <c r="N53" s="14"/>
      <c r="O53" s="14"/>
      <c r="P53" s="40"/>
      <c r="Q53" s="14"/>
      <c r="R53" s="11"/>
    </row>
    <row r="54" spans="2:18" s="1" customFormat="1" ht="14.25" customHeight="1">
      <c r="B54" s="10"/>
      <c r="C54" s="14"/>
      <c r="D54" s="39"/>
      <c r="E54" s="14"/>
      <c r="F54" s="14"/>
      <c r="G54" s="14"/>
      <c r="H54" s="40"/>
      <c r="I54" s="14"/>
      <c r="J54" s="39"/>
      <c r="K54" s="14"/>
      <c r="L54" s="14"/>
      <c r="M54" s="14"/>
      <c r="N54" s="14"/>
      <c r="O54" s="14"/>
      <c r="P54" s="40"/>
      <c r="Q54" s="14"/>
      <c r="R54" s="11"/>
    </row>
    <row r="55" spans="2:18" s="1" customFormat="1" ht="14.25" customHeight="1">
      <c r="B55" s="10"/>
      <c r="C55" s="14"/>
      <c r="D55" s="39"/>
      <c r="E55" s="14"/>
      <c r="F55" s="14"/>
      <c r="G55" s="14"/>
      <c r="H55" s="40"/>
      <c r="I55" s="14"/>
      <c r="J55" s="39"/>
      <c r="K55" s="14"/>
      <c r="L55" s="14"/>
      <c r="M55" s="14"/>
      <c r="N55" s="14"/>
      <c r="O55" s="14"/>
      <c r="P55" s="40"/>
      <c r="Q55" s="14"/>
      <c r="R55" s="11"/>
    </row>
    <row r="56" spans="2:18" s="1" customFormat="1" ht="14.25" customHeight="1">
      <c r="B56" s="10"/>
      <c r="C56" s="14"/>
      <c r="D56" s="39"/>
      <c r="E56" s="14"/>
      <c r="F56" s="14"/>
      <c r="G56" s="14"/>
      <c r="H56" s="40"/>
      <c r="I56" s="14"/>
      <c r="J56" s="39"/>
      <c r="K56" s="14"/>
      <c r="L56" s="14"/>
      <c r="M56" s="14"/>
      <c r="N56" s="14"/>
      <c r="O56" s="14"/>
      <c r="P56" s="40"/>
      <c r="Q56" s="14"/>
      <c r="R56" s="11"/>
    </row>
    <row r="57" spans="2:18" s="6" customFormat="1" ht="15.75" customHeight="1">
      <c r="B57" s="23"/>
      <c r="C57" s="24"/>
      <c r="D57" s="41" t="s">
        <v>56</v>
      </c>
      <c r="E57" s="42"/>
      <c r="F57" s="42"/>
      <c r="G57" s="43" t="s">
        <v>57</v>
      </c>
      <c r="H57" s="44"/>
      <c r="I57" s="24"/>
      <c r="J57" s="41" t="s">
        <v>56</v>
      </c>
      <c r="K57" s="42"/>
      <c r="L57" s="42"/>
      <c r="M57" s="42"/>
      <c r="N57" s="43" t="s">
        <v>57</v>
      </c>
      <c r="O57" s="42"/>
      <c r="P57" s="44"/>
      <c r="Q57" s="24"/>
      <c r="R57" s="25"/>
    </row>
    <row r="58" spans="2:18" s="6" customFormat="1" ht="15" customHeight="1"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7"/>
    </row>
    <row r="62" spans="2:18" s="6" customFormat="1" ht="7.5" customHeight="1">
      <c r="B62" s="108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10"/>
    </row>
    <row r="63" spans="2:21" s="6" customFormat="1" ht="37.5" customHeight="1">
      <c r="B63" s="23"/>
      <c r="C63" s="174" t="s">
        <v>116</v>
      </c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25"/>
      <c r="T63" s="24"/>
      <c r="U63" s="24"/>
    </row>
    <row r="64" spans="2:21" s="6" customFormat="1" ht="7.5" customHeight="1"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5"/>
      <c r="T64" s="24"/>
      <c r="U64" s="24"/>
    </row>
    <row r="65" spans="2:21" s="6" customFormat="1" ht="30.75" customHeight="1">
      <c r="B65" s="23"/>
      <c r="C65" s="17" t="s">
        <v>17</v>
      </c>
      <c r="D65" s="24"/>
      <c r="E65" s="24"/>
      <c r="F65" s="199" t="str">
        <f>$F$6</f>
        <v>Revitalizace původního autobusového nádraží Beroun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24"/>
      <c r="R65" s="25"/>
      <c r="T65" s="24"/>
      <c r="U65" s="24"/>
    </row>
    <row r="66" spans="2:21" s="6" customFormat="1" ht="37.5" customHeight="1">
      <c r="B66" s="23"/>
      <c r="C66" s="56" t="s">
        <v>112</v>
      </c>
      <c r="D66" s="24"/>
      <c r="E66" s="24"/>
      <c r="F66" s="186" t="str">
        <f>$F$7</f>
        <v>SO 100 - Parkoviště a zpevněné plochy</v>
      </c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24"/>
      <c r="R66" s="25"/>
      <c r="T66" s="24"/>
      <c r="U66" s="24"/>
    </row>
    <row r="67" spans="2:21" s="6" customFormat="1" ht="7.5" customHeight="1"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5"/>
      <c r="T67" s="24"/>
      <c r="U67" s="24"/>
    </row>
    <row r="68" spans="2:21" s="6" customFormat="1" ht="18.75" customHeight="1">
      <c r="B68" s="23"/>
      <c r="C68" s="17" t="s">
        <v>23</v>
      </c>
      <c r="D68" s="24"/>
      <c r="E68" s="24"/>
      <c r="F68" s="18" t="str">
        <f>$F$9</f>
        <v>k.ú. Beroun</v>
      </c>
      <c r="G68" s="24"/>
      <c r="H68" s="24"/>
      <c r="I68" s="24"/>
      <c r="J68" s="24"/>
      <c r="K68" s="17" t="s">
        <v>25</v>
      </c>
      <c r="L68" s="24"/>
      <c r="M68" s="204" t="str">
        <f>IF($O$9="","",$O$9)</f>
        <v>08.12.2015</v>
      </c>
      <c r="N68" s="204"/>
      <c r="O68" s="204"/>
      <c r="P68" s="204"/>
      <c r="Q68" s="24"/>
      <c r="R68" s="25"/>
      <c r="T68" s="24"/>
      <c r="U68" s="24"/>
    </row>
    <row r="69" spans="2:21" s="6" customFormat="1" ht="7.5" customHeight="1"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5"/>
      <c r="T69" s="24"/>
      <c r="U69" s="24"/>
    </row>
    <row r="70" spans="2:21" s="6" customFormat="1" ht="15.75" customHeight="1">
      <c r="B70" s="23"/>
      <c r="C70" s="17" t="s">
        <v>29</v>
      </c>
      <c r="D70" s="24"/>
      <c r="E70" s="24"/>
      <c r="F70" s="18" t="str">
        <f>$E$12</f>
        <v>Revitali s.r.o.</v>
      </c>
      <c r="G70" s="24"/>
      <c r="H70" s="24"/>
      <c r="I70" s="24"/>
      <c r="J70" s="24"/>
      <c r="K70" s="17" t="s">
        <v>35</v>
      </c>
      <c r="L70" s="24"/>
      <c r="M70" s="175" t="str">
        <f>$E$18</f>
        <v>Ing.Jiří Křepinský - PRINKOM</v>
      </c>
      <c r="N70" s="175"/>
      <c r="O70" s="175"/>
      <c r="P70" s="175"/>
      <c r="Q70" s="175"/>
      <c r="R70" s="25"/>
      <c r="T70" s="24"/>
      <c r="U70" s="24"/>
    </row>
    <row r="71" spans="2:21" s="6" customFormat="1" ht="15" customHeight="1">
      <c r="B71" s="23"/>
      <c r="C71" s="17" t="s">
        <v>33</v>
      </c>
      <c r="D71" s="24"/>
      <c r="E71" s="24"/>
      <c r="F71" s="18" t="str">
        <f>IF($E$15="","",$E$15)</f>
        <v>Vyplň údaj</v>
      </c>
      <c r="G71" s="24"/>
      <c r="H71" s="24"/>
      <c r="I71" s="24"/>
      <c r="J71" s="24"/>
      <c r="K71" s="17" t="s">
        <v>38</v>
      </c>
      <c r="L71" s="24"/>
      <c r="M71" s="175" t="str">
        <f>$E$21</f>
        <v>Ing.Jiří Křepinský - PRINKOM</v>
      </c>
      <c r="N71" s="175"/>
      <c r="O71" s="175"/>
      <c r="P71" s="175"/>
      <c r="Q71" s="175"/>
      <c r="R71" s="25"/>
      <c r="T71" s="24"/>
      <c r="U71" s="24"/>
    </row>
    <row r="72" spans="2:21" s="6" customFormat="1" ht="11.25" customHeight="1"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5"/>
      <c r="T72" s="24"/>
      <c r="U72" s="24"/>
    </row>
    <row r="73" spans="2:21" s="6" customFormat="1" ht="30" customHeight="1">
      <c r="B73" s="23"/>
      <c r="C73" s="205" t="s">
        <v>117</v>
      </c>
      <c r="D73" s="205"/>
      <c r="E73" s="205"/>
      <c r="F73" s="205"/>
      <c r="G73" s="205"/>
      <c r="H73" s="32"/>
      <c r="I73" s="32"/>
      <c r="J73" s="32"/>
      <c r="K73" s="32"/>
      <c r="L73" s="32"/>
      <c r="M73" s="32"/>
      <c r="N73" s="205" t="s">
        <v>118</v>
      </c>
      <c r="O73" s="205"/>
      <c r="P73" s="205"/>
      <c r="Q73" s="205"/>
      <c r="R73" s="25"/>
      <c r="T73" s="24"/>
      <c r="U73" s="24"/>
    </row>
    <row r="74" spans="2:21" s="6" customFormat="1" ht="11.25" customHeight="1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5"/>
      <c r="T74" s="24"/>
      <c r="U74" s="24"/>
    </row>
    <row r="75" spans="2:47" s="6" customFormat="1" ht="30" customHeight="1">
      <c r="B75" s="23"/>
      <c r="C75" s="69" t="s">
        <v>119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191">
        <f>$N$109</f>
        <v>0</v>
      </c>
      <c r="O75" s="191"/>
      <c r="P75" s="191"/>
      <c r="Q75" s="191"/>
      <c r="R75" s="25"/>
      <c r="T75" s="24"/>
      <c r="U75" s="24"/>
      <c r="AU75" s="6" t="s">
        <v>120</v>
      </c>
    </row>
    <row r="76" spans="2:21" s="74" customFormat="1" ht="25.5" customHeight="1">
      <c r="B76" s="111"/>
      <c r="C76" s="112"/>
      <c r="D76" s="112" t="s">
        <v>121</v>
      </c>
      <c r="E76" s="112"/>
      <c r="F76" s="112"/>
      <c r="G76" s="112"/>
      <c r="H76" s="112"/>
      <c r="I76" s="112"/>
      <c r="J76" s="112"/>
      <c r="K76" s="112"/>
      <c r="L76" s="112"/>
      <c r="M76" s="112"/>
      <c r="N76" s="206">
        <f>$N$110</f>
        <v>0</v>
      </c>
      <c r="O76" s="206"/>
      <c r="P76" s="206"/>
      <c r="Q76" s="206"/>
      <c r="R76" s="113"/>
      <c r="T76" s="112"/>
      <c r="U76" s="112"/>
    </row>
    <row r="77" spans="2:21" s="114" customFormat="1" ht="21" customHeight="1">
      <c r="B77" s="115"/>
      <c r="C77" s="87"/>
      <c r="D77" s="87" t="s">
        <v>122</v>
      </c>
      <c r="E77" s="87"/>
      <c r="F77" s="87"/>
      <c r="G77" s="87"/>
      <c r="H77" s="87"/>
      <c r="I77" s="87"/>
      <c r="J77" s="87"/>
      <c r="K77" s="87"/>
      <c r="L77" s="87"/>
      <c r="M77" s="87"/>
      <c r="N77" s="195">
        <f>$N$111</f>
        <v>0</v>
      </c>
      <c r="O77" s="195"/>
      <c r="P77" s="195"/>
      <c r="Q77" s="195"/>
      <c r="R77" s="116"/>
      <c r="T77" s="87"/>
      <c r="U77" s="87"/>
    </row>
    <row r="78" spans="2:21" s="114" customFormat="1" ht="21" customHeight="1">
      <c r="B78" s="115"/>
      <c r="C78" s="87"/>
      <c r="D78" s="87" t="s">
        <v>229</v>
      </c>
      <c r="E78" s="87"/>
      <c r="F78" s="87"/>
      <c r="G78" s="87"/>
      <c r="H78" s="87"/>
      <c r="I78" s="87"/>
      <c r="J78" s="87"/>
      <c r="K78" s="87"/>
      <c r="L78" s="87"/>
      <c r="M78" s="87"/>
      <c r="N78" s="195">
        <f>$N$136</f>
        <v>0</v>
      </c>
      <c r="O78" s="195"/>
      <c r="P78" s="195"/>
      <c r="Q78" s="195"/>
      <c r="R78" s="116"/>
      <c r="T78" s="87"/>
      <c r="U78" s="87"/>
    </row>
    <row r="79" spans="2:21" s="114" customFormat="1" ht="21" customHeight="1">
      <c r="B79" s="115"/>
      <c r="C79" s="87"/>
      <c r="D79" s="87" t="s">
        <v>230</v>
      </c>
      <c r="E79" s="87"/>
      <c r="F79" s="87"/>
      <c r="G79" s="87"/>
      <c r="H79" s="87"/>
      <c r="I79" s="87"/>
      <c r="J79" s="87"/>
      <c r="K79" s="87"/>
      <c r="L79" s="87"/>
      <c r="M79" s="87"/>
      <c r="N79" s="195">
        <f>$N$150</f>
        <v>0</v>
      </c>
      <c r="O79" s="195"/>
      <c r="P79" s="195"/>
      <c r="Q79" s="195"/>
      <c r="R79" s="116"/>
      <c r="T79" s="87"/>
      <c r="U79" s="87"/>
    </row>
    <row r="80" spans="2:21" s="114" customFormat="1" ht="21" customHeight="1">
      <c r="B80" s="115"/>
      <c r="C80" s="87"/>
      <c r="D80" s="87" t="s">
        <v>231</v>
      </c>
      <c r="E80" s="87"/>
      <c r="F80" s="87"/>
      <c r="G80" s="87"/>
      <c r="H80" s="87"/>
      <c r="I80" s="87"/>
      <c r="J80" s="87"/>
      <c r="K80" s="87"/>
      <c r="L80" s="87"/>
      <c r="M80" s="87"/>
      <c r="N80" s="195">
        <f>$N$214</f>
        <v>0</v>
      </c>
      <c r="O80" s="195"/>
      <c r="P80" s="195"/>
      <c r="Q80" s="195"/>
      <c r="R80" s="116"/>
      <c r="T80" s="87"/>
      <c r="U80" s="87"/>
    </row>
    <row r="81" spans="2:21" s="114" customFormat="1" ht="21" customHeight="1">
      <c r="B81" s="115"/>
      <c r="C81" s="87"/>
      <c r="D81" s="87" t="s">
        <v>232</v>
      </c>
      <c r="E81" s="87"/>
      <c r="F81" s="87"/>
      <c r="G81" s="87"/>
      <c r="H81" s="87"/>
      <c r="I81" s="87"/>
      <c r="J81" s="87"/>
      <c r="K81" s="87"/>
      <c r="L81" s="87"/>
      <c r="M81" s="87"/>
      <c r="N81" s="195">
        <f>$N$260</f>
        <v>0</v>
      </c>
      <c r="O81" s="195"/>
      <c r="P81" s="195"/>
      <c r="Q81" s="195"/>
      <c r="R81" s="116"/>
      <c r="T81" s="87"/>
      <c r="U81" s="87"/>
    </row>
    <row r="82" spans="2:21" s="74" customFormat="1" ht="22.5" customHeight="1">
      <c r="B82" s="111"/>
      <c r="C82" s="112"/>
      <c r="D82" s="112" t="s">
        <v>125</v>
      </c>
      <c r="E82" s="112"/>
      <c r="F82" s="112"/>
      <c r="G82" s="112"/>
      <c r="H82" s="112"/>
      <c r="I82" s="112"/>
      <c r="J82" s="112"/>
      <c r="K82" s="112"/>
      <c r="L82" s="112"/>
      <c r="M82" s="112"/>
      <c r="N82" s="207">
        <f>$N$262</f>
        <v>0</v>
      </c>
      <c r="O82" s="207"/>
      <c r="P82" s="207"/>
      <c r="Q82" s="207"/>
      <c r="R82" s="113"/>
      <c r="T82" s="112"/>
      <c r="U82" s="112"/>
    </row>
    <row r="83" spans="2:21" s="6" customFormat="1" ht="22.5" customHeight="1"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5"/>
      <c r="T83" s="24"/>
      <c r="U83" s="24"/>
    </row>
    <row r="84" spans="2:21" s="6" customFormat="1" ht="30" customHeight="1">
      <c r="B84" s="23"/>
      <c r="C84" s="69" t="s">
        <v>126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191">
        <f>ROUND($N$85+$N$86+$N$87+$N$88+$N$89+$N$90,2)</f>
        <v>0</v>
      </c>
      <c r="O84" s="191"/>
      <c r="P84" s="191"/>
      <c r="Q84" s="191"/>
      <c r="R84" s="25"/>
      <c r="T84" s="117"/>
      <c r="U84" s="118" t="s">
        <v>44</v>
      </c>
    </row>
    <row r="85" spans="2:62" s="6" customFormat="1" ht="18.75" customHeight="1">
      <c r="B85" s="23"/>
      <c r="C85" s="24"/>
      <c r="D85" s="196" t="s">
        <v>127</v>
      </c>
      <c r="E85" s="196"/>
      <c r="F85" s="196"/>
      <c r="G85" s="196"/>
      <c r="H85" s="196"/>
      <c r="I85" s="24"/>
      <c r="J85" s="24"/>
      <c r="K85" s="24"/>
      <c r="L85" s="24"/>
      <c r="M85" s="24"/>
      <c r="N85" s="194">
        <f>ROUND($N$75*$T$85,2)</f>
        <v>0</v>
      </c>
      <c r="O85" s="194"/>
      <c r="P85" s="194"/>
      <c r="Q85" s="194"/>
      <c r="R85" s="25"/>
      <c r="T85" s="119"/>
      <c r="U85" s="120" t="s">
        <v>45</v>
      </c>
      <c r="AY85" s="6" t="s">
        <v>128</v>
      </c>
      <c r="BE85" s="91">
        <f>IF($U$85="základní",$N$85,0)</f>
        <v>0</v>
      </c>
      <c r="BF85" s="91">
        <f>IF($U$85="snížená",$N$85,0)</f>
        <v>0</v>
      </c>
      <c r="BG85" s="91">
        <f>IF($U$85="zákl. přenesená",$N$85,0)</f>
        <v>0</v>
      </c>
      <c r="BH85" s="91">
        <f>IF($U$85="sníž. přenesená",$N$85,0)</f>
        <v>0</v>
      </c>
      <c r="BI85" s="91">
        <f>IF($U$85="nulová",$N$85,0)</f>
        <v>0</v>
      </c>
      <c r="BJ85" s="6" t="s">
        <v>22</v>
      </c>
    </row>
    <row r="86" spans="2:62" s="6" customFormat="1" ht="18.75" customHeight="1">
      <c r="B86" s="23"/>
      <c r="C86" s="24"/>
      <c r="D86" s="196" t="s">
        <v>129</v>
      </c>
      <c r="E86" s="196"/>
      <c r="F86" s="196"/>
      <c r="G86" s="196"/>
      <c r="H86" s="196"/>
      <c r="I86" s="24"/>
      <c r="J86" s="24"/>
      <c r="K86" s="24"/>
      <c r="L86" s="24"/>
      <c r="M86" s="24"/>
      <c r="N86" s="194">
        <f>ROUND($N$75*$T$86,2)</f>
        <v>0</v>
      </c>
      <c r="O86" s="194"/>
      <c r="P86" s="194"/>
      <c r="Q86" s="194"/>
      <c r="R86" s="25"/>
      <c r="T86" s="119"/>
      <c r="U86" s="120" t="s">
        <v>45</v>
      </c>
      <c r="AY86" s="6" t="s">
        <v>128</v>
      </c>
      <c r="BE86" s="91">
        <f>IF($U$86="základní",$N$86,0)</f>
        <v>0</v>
      </c>
      <c r="BF86" s="91">
        <f>IF($U$86="snížená",$N$86,0)</f>
        <v>0</v>
      </c>
      <c r="BG86" s="91">
        <f>IF($U$86="zákl. přenesená",$N$86,0)</f>
        <v>0</v>
      </c>
      <c r="BH86" s="91">
        <f>IF($U$86="sníž. přenesená",$N$86,0)</f>
        <v>0</v>
      </c>
      <c r="BI86" s="91">
        <f>IF($U$86="nulová",$N$86,0)</f>
        <v>0</v>
      </c>
      <c r="BJ86" s="6" t="s">
        <v>22</v>
      </c>
    </row>
    <row r="87" spans="2:62" s="6" customFormat="1" ht="18.75" customHeight="1">
      <c r="B87" s="23"/>
      <c r="C87" s="24"/>
      <c r="D87" s="196" t="s">
        <v>130</v>
      </c>
      <c r="E87" s="196"/>
      <c r="F87" s="196"/>
      <c r="G87" s="196"/>
      <c r="H87" s="196"/>
      <c r="I87" s="24"/>
      <c r="J87" s="24"/>
      <c r="K87" s="24"/>
      <c r="L87" s="24"/>
      <c r="M87" s="24"/>
      <c r="N87" s="194">
        <f>ROUND($N$75*$T$87,2)</f>
        <v>0</v>
      </c>
      <c r="O87" s="194"/>
      <c r="P87" s="194"/>
      <c r="Q87" s="194"/>
      <c r="R87" s="25"/>
      <c r="T87" s="119"/>
      <c r="U87" s="120" t="s">
        <v>45</v>
      </c>
      <c r="AY87" s="6" t="s">
        <v>128</v>
      </c>
      <c r="BE87" s="91">
        <f>IF($U$87="základní",$N$87,0)</f>
        <v>0</v>
      </c>
      <c r="BF87" s="91">
        <f>IF($U$87="snížená",$N$87,0)</f>
        <v>0</v>
      </c>
      <c r="BG87" s="91">
        <f>IF($U$87="zákl. přenesená",$N$87,0)</f>
        <v>0</v>
      </c>
      <c r="BH87" s="91">
        <f>IF($U$87="sníž. přenesená",$N$87,0)</f>
        <v>0</v>
      </c>
      <c r="BI87" s="91">
        <f>IF($U$87="nulová",$N$87,0)</f>
        <v>0</v>
      </c>
      <c r="BJ87" s="6" t="s">
        <v>22</v>
      </c>
    </row>
    <row r="88" spans="2:62" s="6" customFormat="1" ht="18.75" customHeight="1">
      <c r="B88" s="23"/>
      <c r="C88" s="24"/>
      <c r="D88" s="196" t="s">
        <v>131</v>
      </c>
      <c r="E88" s="196"/>
      <c r="F88" s="196"/>
      <c r="G88" s="196"/>
      <c r="H88" s="196"/>
      <c r="I88" s="24"/>
      <c r="J88" s="24"/>
      <c r="K88" s="24"/>
      <c r="L88" s="24"/>
      <c r="M88" s="24"/>
      <c r="N88" s="194">
        <f>ROUND($N$75*$T$88,2)</f>
        <v>0</v>
      </c>
      <c r="O88" s="194"/>
      <c r="P88" s="194"/>
      <c r="Q88" s="194"/>
      <c r="R88" s="25"/>
      <c r="T88" s="119"/>
      <c r="U88" s="120" t="s">
        <v>45</v>
      </c>
      <c r="AY88" s="6" t="s">
        <v>128</v>
      </c>
      <c r="BE88" s="91">
        <f>IF($U$88="základní",$N$88,0)</f>
        <v>0</v>
      </c>
      <c r="BF88" s="91">
        <f>IF($U$88="snížená",$N$88,0)</f>
        <v>0</v>
      </c>
      <c r="BG88" s="91">
        <f>IF($U$88="zákl. přenesená",$N$88,0)</f>
        <v>0</v>
      </c>
      <c r="BH88" s="91">
        <f>IF($U$88="sníž. přenesená",$N$88,0)</f>
        <v>0</v>
      </c>
      <c r="BI88" s="91">
        <f>IF($U$88="nulová",$N$88,0)</f>
        <v>0</v>
      </c>
      <c r="BJ88" s="6" t="s">
        <v>22</v>
      </c>
    </row>
    <row r="89" spans="2:62" s="6" customFormat="1" ht="18.75" customHeight="1">
      <c r="B89" s="23"/>
      <c r="C89" s="24"/>
      <c r="D89" s="196" t="s">
        <v>132</v>
      </c>
      <c r="E89" s="196"/>
      <c r="F89" s="196"/>
      <c r="G89" s="196"/>
      <c r="H89" s="196"/>
      <c r="I89" s="24"/>
      <c r="J89" s="24"/>
      <c r="K89" s="24"/>
      <c r="L89" s="24"/>
      <c r="M89" s="24"/>
      <c r="N89" s="194">
        <f>ROUND($N$75*$T$89,2)</f>
        <v>0</v>
      </c>
      <c r="O89" s="194"/>
      <c r="P89" s="194"/>
      <c r="Q89" s="194"/>
      <c r="R89" s="25"/>
      <c r="T89" s="119"/>
      <c r="U89" s="120" t="s">
        <v>45</v>
      </c>
      <c r="AY89" s="6" t="s">
        <v>128</v>
      </c>
      <c r="BE89" s="91">
        <f>IF($U$89="základní",$N$89,0)</f>
        <v>0</v>
      </c>
      <c r="BF89" s="91">
        <f>IF($U$89="snížená",$N$89,0)</f>
        <v>0</v>
      </c>
      <c r="BG89" s="91">
        <f>IF($U$89="zákl. přenesená",$N$89,0)</f>
        <v>0</v>
      </c>
      <c r="BH89" s="91">
        <f>IF($U$89="sníž. přenesená",$N$89,0)</f>
        <v>0</v>
      </c>
      <c r="BI89" s="91">
        <f>IF($U$89="nulová",$N$89,0)</f>
        <v>0</v>
      </c>
      <c r="BJ89" s="6" t="s">
        <v>22</v>
      </c>
    </row>
    <row r="90" spans="2:62" s="6" customFormat="1" ht="18.75" customHeight="1">
      <c r="B90" s="23"/>
      <c r="C90" s="24"/>
      <c r="D90" s="87" t="s">
        <v>133</v>
      </c>
      <c r="E90" s="24"/>
      <c r="F90" s="24"/>
      <c r="G90" s="24"/>
      <c r="H90" s="24"/>
      <c r="I90" s="24"/>
      <c r="J90" s="24"/>
      <c r="K90" s="24"/>
      <c r="L90" s="24"/>
      <c r="M90" s="24"/>
      <c r="N90" s="194">
        <f>ROUND($N$75*$T$90,2)</f>
        <v>0</v>
      </c>
      <c r="O90" s="194"/>
      <c r="P90" s="194"/>
      <c r="Q90" s="194"/>
      <c r="R90" s="25"/>
      <c r="T90" s="121"/>
      <c r="U90" s="122" t="s">
        <v>45</v>
      </c>
      <c r="AY90" s="6" t="s">
        <v>134</v>
      </c>
      <c r="BE90" s="91">
        <f>IF($U$90="základní",$N$90,0)</f>
        <v>0</v>
      </c>
      <c r="BF90" s="91">
        <f>IF($U$90="snížená",$N$90,0)</f>
        <v>0</v>
      </c>
      <c r="BG90" s="91">
        <f>IF($U$90="zákl. přenesená",$N$90,0)</f>
        <v>0</v>
      </c>
      <c r="BH90" s="91">
        <f>IF($U$90="sníž. přenesená",$N$90,0)</f>
        <v>0</v>
      </c>
      <c r="BI90" s="91">
        <f>IF($U$90="nulová",$N$90,0)</f>
        <v>0</v>
      </c>
      <c r="BJ90" s="6" t="s">
        <v>22</v>
      </c>
    </row>
    <row r="91" spans="2:21" s="6" customFormat="1" ht="14.25" customHeight="1"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5"/>
      <c r="T91" s="24"/>
      <c r="U91" s="24"/>
    </row>
    <row r="92" spans="2:21" s="6" customFormat="1" ht="30" customHeight="1">
      <c r="B92" s="23"/>
      <c r="C92" s="98" t="s">
        <v>108</v>
      </c>
      <c r="D92" s="32"/>
      <c r="E92" s="32"/>
      <c r="F92" s="32"/>
      <c r="G92" s="32"/>
      <c r="H92" s="32"/>
      <c r="I92" s="32"/>
      <c r="J92" s="32"/>
      <c r="K92" s="32"/>
      <c r="L92" s="197">
        <f>ROUND(SUM($N$75+$N$84),2)</f>
        <v>0</v>
      </c>
      <c r="M92" s="197"/>
      <c r="N92" s="197"/>
      <c r="O92" s="197"/>
      <c r="P92" s="197"/>
      <c r="Q92" s="197"/>
      <c r="R92" s="25"/>
      <c r="T92" s="24"/>
      <c r="U92" s="24"/>
    </row>
    <row r="93" spans="2:21" s="6" customFormat="1" ht="7.5" customHeight="1">
      <c r="B93" s="45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7"/>
      <c r="T93" s="24"/>
      <c r="U93" s="24"/>
    </row>
    <row r="97" spans="2:18" s="6" customFormat="1" ht="7.5" customHeight="1"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50"/>
    </row>
    <row r="98" spans="2:18" s="6" customFormat="1" ht="37.5" customHeight="1">
      <c r="B98" s="23"/>
      <c r="C98" s="174" t="s">
        <v>135</v>
      </c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25"/>
    </row>
    <row r="99" spans="2:18" s="6" customFormat="1" ht="7.5" customHeight="1"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5"/>
    </row>
    <row r="100" spans="2:18" s="6" customFormat="1" ht="30.75" customHeight="1">
      <c r="B100" s="23"/>
      <c r="C100" s="17" t="s">
        <v>17</v>
      </c>
      <c r="D100" s="24"/>
      <c r="E100" s="24"/>
      <c r="F100" s="199" t="str">
        <f>$F$6</f>
        <v>Revitalizace původního autobusového nádraží Beroun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24"/>
      <c r="R100" s="25"/>
    </row>
    <row r="101" spans="2:18" s="6" customFormat="1" ht="37.5" customHeight="1">
      <c r="B101" s="23"/>
      <c r="C101" s="56" t="s">
        <v>112</v>
      </c>
      <c r="D101" s="24"/>
      <c r="E101" s="24"/>
      <c r="F101" s="186" t="str">
        <f>$F$7</f>
        <v>SO 100 - Parkoviště a zpevněné plochy</v>
      </c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24"/>
      <c r="R101" s="25"/>
    </row>
    <row r="102" spans="2:18" s="6" customFormat="1" ht="7.5" customHeight="1"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5"/>
    </row>
    <row r="103" spans="2:18" s="6" customFormat="1" ht="18.75" customHeight="1">
      <c r="B103" s="23"/>
      <c r="C103" s="17" t="s">
        <v>23</v>
      </c>
      <c r="D103" s="24"/>
      <c r="E103" s="24"/>
      <c r="F103" s="18" t="str">
        <f>$F$9</f>
        <v>k.ú. Beroun</v>
      </c>
      <c r="G103" s="24"/>
      <c r="H103" s="24"/>
      <c r="I103" s="24"/>
      <c r="J103" s="24"/>
      <c r="K103" s="17" t="s">
        <v>25</v>
      </c>
      <c r="L103" s="24"/>
      <c r="M103" s="204" t="str">
        <f>IF($O$9="","",$O$9)</f>
        <v>08.12.2015</v>
      </c>
      <c r="N103" s="204"/>
      <c r="O103" s="204"/>
      <c r="P103" s="204"/>
      <c r="Q103" s="24"/>
      <c r="R103" s="25"/>
    </row>
    <row r="104" spans="2:18" s="6" customFormat="1" ht="7.5" customHeight="1"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5"/>
    </row>
    <row r="105" spans="2:18" s="6" customFormat="1" ht="15.75" customHeight="1">
      <c r="B105" s="23"/>
      <c r="C105" s="17" t="s">
        <v>29</v>
      </c>
      <c r="D105" s="24"/>
      <c r="E105" s="24"/>
      <c r="F105" s="18" t="str">
        <f>$E$12</f>
        <v>Revitali s.r.o.</v>
      </c>
      <c r="G105" s="24"/>
      <c r="H105" s="24"/>
      <c r="I105" s="24"/>
      <c r="J105" s="24"/>
      <c r="K105" s="17" t="s">
        <v>35</v>
      </c>
      <c r="L105" s="24"/>
      <c r="M105" s="175" t="str">
        <f>$E$18</f>
        <v>Ing.Jiří Křepinský - PRINKOM</v>
      </c>
      <c r="N105" s="175"/>
      <c r="O105" s="175"/>
      <c r="P105" s="175"/>
      <c r="Q105" s="175"/>
      <c r="R105" s="25"/>
    </row>
    <row r="106" spans="2:18" s="6" customFormat="1" ht="15" customHeight="1">
      <c r="B106" s="23"/>
      <c r="C106" s="17" t="s">
        <v>33</v>
      </c>
      <c r="D106" s="24"/>
      <c r="E106" s="24"/>
      <c r="F106" s="18" t="str">
        <f>IF($E$15="","",$E$15)</f>
        <v>Vyplň údaj</v>
      </c>
      <c r="G106" s="24"/>
      <c r="H106" s="24"/>
      <c r="I106" s="24"/>
      <c r="J106" s="24"/>
      <c r="K106" s="17" t="s">
        <v>38</v>
      </c>
      <c r="L106" s="24"/>
      <c r="M106" s="175" t="str">
        <f>$E$21</f>
        <v>Ing.Jiří Křepinský - PRINKOM</v>
      </c>
      <c r="N106" s="175"/>
      <c r="O106" s="175"/>
      <c r="P106" s="175"/>
      <c r="Q106" s="175"/>
      <c r="R106" s="25"/>
    </row>
    <row r="107" spans="2:18" s="6" customFormat="1" ht="11.25" customHeight="1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5"/>
    </row>
    <row r="108" spans="2:27" s="123" customFormat="1" ht="30" customHeight="1">
      <c r="B108" s="124"/>
      <c r="C108" s="125" t="s">
        <v>136</v>
      </c>
      <c r="D108" s="126" t="s">
        <v>137</v>
      </c>
      <c r="E108" s="126" t="s">
        <v>62</v>
      </c>
      <c r="F108" s="208" t="s">
        <v>138</v>
      </c>
      <c r="G108" s="208"/>
      <c r="H108" s="208"/>
      <c r="I108" s="208"/>
      <c r="J108" s="126" t="s">
        <v>139</v>
      </c>
      <c r="K108" s="126" t="s">
        <v>140</v>
      </c>
      <c r="L108" s="208" t="s">
        <v>141</v>
      </c>
      <c r="M108" s="208"/>
      <c r="N108" s="209" t="s">
        <v>142</v>
      </c>
      <c r="O108" s="209"/>
      <c r="P108" s="209"/>
      <c r="Q108" s="209"/>
      <c r="R108" s="127"/>
      <c r="T108" s="64" t="s">
        <v>143</v>
      </c>
      <c r="U108" s="65" t="s">
        <v>44</v>
      </c>
      <c r="V108" s="65" t="s">
        <v>144</v>
      </c>
      <c r="W108" s="65" t="s">
        <v>145</v>
      </c>
      <c r="X108" s="65" t="s">
        <v>146</v>
      </c>
      <c r="Y108" s="65" t="s">
        <v>147</v>
      </c>
      <c r="Z108" s="65" t="s">
        <v>148</v>
      </c>
      <c r="AA108" s="66" t="s">
        <v>149</v>
      </c>
    </row>
    <row r="109" spans="2:63" s="6" customFormat="1" ht="30" customHeight="1">
      <c r="B109" s="23"/>
      <c r="C109" s="69" t="s">
        <v>115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10">
        <f>$BK$109</f>
        <v>0</v>
      </c>
      <c r="O109" s="210"/>
      <c r="P109" s="210"/>
      <c r="Q109" s="210"/>
      <c r="R109" s="25"/>
      <c r="T109" s="68"/>
      <c r="U109" s="37"/>
      <c r="V109" s="37"/>
      <c r="W109" s="128">
        <f>$W$110+$W$262</f>
        <v>0</v>
      </c>
      <c r="X109" s="37"/>
      <c r="Y109" s="128">
        <f>$Y$110+$Y$262</f>
        <v>1900.8817878080838</v>
      </c>
      <c r="Z109" s="37"/>
      <c r="AA109" s="129">
        <f>$AA$110+$AA$262</f>
        <v>0</v>
      </c>
      <c r="AT109" s="6" t="s">
        <v>79</v>
      </c>
      <c r="AU109" s="6" t="s">
        <v>120</v>
      </c>
      <c r="BK109" s="130">
        <f>$BK$110+$BK$262</f>
        <v>0</v>
      </c>
    </row>
    <row r="110" spans="2:63" s="131" customFormat="1" ht="37.5" customHeight="1">
      <c r="B110" s="132"/>
      <c r="C110" s="133"/>
      <c r="D110" s="134" t="s">
        <v>121</v>
      </c>
      <c r="E110" s="134"/>
      <c r="F110" s="134"/>
      <c r="G110" s="134"/>
      <c r="H110" s="134"/>
      <c r="I110" s="134"/>
      <c r="J110" s="134"/>
      <c r="K110" s="134"/>
      <c r="L110" s="134"/>
      <c r="M110" s="134"/>
      <c r="N110" s="207">
        <f>$BK$110</f>
        <v>0</v>
      </c>
      <c r="O110" s="207"/>
      <c r="P110" s="207"/>
      <c r="Q110" s="207"/>
      <c r="R110" s="135"/>
      <c r="T110" s="136"/>
      <c r="U110" s="133"/>
      <c r="V110" s="133"/>
      <c r="W110" s="137">
        <f>$W$111+$W$136+$W$150+$W$214+$W$260</f>
        <v>0</v>
      </c>
      <c r="X110" s="133"/>
      <c r="Y110" s="137">
        <f>$Y$111+$Y$136+$Y$150+$Y$214+$Y$260</f>
        <v>1900.8817878080838</v>
      </c>
      <c r="Z110" s="133"/>
      <c r="AA110" s="138">
        <f>$AA$111+$AA$136+$AA$150+$AA$214+$AA$260</f>
        <v>0</v>
      </c>
      <c r="AR110" s="139" t="s">
        <v>22</v>
      </c>
      <c r="AT110" s="139" t="s">
        <v>79</v>
      </c>
      <c r="AU110" s="139" t="s">
        <v>80</v>
      </c>
      <c r="AY110" s="139" t="s">
        <v>150</v>
      </c>
      <c r="BK110" s="140">
        <f>$BK$111+$BK$136+$BK$150+$BK$214+$BK$260</f>
        <v>0</v>
      </c>
    </row>
    <row r="111" spans="2:63" s="131" customFormat="1" ht="21" customHeight="1">
      <c r="B111" s="132"/>
      <c r="C111" s="133"/>
      <c r="D111" s="141" t="s">
        <v>122</v>
      </c>
      <c r="E111" s="141"/>
      <c r="F111" s="141"/>
      <c r="G111" s="141"/>
      <c r="H111" s="141"/>
      <c r="I111" s="141"/>
      <c r="J111" s="141"/>
      <c r="K111" s="141"/>
      <c r="L111" s="141"/>
      <c r="M111" s="141"/>
      <c r="N111" s="211">
        <f>$BK$111</f>
        <v>0</v>
      </c>
      <c r="O111" s="211"/>
      <c r="P111" s="211"/>
      <c r="Q111" s="211"/>
      <c r="R111" s="135"/>
      <c r="T111" s="136"/>
      <c r="U111" s="133"/>
      <c r="V111" s="133"/>
      <c r="W111" s="137">
        <f>SUM($W$112:$W$135)</f>
        <v>0</v>
      </c>
      <c r="X111" s="133"/>
      <c r="Y111" s="137">
        <f>SUM($Y$112:$Y$135)</f>
        <v>1494.058</v>
      </c>
      <c r="Z111" s="133"/>
      <c r="AA111" s="138">
        <f>SUM($AA$112:$AA$135)</f>
        <v>0</v>
      </c>
      <c r="AR111" s="139" t="s">
        <v>22</v>
      </c>
      <c r="AT111" s="139" t="s">
        <v>79</v>
      </c>
      <c r="AU111" s="139" t="s">
        <v>22</v>
      </c>
      <c r="AY111" s="139" t="s">
        <v>150</v>
      </c>
      <c r="BK111" s="140">
        <f>SUM($BK$112:$BK$135)</f>
        <v>0</v>
      </c>
    </row>
    <row r="112" spans="2:65" s="6" customFormat="1" ht="27" customHeight="1">
      <c r="B112" s="23"/>
      <c r="C112" s="142" t="s">
        <v>22</v>
      </c>
      <c r="D112" s="142" t="s">
        <v>151</v>
      </c>
      <c r="E112" s="143" t="s">
        <v>233</v>
      </c>
      <c r="F112" s="212" t="s">
        <v>234</v>
      </c>
      <c r="G112" s="212"/>
      <c r="H112" s="212"/>
      <c r="I112" s="212"/>
      <c r="J112" s="144" t="s">
        <v>235</v>
      </c>
      <c r="K112" s="145">
        <v>8</v>
      </c>
      <c r="L112" s="213">
        <v>0</v>
      </c>
      <c r="M112" s="213"/>
      <c r="N112" s="214">
        <f>ROUND($L$112*$K$112,2)</f>
        <v>0</v>
      </c>
      <c r="O112" s="214"/>
      <c r="P112" s="214"/>
      <c r="Q112" s="214"/>
      <c r="R112" s="25"/>
      <c r="T112" s="146"/>
      <c r="U112" s="30" t="s">
        <v>45</v>
      </c>
      <c r="V112" s="24"/>
      <c r="W112" s="147">
        <f>$V$112*$K$112</f>
        <v>0</v>
      </c>
      <c r="X112" s="147">
        <v>0</v>
      </c>
      <c r="Y112" s="147">
        <f>$X$112*$K$112</f>
        <v>0</v>
      </c>
      <c r="Z112" s="147">
        <v>0</v>
      </c>
      <c r="AA112" s="148">
        <f>$Z$112*$K$112</f>
        <v>0</v>
      </c>
      <c r="AR112" s="6" t="s">
        <v>155</v>
      </c>
      <c r="AT112" s="6" t="s">
        <v>151</v>
      </c>
      <c r="AU112" s="6" t="s">
        <v>110</v>
      </c>
      <c r="AY112" s="6" t="s">
        <v>150</v>
      </c>
      <c r="BE112" s="91">
        <f>IF($U$112="základní",$N$112,0)</f>
        <v>0</v>
      </c>
      <c r="BF112" s="91">
        <f>IF($U$112="snížená",$N$112,0)</f>
        <v>0</v>
      </c>
      <c r="BG112" s="91">
        <f>IF($U$112="zákl. přenesená",$N$112,0)</f>
        <v>0</v>
      </c>
      <c r="BH112" s="91">
        <f>IF($U$112="sníž. přenesená",$N$112,0)</f>
        <v>0</v>
      </c>
      <c r="BI112" s="91">
        <f>IF($U$112="nulová",$N$112,0)</f>
        <v>0</v>
      </c>
      <c r="BJ112" s="6" t="s">
        <v>22</v>
      </c>
      <c r="BK112" s="91">
        <f>ROUND($L$112*$K$112,2)</f>
        <v>0</v>
      </c>
      <c r="BL112" s="6" t="s">
        <v>155</v>
      </c>
      <c r="BM112" s="6" t="s">
        <v>236</v>
      </c>
    </row>
    <row r="113" spans="2:51" s="6" customFormat="1" ht="18.75" customHeight="1">
      <c r="B113" s="149"/>
      <c r="C113" s="150"/>
      <c r="D113" s="150"/>
      <c r="E113" s="150"/>
      <c r="F113" s="215" t="s">
        <v>237</v>
      </c>
      <c r="G113" s="215"/>
      <c r="H113" s="215"/>
      <c r="I113" s="215"/>
      <c r="J113" s="150"/>
      <c r="K113" s="151">
        <v>8</v>
      </c>
      <c r="L113" s="150"/>
      <c r="M113" s="150"/>
      <c r="N113" s="150"/>
      <c r="O113" s="150"/>
      <c r="P113" s="150"/>
      <c r="Q113" s="150"/>
      <c r="R113" s="152"/>
      <c r="T113" s="153"/>
      <c r="U113" s="150"/>
      <c r="V113" s="150"/>
      <c r="W113" s="150"/>
      <c r="X113" s="150"/>
      <c r="Y113" s="150"/>
      <c r="Z113" s="150"/>
      <c r="AA113" s="154"/>
      <c r="AT113" s="155" t="s">
        <v>158</v>
      </c>
      <c r="AU113" s="155" t="s">
        <v>110</v>
      </c>
      <c r="AV113" s="155" t="s">
        <v>110</v>
      </c>
      <c r="AW113" s="155" t="s">
        <v>120</v>
      </c>
      <c r="AX113" s="155" t="s">
        <v>22</v>
      </c>
      <c r="AY113" s="155" t="s">
        <v>150</v>
      </c>
    </row>
    <row r="114" spans="2:65" s="6" customFormat="1" ht="27" customHeight="1">
      <c r="B114" s="23"/>
      <c r="C114" s="142" t="s">
        <v>110</v>
      </c>
      <c r="D114" s="142" t="s">
        <v>151</v>
      </c>
      <c r="E114" s="143" t="s">
        <v>238</v>
      </c>
      <c r="F114" s="212" t="s">
        <v>239</v>
      </c>
      <c r="G114" s="212"/>
      <c r="H114" s="212"/>
      <c r="I114" s="212"/>
      <c r="J114" s="144" t="s">
        <v>235</v>
      </c>
      <c r="K114" s="145">
        <v>4</v>
      </c>
      <c r="L114" s="213">
        <v>0</v>
      </c>
      <c r="M114" s="213"/>
      <c r="N114" s="214">
        <f>ROUND($L$114*$K$114,2)</f>
        <v>0</v>
      </c>
      <c r="O114" s="214"/>
      <c r="P114" s="214"/>
      <c r="Q114" s="214"/>
      <c r="R114" s="25"/>
      <c r="T114" s="146"/>
      <c r="U114" s="30" t="s">
        <v>45</v>
      </c>
      <c r="V114" s="24"/>
      <c r="W114" s="147">
        <f>$V$114*$K$114</f>
        <v>0</v>
      </c>
      <c r="X114" s="147">
        <v>0</v>
      </c>
      <c r="Y114" s="147">
        <f>$X$114*$K$114</f>
        <v>0</v>
      </c>
      <c r="Z114" s="147">
        <v>0</v>
      </c>
      <c r="AA114" s="148">
        <f>$Z$114*$K$114</f>
        <v>0</v>
      </c>
      <c r="AR114" s="6" t="s">
        <v>155</v>
      </c>
      <c r="AT114" s="6" t="s">
        <v>151</v>
      </c>
      <c r="AU114" s="6" t="s">
        <v>110</v>
      </c>
      <c r="AY114" s="6" t="s">
        <v>150</v>
      </c>
      <c r="BE114" s="91">
        <f>IF($U$114="základní",$N$114,0)</f>
        <v>0</v>
      </c>
      <c r="BF114" s="91">
        <f>IF($U$114="snížená",$N$114,0)</f>
        <v>0</v>
      </c>
      <c r="BG114" s="91">
        <f>IF($U$114="zákl. přenesená",$N$114,0)</f>
        <v>0</v>
      </c>
      <c r="BH114" s="91">
        <f>IF($U$114="sníž. přenesená",$N$114,0)</f>
        <v>0</v>
      </c>
      <c r="BI114" s="91">
        <f>IF($U$114="nulová",$N$114,0)</f>
        <v>0</v>
      </c>
      <c r="BJ114" s="6" t="s">
        <v>22</v>
      </c>
      <c r="BK114" s="91">
        <f>ROUND($L$114*$K$114,2)</f>
        <v>0</v>
      </c>
      <c r="BL114" s="6" t="s">
        <v>155</v>
      </c>
      <c r="BM114" s="6" t="s">
        <v>240</v>
      </c>
    </row>
    <row r="115" spans="2:51" s="6" customFormat="1" ht="18.75" customHeight="1">
      <c r="B115" s="149"/>
      <c r="C115" s="150"/>
      <c r="D115" s="150"/>
      <c r="E115" s="150"/>
      <c r="F115" s="215" t="s">
        <v>241</v>
      </c>
      <c r="G115" s="215"/>
      <c r="H115" s="215"/>
      <c r="I115" s="215"/>
      <c r="J115" s="150"/>
      <c r="K115" s="151">
        <v>4</v>
      </c>
      <c r="L115" s="150"/>
      <c r="M115" s="150"/>
      <c r="N115" s="150"/>
      <c r="O115" s="150"/>
      <c r="P115" s="150"/>
      <c r="Q115" s="150"/>
      <c r="R115" s="152"/>
      <c r="T115" s="153"/>
      <c r="U115" s="150"/>
      <c r="V115" s="150"/>
      <c r="W115" s="150"/>
      <c r="X115" s="150"/>
      <c r="Y115" s="150"/>
      <c r="Z115" s="150"/>
      <c r="AA115" s="154"/>
      <c r="AT115" s="155" t="s">
        <v>158</v>
      </c>
      <c r="AU115" s="155" t="s">
        <v>110</v>
      </c>
      <c r="AV115" s="155" t="s">
        <v>110</v>
      </c>
      <c r="AW115" s="155" t="s">
        <v>120</v>
      </c>
      <c r="AX115" s="155" t="s">
        <v>22</v>
      </c>
      <c r="AY115" s="155" t="s">
        <v>150</v>
      </c>
    </row>
    <row r="116" spans="2:65" s="6" customFormat="1" ht="27" customHeight="1">
      <c r="B116" s="23"/>
      <c r="C116" s="142" t="s">
        <v>163</v>
      </c>
      <c r="D116" s="142" t="s">
        <v>151</v>
      </c>
      <c r="E116" s="143" t="s">
        <v>242</v>
      </c>
      <c r="F116" s="212" t="s">
        <v>243</v>
      </c>
      <c r="G116" s="212"/>
      <c r="H116" s="212"/>
      <c r="I116" s="212"/>
      <c r="J116" s="144" t="s">
        <v>235</v>
      </c>
      <c r="K116" s="145">
        <v>0.571</v>
      </c>
      <c r="L116" s="213">
        <v>0</v>
      </c>
      <c r="M116" s="213"/>
      <c r="N116" s="214">
        <f>ROUND($L$116*$K$116,2)</f>
        <v>0</v>
      </c>
      <c r="O116" s="214"/>
      <c r="P116" s="214"/>
      <c r="Q116" s="214"/>
      <c r="R116" s="25"/>
      <c r="T116" s="146"/>
      <c r="U116" s="30" t="s">
        <v>45</v>
      </c>
      <c r="V116" s="24"/>
      <c r="W116" s="147">
        <f>$V$116*$K$116</f>
        <v>0</v>
      </c>
      <c r="X116" s="147">
        <v>0</v>
      </c>
      <c r="Y116" s="147">
        <f>$X$116*$K$116</f>
        <v>0</v>
      </c>
      <c r="Z116" s="147">
        <v>0</v>
      </c>
      <c r="AA116" s="148">
        <f>$Z$116*$K$116</f>
        <v>0</v>
      </c>
      <c r="AR116" s="6" t="s">
        <v>155</v>
      </c>
      <c r="AT116" s="6" t="s">
        <v>151</v>
      </c>
      <c r="AU116" s="6" t="s">
        <v>110</v>
      </c>
      <c r="AY116" s="6" t="s">
        <v>150</v>
      </c>
      <c r="BE116" s="91">
        <f>IF($U$116="základní",$N$116,0)</f>
        <v>0</v>
      </c>
      <c r="BF116" s="91">
        <f>IF($U$116="snížená",$N$116,0)</f>
        <v>0</v>
      </c>
      <c r="BG116" s="91">
        <f>IF($U$116="zákl. přenesená",$N$116,0)</f>
        <v>0</v>
      </c>
      <c r="BH116" s="91">
        <f>IF($U$116="sníž. přenesená",$N$116,0)</f>
        <v>0</v>
      </c>
      <c r="BI116" s="91">
        <f>IF($U$116="nulová",$N$116,0)</f>
        <v>0</v>
      </c>
      <c r="BJ116" s="6" t="s">
        <v>22</v>
      </c>
      <c r="BK116" s="91">
        <f>ROUND($L$116*$K$116,2)</f>
        <v>0</v>
      </c>
      <c r="BL116" s="6" t="s">
        <v>155</v>
      </c>
      <c r="BM116" s="6" t="s">
        <v>244</v>
      </c>
    </row>
    <row r="117" spans="2:51" s="6" customFormat="1" ht="18.75" customHeight="1">
      <c r="B117" s="149"/>
      <c r="C117" s="150"/>
      <c r="D117" s="150"/>
      <c r="E117" s="150"/>
      <c r="F117" s="215" t="s">
        <v>245</v>
      </c>
      <c r="G117" s="215"/>
      <c r="H117" s="215"/>
      <c r="I117" s="215"/>
      <c r="J117" s="150"/>
      <c r="K117" s="151">
        <v>0.11</v>
      </c>
      <c r="L117" s="150"/>
      <c r="M117" s="150"/>
      <c r="N117" s="150"/>
      <c r="O117" s="150"/>
      <c r="P117" s="150"/>
      <c r="Q117" s="150"/>
      <c r="R117" s="152"/>
      <c r="T117" s="153"/>
      <c r="U117" s="150"/>
      <c r="V117" s="150"/>
      <c r="W117" s="150"/>
      <c r="X117" s="150"/>
      <c r="Y117" s="150"/>
      <c r="Z117" s="150"/>
      <c r="AA117" s="154"/>
      <c r="AT117" s="155" t="s">
        <v>158</v>
      </c>
      <c r="AU117" s="155" t="s">
        <v>110</v>
      </c>
      <c r="AV117" s="155" t="s">
        <v>110</v>
      </c>
      <c r="AW117" s="155" t="s">
        <v>120</v>
      </c>
      <c r="AX117" s="155" t="s">
        <v>80</v>
      </c>
      <c r="AY117" s="155" t="s">
        <v>150</v>
      </c>
    </row>
    <row r="118" spans="2:51" s="6" customFormat="1" ht="18.75" customHeight="1">
      <c r="B118" s="149"/>
      <c r="C118" s="150"/>
      <c r="D118" s="150"/>
      <c r="E118" s="150"/>
      <c r="F118" s="215" t="s">
        <v>246</v>
      </c>
      <c r="G118" s="215"/>
      <c r="H118" s="215"/>
      <c r="I118" s="215"/>
      <c r="J118" s="150"/>
      <c r="K118" s="151">
        <v>0.461</v>
      </c>
      <c r="L118" s="150"/>
      <c r="M118" s="150"/>
      <c r="N118" s="150"/>
      <c r="O118" s="150"/>
      <c r="P118" s="150"/>
      <c r="Q118" s="150"/>
      <c r="R118" s="152"/>
      <c r="T118" s="153"/>
      <c r="U118" s="150"/>
      <c r="V118" s="150"/>
      <c r="W118" s="150"/>
      <c r="X118" s="150"/>
      <c r="Y118" s="150"/>
      <c r="Z118" s="150"/>
      <c r="AA118" s="154"/>
      <c r="AT118" s="155" t="s">
        <v>158</v>
      </c>
      <c r="AU118" s="155" t="s">
        <v>110</v>
      </c>
      <c r="AV118" s="155" t="s">
        <v>110</v>
      </c>
      <c r="AW118" s="155" t="s">
        <v>120</v>
      </c>
      <c r="AX118" s="155" t="s">
        <v>80</v>
      </c>
      <c r="AY118" s="155" t="s">
        <v>150</v>
      </c>
    </row>
    <row r="119" spans="2:65" s="6" customFormat="1" ht="27" customHeight="1">
      <c r="B119" s="23"/>
      <c r="C119" s="142" t="s">
        <v>155</v>
      </c>
      <c r="D119" s="142" t="s">
        <v>151</v>
      </c>
      <c r="E119" s="143" t="s">
        <v>247</v>
      </c>
      <c r="F119" s="212" t="s">
        <v>248</v>
      </c>
      <c r="G119" s="212"/>
      <c r="H119" s="212"/>
      <c r="I119" s="212"/>
      <c r="J119" s="144" t="s">
        <v>235</v>
      </c>
      <c r="K119" s="145">
        <v>0.285</v>
      </c>
      <c r="L119" s="213">
        <v>0</v>
      </c>
      <c r="M119" s="213"/>
      <c r="N119" s="214">
        <f>ROUND($L$119*$K$119,2)</f>
        <v>0</v>
      </c>
      <c r="O119" s="214"/>
      <c r="P119" s="214"/>
      <c r="Q119" s="214"/>
      <c r="R119" s="25"/>
      <c r="T119" s="146"/>
      <c r="U119" s="30" t="s">
        <v>45</v>
      </c>
      <c r="V119" s="24"/>
      <c r="W119" s="147">
        <f>$V$119*$K$119</f>
        <v>0</v>
      </c>
      <c r="X119" s="147">
        <v>0</v>
      </c>
      <c r="Y119" s="147">
        <f>$X$119*$K$119</f>
        <v>0</v>
      </c>
      <c r="Z119" s="147">
        <v>0</v>
      </c>
      <c r="AA119" s="148">
        <f>$Z$119*$K$119</f>
        <v>0</v>
      </c>
      <c r="AR119" s="6" t="s">
        <v>155</v>
      </c>
      <c r="AT119" s="6" t="s">
        <v>151</v>
      </c>
      <c r="AU119" s="6" t="s">
        <v>110</v>
      </c>
      <c r="AY119" s="6" t="s">
        <v>150</v>
      </c>
      <c r="BE119" s="91">
        <f>IF($U$119="základní",$N$119,0)</f>
        <v>0</v>
      </c>
      <c r="BF119" s="91">
        <f>IF($U$119="snížená",$N$119,0)</f>
        <v>0</v>
      </c>
      <c r="BG119" s="91">
        <f>IF($U$119="zákl. přenesená",$N$119,0)</f>
        <v>0</v>
      </c>
      <c r="BH119" s="91">
        <f>IF($U$119="sníž. přenesená",$N$119,0)</f>
        <v>0</v>
      </c>
      <c r="BI119" s="91">
        <f>IF($U$119="nulová",$N$119,0)</f>
        <v>0</v>
      </c>
      <c r="BJ119" s="6" t="s">
        <v>22</v>
      </c>
      <c r="BK119" s="91">
        <f>ROUND($L$119*$K$119,2)</f>
        <v>0</v>
      </c>
      <c r="BL119" s="6" t="s">
        <v>155</v>
      </c>
      <c r="BM119" s="6" t="s">
        <v>249</v>
      </c>
    </row>
    <row r="120" spans="2:51" s="6" customFormat="1" ht="18.75" customHeight="1">
      <c r="B120" s="149"/>
      <c r="C120" s="150"/>
      <c r="D120" s="150"/>
      <c r="E120" s="150"/>
      <c r="F120" s="215" t="s">
        <v>250</v>
      </c>
      <c r="G120" s="215"/>
      <c r="H120" s="215"/>
      <c r="I120" s="215"/>
      <c r="J120" s="150"/>
      <c r="K120" s="151">
        <v>0.055</v>
      </c>
      <c r="L120" s="150"/>
      <c r="M120" s="150"/>
      <c r="N120" s="150"/>
      <c r="O120" s="150"/>
      <c r="P120" s="150"/>
      <c r="Q120" s="150"/>
      <c r="R120" s="152"/>
      <c r="T120" s="153"/>
      <c r="U120" s="150"/>
      <c r="V120" s="150"/>
      <c r="W120" s="150"/>
      <c r="X120" s="150"/>
      <c r="Y120" s="150"/>
      <c r="Z120" s="150"/>
      <c r="AA120" s="154"/>
      <c r="AT120" s="155" t="s">
        <v>158</v>
      </c>
      <c r="AU120" s="155" t="s">
        <v>110</v>
      </c>
      <c r="AV120" s="155" t="s">
        <v>110</v>
      </c>
      <c r="AW120" s="155" t="s">
        <v>120</v>
      </c>
      <c r="AX120" s="155" t="s">
        <v>80</v>
      </c>
      <c r="AY120" s="155" t="s">
        <v>150</v>
      </c>
    </row>
    <row r="121" spans="2:51" s="6" customFormat="1" ht="18.75" customHeight="1">
      <c r="B121" s="149"/>
      <c r="C121" s="150"/>
      <c r="D121" s="150"/>
      <c r="E121" s="150"/>
      <c r="F121" s="215" t="s">
        <v>251</v>
      </c>
      <c r="G121" s="215"/>
      <c r="H121" s="215"/>
      <c r="I121" s="215"/>
      <c r="J121" s="150"/>
      <c r="K121" s="151">
        <v>0.23</v>
      </c>
      <c r="L121" s="150"/>
      <c r="M121" s="150"/>
      <c r="N121" s="150"/>
      <c r="O121" s="150"/>
      <c r="P121" s="150"/>
      <c r="Q121" s="150"/>
      <c r="R121" s="152"/>
      <c r="T121" s="153"/>
      <c r="U121" s="150"/>
      <c r="V121" s="150"/>
      <c r="W121" s="150"/>
      <c r="X121" s="150"/>
      <c r="Y121" s="150"/>
      <c r="Z121" s="150"/>
      <c r="AA121" s="154"/>
      <c r="AT121" s="155" t="s">
        <v>158</v>
      </c>
      <c r="AU121" s="155" t="s">
        <v>110</v>
      </c>
      <c r="AV121" s="155" t="s">
        <v>110</v>
      </c>
      <c r="AW121" s="155" t="s">
        <v>120</v>
      </c>
      <c r="AX121" s="155" t="s">
        <v>80</v>
      </c>
      <c r="AY121" s="155" t="s">
        <v>150</v>
      </c>
    </row>
    <row r="122" spans="2:65" s="6" customFormat="1" ht="27" customHeight="1">
      <c r="B122" s="23"/>
      <c r="C122" s="142" t="s">
        <v>173</v>
      </c>
      <c r="D122" s="142" t="s">
        <v>151</v>
      </c>
      <c r="E122" s="143" t="s">
        <v>252</v>
      </c>
      <c r="F122" s="212" t="s">
        <v>253</v>
      </c>
      <c r="G122" s="212"/>
      <c r="H122" s="212"/>
      <c r="I122" s="212"/>
      <c r="J122" s="144" t="s">
        <v>235</v>
      </c>
      <c r="K122" s="145">
        <v>340</v>
      </c>
      <c r="L122" s="213">
        <v>0</v>
      </c>
      <c r="M122" s="213"/>
      <c r="N122" s="214">
        <f>ROUND($L$122*$K$122,2)</f>
        <v>0</v>
      </c>
      <c r="O122" s="214"/>
      <c r="P122" s="214"/>
      <c r="Q122" s="214"/>
      <c r="R122" s="25"/>
      <c r="T122" s="146"/>
      <c r="U122" s="30" t="s">
        <v>45</v>
      </c>
      <c r="V122" s="24"/>
      <c r="W122" s="147">
        <f>$V$122*$K$122</f>
        <v>0</v>
      </c>
      <c r="X122" s="147">
        <v>0</v>
      </c>
      <c r="Y122" s="147">
        <f>$X$122*$K$122</f>
        <v>0</v>
      </c>
      <c r="Z122" s="147">
        <v>0</v>
      </c>
      <c r="AA122" s="148">
        <f>$Z$122*$K$122</f>
        <v>0</v>
      </c>
      <c r="AR122" s="6" t="s">
        <v>155</v>
      </c>
      <c r="AT122" s="6" t="s">
        <v>151</v>
      </c>
      <c r="AU122" s="6" t="s">
        <v>110</v>
      </c>
      <c r="AY122" s="6" t="s">
        <v>150</v>
      </c>
      <c r="BE122" s="91">
        <f>IF($U$122="základní",$N$122,0)</f>
        <v>0</v>
      </c>
      <c r="BF122" s="91">
        <f>IF($U$122="snížená",$N$122,0)</f>
        <v>0</v>
      </c>
      <c r="BG122" s="91">
        <f>IF($U$122="zákl. přenesená",$N$122,0)</f>
        <v>0</v>
      </c>
      <c r="BH122" s="91">
        <f>IF($U$122="sníž. přenesená",$N$122,0)</f>
        <v>0</v>
      </c>
      <c r="BI122" s="91">
        <f>IF($U$122="nulová",$N$122,0)</f>
        <v>0</v>
      </c>
      <c r="BJ122" s="6" t="s">
        <v>22</v>
      </c>
      <c r="BK122" s="91">
        <f>ROUND($L$122*$K$122,2)</f>
        <v>0</v>
      </c>
      <c r="BL122" s="6" t="s">
        <v>155</v>
      </c>
      <c r="BM122" s="6" t="s">
        <v>254</v>
      </c>
    </row>
    <row r="123" spans="2:51" s="6" customFormat="1" ht="18.75" customHeight="1">
      <c r="B123" s="149"/>
      <c r="C123" s="150"/>
      <c r="D123" s="150"/>
      <c r="E123" s="150"/>
      <c r="F123" s="215" t="s">
        <v>255</v>
      </c>
      <c r="G123" s="215"/>
      <c r="H123" s="215"/>
      <c r="I123" s="215"/>
      <c r="J123" s="150"/>
      <c r="K123" s="151">
        <v>340</v>
      </c>
      <c r="L123" s="150"/>
      <c r="M123" s="150"/>
      <c r="N123" s="150"/>
      <c r="O123" s="150"/>
      <c r="P123" s="150"/>
      <c r="Q123" s="150"/>
      <c r="R123" s="152"/>
      <c r="T123" s="153"/>
      <c r="U123" s="150"/>
      <c r="V123" s="150"/>
      <c r="W123" s="150"/>
      <c r="X123" s="150"/>
      <c r="Y123" s="150"/>
      <c r="Z123" s="150"/>
      <c r="AA123" s="154"/>
      <c r="AT123" s="155" t="s">
        <v>158</v>
      </c>
      <c r="AU123" s="155" t="s">
        <v>110</v>
      </c>
      <c r="AV123" s="155" t="s">
        <v>110</v>
      </c>
      <c r="AW123" s="155" t="s">
        <v>120</v>
      </c>
      <c r="AX123" s="155" t="s">
        <v>22</v>
      </c>
      <c r="AY123" s="155" t="s">
        <v>150</v>
      </c>
    </row>
    <row r="124" spans="2:65" s="6" customFormat="1" ht="15.75" customHeight="1">
      <c r="B124" s="23"/>
      <c r="C124" s="162" t="s">
        <v>178</v>
      </c>
      <c r="D124" s="162" t="s">
        <v>256</v>
      </c>
      <c r="E124" s="163" t="s">
        <v>257</v>
      </c>
      <c r="F124" s="217" t="s">
        <v>258</v>
      </c>
      <c r="G124" s="217"/>
      <c r="H124" s="217"/>
      <c r="I124" s="217"/>
      <c r="J124" s="164" t="s">
        <v>202</v>
      </c>
      <c r="K124" s="165">
        <v>1494.058</v>
      </c>
      <c r="L124" s="218">
        <v>0</v>
      </c>
      <c r="M124" s="218"/>
      <c r="N124" s="219">
        <f>ROUND($L$124*$K$124,2)</f>
        <v>0</v>
      </c>
      <c r="O124" s="219"/>
      <c r="P124" s="219"/>
      <c r="Q124" s="219"/>
      <c r="R124" s="25"/>
      <c r="T124" s="146"/>
      <c r="U124" s="30" t="s">
        <v>45</v>
      </c>
      <c r="V124" s="24"/>
      <c r="W124" s="147">
        <f>$V$124*$K$124</f>
        <v>0</v>
      </c>
      <c r="X124" s="147">
        <v>1</v>
      </c>
      <c r="Y124" s="147">
        <f>$X$124*$K$124</f>
        <v>1494.058</v>
      </c>
      <c r="Z124" s="147">
        <v>0</v>
      </c>
      <c r="AA124" s="148">
        <f>$Z$124*$K$124</f>
        <v>0</v>
      </c>
      <c r="AR124" s="6" t="s">
        <v>189</v>
      </c>
      <c r="AT124" s="6" t="s">
        <v>256</v>
      </c>
      <c r="AU124" s="6" t="s">
        <v>110</v>
      </c>
      <c r="AY124" s="6" t="s">
        <v>150</v>
      </c>
      <c r="BE124" s="91">
        <f>IF($U$124="základní",$N$124,0)</f>
        <v>0</v>
      </c>
      <c r="BF124" s="91">
        <f>IF($U$124="snížená",$N$124,0)</f>
        <v>0</v>
      </c>
      <c r="BG124" s="91">
        <f>IF($U$124="zákl. přenesená",$N$124,0)</f>
        <v>0</v>
      </c>
      <c r="BH124" s="91">
        <f>IF($U$124="sníž. přenesená",$N$124,0)</f>
        <v>0</v>
      </c>
      <c r="BI124" s="91">
        <f>IF($U$124="nulová",$N$124,0)</f>
        <v>0</v>
      </c>
      <c r="BJ124" s="6" t="s">
        <v>22</v>
      </c>
      <c r="BK124" s="91">
        <f>ROUND($L$124*$K$124,2)</f>
        <v>0</v>
      </c>
      <c r="BL124" s="6" t="s">
        <v>155</v>
      </c>
      <c r="BM124" s="6" t="s">
        <v>259</v>
      </c>
    </row>
    <row r="125" spans="2:51" s="6" customFormat="1" ht="32.25" customHeight="1">
      <c r="B125" s="149"/>
      <c r="C125" s="150"/>
      <c r="D125" s="150"/>
      <c r="E125" s="150"/>
      <c r="F125" s="215" t="s">
        <v>260</v>
      </c>
      <c r="G125" s="215"/>
      <c r="H125" s="215"/>
      <c r="I125" s="215"/>
      <c r="J125" s="150"/>
      <c r="K125" s="151">
        <v>1494.058</v>
      </c>
      <c r="L125" s="150"/>
      <c r="M125" s="150"/>
      <c r="N125" s="150"/>
      <c r="O125" s="150"/>
      <c r="P125" s="150"/>
      <c r="Q125" s="150"/>
      <c r="R125" s="152"/>
      <c r="T125" s="153"/>
      <c r="U125" s="150"/>
      <c r="V125" s="150"/>
      <c r="W125" s="150"/>
      <c r="X125" s="150"/>
      <c r="Y125" s="150"/>
      <c r="Z125" s="150"/>
      <c r="AA125" s="154"/>
      <c r="AT125" s="155" t="s">
        <v>158</v>
      </c>
      <c r="AU125" s="155" t="s">
        <v>110</v>
      </c>
      <c r="AV125" s="155" t="s">
        <v>110</v>
      </c>
      <c r="AW125" s="155" t="s">
        <v>120</v>
      </c>
      <c r="AX125" s="155" t="s">
        <v>22</v>
      </c>
      <c r="AY125" s="155" t="s">
        <v>150</v>
      </c>
    </row>
    <row r="126" spans="2:65" s="6" customFormat="1" ht="41.25" customHeight="1">
      <c r="B126" s="23"/>
      <c r="C126" s="142" t="s">
        <v>184</v>
      </c>
      <c r="D126" s="142" t="s">
        <v>151</v>
      </c>
      <c r="E126" s="143" t="s">
        <v>261</v>
      </c>
      <c r="F126" s="212" t="s">
        <v>262</v>
      </c>
      <c r="G126" s="212"/>
      <c r="H126" s="212"/>
      <c r="I126" s="212"/>
      <c r="J126" s="144" t="s">
        <v>235</v>
      </c>
      <c r="K126" s="145">
        <v>903.3</v>
      </c>
      <c r="L126" s="213">
        <v>0</v>
      </c>
      <c r="M126" s="213"/>
      <c r="N126" s="214">
        <f>ROUND($L$126*$K$126,2)</f>
        <v>0</v>
      </c>
      <c r="O126" s="214"/>
      <c r="P126" s="214"/>
      <c r="Q126" s="214"/>
      <c r="R126" s="25"/>
      <c r="T126" s="146"/>
      <c r="U126" s="30" t="s">
        <v>45</v>
      </c>
      <c r="V126" s="24"/>
      <c r="W126" s="147">
        <f>$V$126*$K$126</f>
        <v>0</v>
      </c>
      <c r="X126" s="147">
        <v>0</v>
      </c>
      <c r="Y126" s="147">
        <f>$X$126*$K$126</f>
        <v>0</v>
      </c>
      <c r="Z126" s="147">
        <v>0</v>
      </c>
      <c r="AA126" s="148">
        <f>$Z$126*$K$126</f>
        <v>0</v>
      </c>
      <c r="AR126" s="6" t="s">
        <v>155</v>
      </c>
      <c r="AT126" s="6" t="s">
        <v>151</v>
      </c>
      <c r="AU126" s="6" t="s">
        <v>110</v>
      </c>
      <c r="AY126" s="6" t="s">
        <v>150</v>
      </c>
      <c r="BE126" s="91">
        <f>IF($U$126="základní",$N$126,0)</f>
        <v>0</v>
      </c>
      <c r="BF126" s="91">
        <f>IF($U$126="snížená",$N$126,0)</f>
        <v>0</v>
      </c>
      <c r="BG126" s="91">
        <f>IF($U$126="zákl. přenesená",$N$126,0)</f>
        <v>0</v>
      </c>
      <c r="BH126" s="91">
        <f>IF($U$126="sníž. přenesená",$N$126,0)</f>
        <v>0</v>
      </c>
      <c r="BI126" s="91">
        <f>IF($U$126="nulová",$N$126,0)</f>
        <v>0</v>
      </c>
      <c r="BJ126" s="6" t="s">
        <v>22</v>
      </c>
      <c r="BK126" s="91">
        <f>ROUND($L$126*$K$126,2)</f>
        <v>0</v>
      </c>
      <c r="BL126" s="6" t="s">
        <v>155</v>
      </c>
      <c r="BM126" s="6" t="s">
        <v>263</v>
      </c>
    </row>
    <row r="127" spans="2:51" s="6" customFormat="1" ht="32.25" customHeight="1">
      <c r="B127" s="149"/>
      <c r="C127" s="150"/>
      <c r="D127" s="150"/>
      <c r="E127" s="150"/>
      <c r="F127" s="215" t="s">
        <v>264</v>
      </c>
      <c r="G127" s="215"/>
      <c r="H127" s="215"/>
      <c r="I127" s="215"/>
      <c r="J127" s="150"/>
      <c r="K127" s="151">
        <v>903.3</v>
      </c>
      <c r="L127" s="150"/>
      <c r="M127" s="150"/>
      <c r="N127" s="150"/>
      <c r="O127" s="150"/>
      <c r="P127" s="150"/>
      <c r="Q127" s="150"/>
      <c r="R127" s="152"/>
      <c r="T127" s="153"/>
      <c r="U127" s="150"/>
      <c r="V127" s="150"/>
      <c r="W127" s="150"/>
      <c r="X127" s="150"/>
      <c r="Y127" s="150"/>
      <c r="Z127" s="150"/>
      <c r="AA127" s="154"/>
      <c r="AT127" s="155" t="s">
        <v>158</v>
      </c>
      <c r="AU127" s="155" t="s">
        <v>110</v>
      </c>
      <c r="AV127" s="155" t="s">
        <v>110</v>
      </c>
      <c r="AW127" s="155" t="s">
        <v>120</v>
      </c>
      <c r="AX127" s="155" t="s">
        <v>22</v>
      </c>
      <c r="AY127" s="155" t="s">
        <v>150</v>
      </c>
    </row>
    <row r="128" spans="2:65" s="6" customFormat="1" ht="15.75" customHeight="1">
      <c r="B128" s="23"/>
      <c r="C128" s="142" t="s">
        <v>189</v>
      </c>
      <c r="D128" s="142" t="s">
        <v>151</v>
      </c>
      <c r="E128" s="143" t="s">
        <v>265</v>
      </c>
      <c r="F128" s="212" t="s">
        <v>266</v>
      </c>
      <c r="G128" s="212"/>
      <c r="H128" s="212"/>
      <c r="I128" s="212"/>
      <c r="J128" s="144" t="s">
        <v>154</v>
      </c>
      <c r="K128" s="145">
        <v>1272.254</v>
      </c>
      <c r="L128" s="213">
        <v>0</v>
      </c>
      <c r="M128" s="213"/>
      <c r="N128" s="214">
        <f>ROUND($L$128*$K$128,2)</f>
        <v>0</v>
      </c>
      <c r="O128" s="214"/>
      <c r="P128" s="214"/>
      <c r="Q128" s="214"/>
      <c r="R128" s="25"/>
      <c r="T128" s="146"/>
      <c r="U128" s="30" t="s">
        <v>45</v>
      </c>
      <c r="V128" s="24"/>
      <c r="W128" s="147">
        <f>$V$128*$K$128</f>
        <v>0</v>
      </c>
      <c r="X128" s="147">
        <v>0</v>
      </c>
      <c r="Y128" s="147">
        <f>$X$128*$K$128</f>
        <v>0</v>
      </c>
      <c r="Z128" s="147">
        <v>0</v>
      </c>
      <c r="AA128" s="148">
        <f>$Z$128*$K$128</f>
        <v>0</v>
      </c>
      <c r="AR128" s="6" t="s">
        <v>155</v>
      </c>
      <c r="AT128" s="6" t="s">
        <v>151</v>
      </c>
      <c r="AU128" s="6" t="s">
        <v>110</v>
      </c>
      <c r="AY128" s="6" t="s">
        <v>150</v>
      </c>
      <c r="BE128" s="91">
        <f>IF($U$128="základní",$N$128,0)</f>
        <v>0</v>
      </c>
      <c r="BF128" s="91">
        <f>IF($U$128="snížená",$N$128,0)</f>
        <v>0</v>
      </c>
      <c r="BG128" s="91">
        <f>IF($U$128="zákl. přenesená",$N$128,0)</f>
        <v>0</v>
      </c>
      <c r="BH128" s="91">
        <f>IF($U$128="sníž. přenesená",$N$128,0)</f>
        <v>0</v>
      </c>
      <c r="BI128" s="91">
        <f>IF($U$128="nulová",$N$128,0)</f>
        <v>0</v>
      </c>
      <c r="BJ128" s="6" t="s">
        <v>22</v>
      </c>
      <c r="BK128" s="91">
        <f>ROUND($L$128*$K$128,2)</f>
        <v>0</v>
      </c>
      <c r="BL128" s="6" t="s">
        <v>155</v>
      </c>
      <c r="BM128" s="6" t="s">
        <v>267</v>
      </c>
    </row>
    <row r="129" spans="2:51" s="6" customFormat="1" ht="18.75" customHeight="1">
      <c r="B129" s="149"/>
      <c r="C129" s="150"/>
      <c r="D129" s="150"/>
      <c r="E129" s="150"/>
      <c r="F129" s="215" t="s">
        <v>268</v>
      </c>
      <c r="G129" s="215"/>
      <c r="H129" s="215"/>
      <c r="I129" s="215"/>
      <c r="J129" s="150"/>
      <c r="K129" s="151">
        <v>62.5</v>
      </c>
      <c r="L129" s="150"/>
      <c r="M129" s="150"/>
      <c r="N129" s="150"/>
      <c r="O129" s="150"/>
      <c r="P129" s="150"/>
      <c r="Q129" s="150"/>
      <c r="R129" s="152"/>
      <c r="T129" s="153"/>
      <c r="U129" s="150"/>
      <c r="V129" s="150"/>
      <c r="W129" s="150"/>
      <c r="X129" s="150"/>
      <c r="Y129" s="150"/>
      <c r="Z129" s="150"/>
      <c r="AA129" s="154"/>
      <c r="AT129" s="155" t="s">
        <v>158</v>
      </c>
      <c r="AU129" s="155" t="s">
        <v>110</v>
      </c>
      <c r="AV129" s="155" t="s">
        <v>110</v>
      </c>
      <c r="AW129" s="155" t="s">
        <v>120</v>
      </c>
      <c r="AX129" s="155" t="s">
        <v>80</v>
      </c>
      <c r="AY129" s="155" t="s">
        <v>150</v>
      </c>
    </row>
    <row r="130" spans="2:51" s="6" customFormat="1" ht="18.75" customHeight="1">
      <c r="B130" s="149"/>
      <c r="C130" s="150"/>
      <c r="D130" s="150"/>
      <c r="E130" s="150"/>
      <c r="F130" s="215" t="s">
        <v>269</v>
      </c>
      <c r="G130" s="215"/>
      <c r="H130" s="215"/>
      <c r="I130" s="215"/>
      <c r="J130" s="150"/>
      <c r="K130" s="151">
        <v>144</v>
      </c>
      <c r="L130" s="150"/>
      <c r="M130" s="150"/>
      <c r="N130" s="150"/>
      <c r="O130" s="150"/>
      <c r="P130" s="150"/>
      <c r="Q130" s="150"/>
      <c r="R130" s="152"/>
      <c r="T130" s="153"/>
      <c r="U130" s="150"/>
      <c r="V130" s="150"/>
      <c r="W130" s="150"/>
      <c r="X130" s="150"/>
      <c r="Y130" s="150"/>
      <c r="Z130" s="150"/>
      <c r="AA130" s="154"/>
      <c r="AT130" s="155" t="s">
        <v>158</v>
      </c>
      <c r="AU130" s="155" t="s">
        <v>110</v>
      </c>
      <c r="AV130" s="155" t="s">
        <v>110</v>
      </c>
      <c r="AW130" s="155" t="s">
        <v>120</v>
      </c>
      <c r="AX130" s="155" t="s">
        <v>80</v>
      </c>
      <c r="AY130" s="155" t="s">
        <v>150</v>
      </c>
    </row>
    <row r="131" spans="2:51" s="6" customFormat="1" ht="18.75" customHeight="1">
      <c r="B131" s="149"/>
      <c r="C131" s="150"/>
      <c r="D131" s="150"/>
      <c r="E131" s="150"/>
      <c r="F131" s="215" t="s">
        <v>270</v>
      </c>
      <c r="G131" s="215"/>
      <c r="H131" s="215"/>
      <c r="I131" s="215"/>
      <c r="J131" s="150"/>
      <c r="K131" s="151">
        <v>457.6</v>
      </c>
      <c r="L131" s="150"/>
      <c r="M131" s="150"/>
      <c r="N131" s="150"/>
      <c r="O131" s="150"/>
      <c r="P131" s="150"/>
      <c r="Q131" s="150"/>
      <c r="R131" s="152"/>
      <c r="T131" s="153"/>
      <c r="U131" s="150"/>
      <c r="V131" s="150"/>
      <c r="W131" s="150"/>
      <c r="X131" s="150"/>
      <c r="Y131" s="150"/>
      <c r="Z131" s="150"/>
      <c r="AA131" s="154"/>
      <c r="AT131" s="155" t="s">
        <v>158</v>
      </c>
      <c r="AU131" s="155" t="s">
        <v>110</v>
      </c>
      <c r="AV131" s="155" t="s">
        <v>110</v>
      </c>
      <c r="AW131" s="155" t="s">
        <v>120</v>
      </c>
      <c r="AX131" s="155" t="s">
        <v>80</v>
      </c>
      <c r="AY131" s="155" t="s">
        <v>150</v>
      </c>
    </row>
    <row r="132" spans="2:51" s="6" customFormat="1" ht="18.75" customHeight="1">
      <c r="B132" s="149"/>
      <c r="C132" s="150"/>
      <c r="D132" s="150"/>
      <c r="E132" s="150"/>
      <c r="F132" s="215" t="s">
        <v>271</v>
      </c>
      <c r="G132" s="215"/>
      <c r="H132" s="215"/>
      <c r="I132" s="215"/>
      <c r="J132" s="150"/>
      <c r="K132" s="151">
        <v>301.6</v>
      </c>
      <c r="L132" s="150"/>
      <c r="M132" s="150"/>
      <c r="N132" s="150"/>
      <c r="O132" s="150"/>
      <c r="P132" s="150"/>
      <c r="Q132" s="150"/>
      <c r="R132" s="152"/>
      <c r="T132" s="153"/>
      <c r="U132" s="150"/>
      <c r="V132" s="150"/>
      <c r="W132" s="150"/>
      <c r="X132" s="150"/>
      <c r="Y132" s="150"/>
      <c r="Z132" s="150"/>
      <c r="AA132" s="154"/>
      <c r="AT132" s="155" t="s">
        <v>158</v>
      </c>
      <c r="AU132" s="155" t="s">
        <v>110</v>
      </c>
      <c r="AV132" s="155" t="s">
        <v>110</v>
      </c>
      <c r="AW132" s="155" t="s">
        <v>120</v>
      </c>
      <c r="AX132" s="155" t="s">
        <v>80</v>
      </c>
      <c r="AY132" s="155" t="s">
        <v>150</v>
      </c>
    </row>
    <row r="133" spans="2:51" s="6" customFormat="1" ht="18.75" customHeight="1">
      <c r="B133" s="149"/>
      <c r="C133" s="150"/>
      <c r="D133" s="150"/>
      <c r="E133" s="150"/>
      <c r="F133" s="215" t="s">
        <v>272</v>
      </c>
      <c r="G133" s="215"/>
      <c r="H133" s="215"/>
      <c r="I133" s="215"/>
      <c r="J133" s="150"/>
      <c r="K133" s="151">
        <v>126.1</v>
      </c>
      <c r="L133" s="150"/>
      <c r="M133" s="150"/>
      <c r="N133" s="150"/>
      <c r="O133" s="150"/>
      <c r="P133" s="150"/>
      <c r="Q133" s="150"/>
      <c r="R133" s="152"/>
      <c r="T133" s="153"/>
      <c r="U133" s="150"/>
      <c r="V133" s="150"/>
      <c r="W133" s="150"/>
      <c r="X133" s="150"/>
      <c r="Y133" s="150"/>
      <c r="Z133" s="150"/>
      <c r="AA133" s="154"/>
      <c r="AT133" s="155" t="s">
        <v>158</v>
      </c>
      <c r="AU133" s="155" t="s">
        <v>110</v>
      </c>
      <c r="AV133" s="155" t="s">
        <v>110</v>
      </c>
      <c r="AW133" s="155" t="s">
        <v>120</v>
      </c>
      <c r="AX133" s="155" t="s">
        <v>80</v>
      </c>
      <c r="AY133" s="155" t="s">
        <v>150</v>
      </c>
    </row>
    <row r="134" spans="2:51" s="6" customFormat="1" ht="18.75" customHeight="1">
      <c r="B134" s="149"/>
      <c r="C134" s="150"/>
      <c r="D134" s="150"/>
      <c r="E134" s="150"/>
      <c r="F134" s="215" t="s">
        <v>273</v>
      </c>
      <c r="G134" s="215"/>
      <c r="H134" s="215"/>
      <c r="I134" s="215"/>
      <c r="J134" s="150"/>
      <c r="K134" s="151">
        <v>57.354</v>
      </c>
      <c r="L134" s="150"/>
      <c r="M134" s="150"/>
      <c r="N134" s="150"/>
      <c r="O134" s="150"/>
      <c r="P134" s="150"/>
      <c r="Q134" s="150"/>
      <c r="R134" s="152"/>
      <c r="T134" s="153"/>
      <c r="U134" s="150"/>
      <c r="V134" s="150"/>
      <c r="W134" s="150"/>
      <c r="X134" s="150"/>
      <c r="Y134" s="150"/>
      <c r="Z134" s="150"/>
      <c r="AA134" s="154"/>
      <c r="AT134" s="155" t="s">
        <v>158</v>
      </c>
      <c r="AU134" s="155" t="s">
        <v>110</v>
      </c>
      <c r="AV134" s="155" t="s">
        <v>110</v>
      </c>
      <c r="AW134" s="155" t="s">
        <v>120</v>
      </c>
      <c r="AX134" s="155" t="s">
        <v>80</v>
      </c>
      <c r="AY134" s="155" t="s">
        <v>150</v>
      </c>
    </row>
    <row r="135" spans="2:51" s="6" customFormat="1" ht="18.75" customHeight="1">
      <c r="B135" s="149"/>
      <c r="C135" s="150"/>
      <c r="D135" s="150"/>
      <c r="E135" s="150"/>
      <c r="F135" s="215" t="s">
        <v>274</v>
      </c>
      <c r="G135" s="215"/>
      <c r="H135" s="215"/>
      <c r="I135" s="215"/>
      <c r="J135" s="150"/>
      <c r="K135" s="151">
        <v>123.1</v>
      </c>
      <c r="L135" s="150"/>
      <c r="M135" s="150"/>
      <c r="N135" s="150"/>
      <c r="O135" s="150"/>
      <c r="P135" s="150"/>
      <c r="Q135" s="150"/>
      <c r="R135" s="152"/>
      <c r="T135" s="153"/>
      <c r="U135" s="150"/>
      <c r="V135" s="150"/>
      <c r="W135" s="150"/>
      <c r="X135" s="150"/>
      <c r="Y135" s="150"/>
      <c r="Z135" s="150"/>
      <c r="AA135" s="154"/>
      <c r="AT135" s="155" t="s">
        <v>158</v>
      </c>
      <c r="AU135" s="155" t="s">
        <v>110</v>
      </c>
      <c r="AV135" s="155" t="s">
        <v>110</v>
      </c>
      <c r="AW135" s="155" t="s">
        <v>120</v>
      </c>
      <c r="AX135" s="155" t="s">
        <v>80</v>
      </c>
      <c r="AY135" s="155" t="s">
        <v>150</v>
      </c>
    </row>
    <row r="136" spans="2:63" s="131" customFormat="1" ht="30.75" customHeight="1">
      <c r="B136" s="132"/>
      <c r="C136" s="133"/>
      <c r="D136" s="141" t="s">
        <v>229</v>
      </c>
      <c r="E136" s="141"/>
      <c r="F136" s="141"/>
      <c r="G136" s="141"/>
      <c r="H136" s="141"/>
      <c r="I136" s="141"/>
      <c r="J136" s="141"/>
      <c r="K136" s="141"/>
      <c r="L136" s="141"/>
      <c r="M136" s="141"/>
      <c r="N136" s="211">
        <f>$BK$136</f>
        <v>0</v>
      </c>
      <c r="O136" s="211"/>
      <c r="P136" s="211"/>
      <c r="Q136" s="211"/>
      <c r="R136" s="135"/>
      <c r="T136" s="136"/>
      <c r="U136" s="133"/>
      <c r="V136" s="133"/>
      <c r="W136" s="137">
        <f>SUM($W$137:$W$149)</f>
        <v>0</v>
      </c>
      <c r="X136" s="133"/>
      <c r="Y136" s="137">
        <f>SUM($Y$137:$Y$149)</f>
        <v>15.767309278484</v>
      </c>
      <c r="Z136" s="133"/>
      <c r="AA136" s="138">
        <f>SUM($AA$137:$AA$149)</f>
        <v>0</v>
      </c>
      <c r="AR136" s="139" t="s">
        <v>22</v>
      </c>
      <c r="AT136" s="139" t="s">
        <v>79</v>
      </c>
      <c r="AU136" s="139" t="s">
        <v>22</v>
      </c>
      <c r="AY136" s="139" t="s">
        <v>150</v>
      </c>
      <c r="BK136" s="140">
        <f>SUM($BK$137:$BK$149)</f>
        <v>0</v>
      </c>
    </row>
    <row r="137" spans="2:65" s="6" customFormat="1" ht="40.5" customHeight="1">
      <c r="B137" s="23"/>
      <c r="C137" s="142" t="s">
        <v>194</v>
      </c>
      <c r="D137" s="142" t="s">
        <v>151</v>
      </c>
      <c r="E137" s="143" t="s">
        <v>275</v>
      </c>
      <c r="F137" s="212" t="s">
        <v>276</v>
      </c>
      <c r="G137" s="212"/>
      <c r="H137" s="212"/>
      <c r="I137" s="212"/>
      <c r="J137" s="144" t="s">
        <v>235</v>
      </c>
      <c r="K137" s="145">
        <v>15.95</v>
      </c>
      <c r="L137" s="213">
        <v>0</v>
      </c>
      <c r="M137" s="213"/>
      <c r="N137" s="214">
        <f>ROUND($L$137*$K$137,2)</f>
        <v>0</v>
      </c>
      <c r="O137" s="214"/>
      <c r="P137" s="214"/>
      <c r="Q137" s="214"/>
      <c r="R137" s="25"/>
      <c r="T137" s="146"/>
      <c r="U137" s="30" t="s">
        <v>45</v>
      </c>
      <c r="V137" s="24"/>
      <c r="W137" s="147">
        <f>$V$137*$K$137</f>
        <v>0</v>
      </c>
      <c r="X137" s="147">
        <v>0</v>
      </c>
      <c r="Y137" s="147">
        <f>$X$137*$K$137</f>
        <v>0</v>
      </c>
      <c r="Z137" s="147">
        <v>0</v>
      </c>
      <c r="AA137" s="148">
        <f>$Z$137*$K$137</f>
        <v>0</v>
      </c>
      <c r="AR137" s="6" t="s">
        <v>155</v>
      </c>
      <c r="AT137" s="6" t="s">
        <v>151</v>
      </c>
      <c r="AU137" s="6" t="s">
        <v>110</v>
      </c>
      <c r="AY137" s="6" t="s">
        <v>150</v>
      </c>
      <c r="BE137" s="91">
        <f>IF($U$137="základní",$N$137,0)</f>
        <v>0</v>
      </c>
      <c r="BF137" s="91">
        <f>IF($U$137="snížená",$N$137,0)</f>
        <v>0</v>
      </c>
      <c r="BG137" s="91">
        <f>IF($U$137="zákl. přenesená",$N$137,0)</f>
        <v>0</v>
      </c>
      <c r="BH137" s="91">
        <f>IF($U$137="sníž. přenesená",$N$137,0)</f>
        <v>0</v>
      </c>
      <c r="BI137" s="91">
        <f>IF($U$137="nulová",$N$137,0)</f>
        <v>0</v>
      </c>
      <c r="BJ137" s="6" t="s">
        <v>22</v>
      </c>
      <c r="BK137" s="91">
        <f>ROUND($L$137*$K$137,2)</f>
        <v>0</v>
      </c>
      <c r="BL137" s="6" t="s">
        <v>155</v>
      </c>
      <c r="BM137" s="6" t="s">
        <v>277</v>
      </c>
    </row>
    <row r="138" spans="2:51" s="6" customFormat="1" ht="18.75" customHeight="1">
      <c r="B138" s="149"/>
      <c r="C138" s="150"/>
      <c r="D138" s="150"/>
      <c r="E138" s="150"/>
      <c r="F138" s="215" t="s">
        <v>278</v>
      </c>
      <c r="G138" s="215"/>
      <c r="H138" s="215"/>
      <c r="I138" s="215"/>
      <c r="J138" s="150"/>
      <c r="K138" s="151">
        <v>15.95</v>
      </c>
      <c r="L138" s="150"/>
      <c r="M138" s="150"/>
      <c r="N138" s="150"/>
      <c r="O138" s="150"/>
      <c r="P138" s="150"/>
      <c r="Q138" s="150"/>
      <c r="R138" s="152"/>
      <c r="T138" s="153"/>
      <c r="U138" s="150"/>
      <c r="V138" s="150"/>
      <c r="W138" s="150"/>
      <c r="X138" s="150"/>
      <c r="Y138" s="150"/>
      <c r="Z138" s="150"/>
      <c r="AA138" s="154"/>
      <c r="AT138" s="155" t="s">
        <v>158</v>
      </c>
      <c r="AU138" s="155" t="s">
        <v>110</v>
      </c>
      <c r="AV138" s="155" t="s">
        <v>110</v>
      </c>
      <c r="AW138" s="155" t="s">
        <v>120</v>
      </c>
      <c r="AX138" s="155" t="s">
        <v>22</v>
      </c>
      <c r="AY138" s="155" t="s">
        <v>150</v>
      </c>
    </row>
    <row r="139" spans="2:65" s="6" customFormat="1" ht="27" customHeight="1">
      <c r="B139" s="23"/>
      <c r="C139" s="142" t="s">
        <v>27</v>
      </c>
      <c r="D139" s="142" t="s">
        <v>151</v>
      </c>
      <c r="E139" s="143" t="s">
        <v>279</v>
      </c>
      <c r="F139" s="212" t="s">
        <v>280</v>
      </c>
      <c r="G139" s="212"/>
      <c r="H139" s="212"/>
      <c r="I139" s="212"/>
      <c r="J139" s="144" t="s">
        <v>154</v>
      </c>
      <c r="K139" s="145">
        <v>31.9</v>
      </c>
      <c r="L139" s="213">
        <v>0</v>
      </c>
      <c r="M139" s="213"/>
      <c r="N139" s="214">
        <f>ROUND($L$139*$K$139,2)</f>
        <v>0</v>
      </c>
      <c r="O139" s="214"/>
      <c r="P139" s="214"/>
      <c r="Q139" s="214"/>
      <c r="R139" s="25"/>
      <c r="T139" s="146"/>
      <c r="U139" s="30" t="s">
        <v>45</v>
      </c>
      <c r="V139" s="24"/>
      <c r="W139" s="147">
        <f>$V$139*$K$139</f>
        <v>0</v>
      </c>
      <c r="X139" s="147">
        <v>0.00017</v>
      </c>
      <c r="Y139" s="147">
        <f>$X$139*$K$139</f>
        <v>0.005423</v>
      </c>
      <c r="Z139" s="147">
        <v>0</v>
      </c>
      <c r="AA139" s="148">
        <f>$Z$139*$K$139</f>
        <v>0</v>
      </c>
      <c r="AR139" s="6" t="s">
        <v>155</v>
      </c>
      <c r="AT139" s="6" t="s">
        <v>151</v>
      </c>
      <c r="AU139" s="6" t="s">
        <v>110</v>
      </c>
      <c r="AY139" s="6" t="s">
        <v>150</v>
      </c>
      <c r="BE139" s="91">
        <f>IF($U$139="základní",$N$139,0)</f>
        <v>0</v>
      </c>
      <c r="BF139" s="91">
        <f>IF($U$139="snížená",$N$139,0)</f>
        <v>0</v>
      </c>
      <c r="BG139" s="91">
        <f>IF($U$139="zákl. přenesená",$N$139,0)</f>
        <v>0</v>
      </c>
      <c r="BH139" s="91">
        <f>IF($U$139="sníž. přenesená",$N$139,0)</f>
        <v>0</v>
      </c>
      <c r="BI139" s="91">
        <f>IF($U$139="nulová",$N$139,0)</f>
        <v>0</v>
      </c>
      <c r="BJ139" s="6" t="s">
        <v>22</v>
      </c>
      <c r="BK139" s="91">
        <f>ROUND($L$139*$K$139,2)</f>
        <v>0</v>
      </c>
      <c r="BL139" s="6" t="s">
        <v>155</v>
      </c>
      <c r="BM139" s="6" t="s">
        <v>281</v>
      </c>
    </row>
    <row r="140" spans="2:51" s="6" customFormat="1" ht="18.75" customHeight="1">
      <c r="B140" s="149"/>
      <c r="C140" s="150"/>
      <c r="D140" s="150"/>
      <c r="E140" s="150"/>
      <c r="F140" s="215" t="s">
        <v>282</v>
      </c>
      <c r="G140" s="215"/>
      <c r="H140" s="215"/>
      <c r="I140" s="215"/>
      <c r="J140" s="150"/>
      <c r="K140" s="151">
        <v>31.9</v>
      </c>
      <c r="L140" s="150"/>
      <c r="M140" s="150"/>
      <c r="N140" s="150"/>
      <c r="O140" s="150"/>
      <c r="P140" s="150"/>
      <c r="Q140" s="150"/>
      <c r="R140" s="152"/>
      <c r="T140" s="153"/>
      <c r="U140" s="150"/>
      <c r="V140" s="150"/>
      <c r="W140" s="150"/>
      <c r="X140" s="150"/>
      <c r="Y140" s="150"/>
      <c r="Z140" s="150"/>
      <c r="AA140" s="154"/>
      <c r="AT140" s="155" t="s">
        <v>158</v>
      </c>
      <c r="AU140" s="155" t="s">
        <v>110</v>
      </c>
      <c r="AV140" s="155" t="s">
        <v>110</v>
      </c>
      <c r="AW140" s="155" t="s">
        <v>120</v>
      </c>
      <c r="AX140" s="155" t="s">
        <v>22</v>
      </c>
      <c r="AY140" s="155" t="s">
        <v>150</v>
      </c>
    </row>
    <row r="141" spans="2:65" s="6" customFormat="1" ht="27" customHeight="1">
      <c r="B141" s="23"/>
      <c r="C141" s="162" t="s">
        <v>205</v>
      </c>
      <c r="D141" s="162" t="s">
        <v>256</v>
      </c>
      <c r="E141" s="163" t="s">
        <v>283</v>
      </c>
      <c r="F141" s="217" t="s">
        <v>284</v>
      </c>
      <c r="G141" s="217"/>
      <c r="H141" s="217"/>
      <c r="I141" s="217"/>
      <c r="J141" s="164" t="s">
        <v>154</v>
      </c>
      <c r="K141" s="165">
        <v>91.872</v>
      </c>
      <c r="L141" s="218">
        <v>0</v>
      </c>
      <c r="M141" s="218"/>
      <c r="N141" s="219">
        <f>ROUND($L$141*$K$141,2)</f>
        <v>0</v>
      </c>
      <c r="O141" s="219"/>
      <c r="P141" s="219"/>
      <c r="Q141" s="219"/>
      <c r="R141" s="25"/>
      <c r="T141" s="146"/>
      <c r="U141" s="30" t="s">
        <v>45</v>
      </c>
      <c r="V141" s="24"/>
      <c r="W141" s="147">
        <f>$V$141*$K$141</f>
        <v>0</v>
      </c>
      <c r="X141" s="147">
        <v>0.0002</v>
      </c>
      <c r="Y141" s="147">
        <f>$X$141*$K$141</f>
        <v>0.018374400000000003</v>
      </c>
      <c r="Z141" s="147">
        <v>0</v>
      </c>
      <c r="AA141" s="148">
        <f>$Z$141*$K$141</f>
        <v>0</v>
      </c>
      <c r="AR141" s="6" t="s">
        <v>189</v>
      </c>
      <c r="AT141" s="6" t="s">
        <v>256</v>
      </c>
      <c r="AU141" s="6" t="s">
        <v>110</v>
      </c>
      <c r="AY141" s="6" t="s">
        <v>150</v>
      </c>
      <c r="BE141" s="91">
        <f>IF($U$141="základní",$N$141,0)</f>
        <v>0</v>
      </c>
      <c r="BF141" s="91">
        <f>IF($U$141="snížená",$N$141,0)</f>
        <v>0</v>
      </c>
      <c r="BG141" s="91">
        <f>IF($U$141="zákl. přenesená",$N$141,0)</f>
        <v>0</v>
      </c>
      <c r="BH141" s="91">
        <f>IF($U$141="sníž. přenesená",$N$141,0)</f>
        <v>0</v>
      </c>
      <c r="BI141" s="91">
        <f>IF($U$141="nulová",$N$141,0)</f>
        <v>0</v>
      </c>
      <c r="BJ141" s="6" t="s">
        <v>22</v>
      </c>
      <c r="BK141" s="91">
        <f>ROUND($L$141*$K$141,2)</f>
        <v>0</v>
      </c>
      <c r="BL141" s="6" t="s">
        <v>155</v>
      </c>
      <c r="BM141" s="6" t="s">
        <v>285</v>
      </c>
    </row>
    <row r="142" spans="2:51" s="6" customFormat="1" ht="18.75" customHeight="1">
      <c r="B142" s="149"/>
      <c r="C142" s="150"/>
      <c r="D142" s="150"/>
      <c r="E142" s="150"/>
      <c r="F142" s="215" t="s">
        <v>286</v>
      </c>
      <c r="G142" s="215"/>
      <c r="H142" s="215"/>
      <c r="I142" s="215"/>
      <c r="J142" s="150"/>
      <c r="K142" s="151">
        <v>76.56</v>
      </c>
      <c r="L142" s="150"/>
      <c r="M142" s="150"/>
      <c r="N142" s="150"/>
      <c r="O142" s="150"/>
      <c r="P142" s="150"/>
      <c r="Q142" s="150"/>
      <c r="R142" s="152"/>
      <c r="T142" s="153"/>
      <c r="U142" s="150"/>
      <c r="V142" s="150"/>
      <c r="W142" s="150"/>
      <c r="X142" s="150"/>
      <c r="Y142" s="150"/>
      <c r="Z142" s="150"/>
      <c r="AA142" s="154"/>
      <c r="AT142" s="155" t="s">
        <v>158</v>
      </c>
      <c r="AU142" s="155" t="s">
        <v>110</v>
      </c>
      <c r="AV142" s="155" t="s">
        <v>110</v>
      </c>
      <c r="AW142" s="155" t="s">
        <v>120</v>
      </c>
      <c r="AX142" s="155" t="s">
        <v>22</v>
      </c>
      <c r="AY142" s="155" t="s">
        <v>150</v>
      </c>
    </row>
    <row r="143" spans="2:65" s="6" customFormat="1" ht="27" customHeight="1">
      <c r="B143" s="23"/>
      <c r="C143" s="142" t="s">
        <v>209</v>
      </c>
      <c r="D143" s="142" t="s">
        <v>151</v>
      </c>
      <c r="E143" s="143" t="s">
        <v>287</v>
      </c>
      <c r="F143" s="212" t="s">
        <v>288</v>
      </c>
      <c r="G143" s="212"/>
      <c r="H143" s="212"/>
      <c r="I143" s="212"/>
      <c r="J143" s="144" t="s">
        <v>235</v>
      </c>
      <c r="K143" s="145">
        <v>3.19</v>
      </c>
      <c r="L143" s="213">
        <v>0</v>
      </c>
      <c r="M143" s="213"/>
      <c r="N143" s="214">
        <f>ROUND($L$143*$K$143,2)</f>
        <v>0</v>
      </c>
      <c r="O143" s="214"/>
      <c r="P143" s="214"/>
      <c r="Q143" s="214"/>
      <c r="R143" s="25"/>
      <c r="T143" s="146"/>
      <c r="U143" s="30" t="s">
        <v>45</v>
      </c>
      <c r="V143" s="24"/>
      <c r="W143" s="147">
        <f>$V$143*$K$143</f>
        <v>0</v>
      </c>
      <c r="X143" s="147">
        <v>0</v>
      </c>
      <c r="Y143" s="147">
        <f>$X$143*$K$143</f>
        <v>0</v>
      </c>
      <c r="Z143" s="147">
        <v>0</v>
      </c>
      <c r="AA143" s="148">
        <f>$Z$143*$K$143</f>
        <v>0</v>
      </c>
      <c r="AR143" s="6" t="s">
        <v>155</v>
      </c>
      <c r="AT143" s="6" t="s">
        <v>151</v>
      </c>
      <c r="AU143" s="6" t="s">
        <v>110</v>
      </c>
      <c r="AY143" s="6" t="s">
        <v>150</v>
      </c>
      <c r="BE143" s="91">
        <f>IF($U$143="základní",$N$143,0)</f>
        <v>0</v>
      </c>
      <c r="BF143" s="91">
        <f>IF($U$143="snížená",$N$143,0)</f>
        <v>0</v>
      </c>
      <c r="BG143" s="91">
        <f>IF($U$143="zákl. přenesená",$N$143,0)</f>
        <v>0</v>
      </c>
      <c r="BH143" s="91">
        <f>IF($U$143="sníž. přenesená",$N$143,0)</f>
        <v>0</v>
      </c>
      <c r="BI143" s="91">
        <f>IF($U$143="nulová",$N$143,0)</f>
        <v>0</v>
      </c>
      <c r="BJ143" s="6" t="s">
        <v>22</v>
      </c>
      <c r="BK143" s="91">
        <f>ROUND($L$143*$K$143,2)</f>
        <v>0</v>
      </c>
      <c r="BL143" s="6" t="s">
        <v>155</v>
      </c>
      <c r="BM143" s="6" t="s">
        <v>289</v>
      </c>
    </row>
    <row r="144" spans="2:51" s="6" customFormat="1" ht="18.75" customHeight="1">
      <c r="B144" s="149"/>
      <c r="C144" s="150"/>
      <c r="D144" s="150"/>
      <c r="E144" s="150"/>
      <c r="F144" s="215" t="s">
        <v>290</v>
      </c>
      <c r="G144" s="215"/>
      <c r="H144" s="215"/>
      <c r="I144" s="215"/>
      <c r="J144" s="150"/>
      <c r="K144" s="151">
        <v>3.19</v>
      </c>
      <c r="L144" s="150"/>
      <c r="M144" s="150"/>
      <c r="N144" s="150"/>
      <c r="O144" s="150"/>
      <c r="P144" s="150"/>
      <c r="Q144" s="150"/>
      <c r="R144" s="152"/>
      <c r="T144" s="153"/>
      <c r="U144" s="150"/>
      <c r="V144" s="150"/>
      <c r="W144" s="150"/>
      <c r="X144" s="150"/>
      <c r="Y144" s="150"/>
      <c r="Z144" s="150"/>
      <c r="AA144" s="154"/>
      <c r="AT144" s="155" t="s">
        <v>158</v>
      </c>
      <c r="AU144" s="155" t="s">
        <v>110</v>
      </c>
      <c r="AV144" s="155" t="s">
        <v>110</v>
      </c>
      <c r="AW144" s="155" t="s">
        <v>120</v>
      </c>
      <c r="AX144" s="155" t="s">
        <v>22</v>
      </c>
      <c r="AY144" s="155" t="s">
        <v>150</v>
      </c>
    </row>
    <row r="145" spans="2:65" s="6" customFormat="1" ht="39" customHeight="1">
      <c r="B145" s="23"/>
      <c r="C145" s="142" t="s">
        <v>214</v>
      </c>
      <c r="D145" s="142" t="s">
        <v>151</v>
      </c>
      <c r="E145" s="143" t="s">
        <v>291</v>
      </c>
      <c r="F145" s="212" t="s">
        <v>292</v>
      </c>
      <c r="G145" s="212"/>
      <c r="H145" s="212"/>
      <c r="I145" s="212"/>
      <c r="J145" s="144" t="s">
        <v>170</v>
      </c>
      <c r="K145" s="145">
        <v>63.8</v>
      </c>
      <c r="L145" s="213">
        <v>0</v>
      </c>
      <c r="M145" s="213"/>
      <c r="N145" s="214">
        <f>ROUND($L$145*$K$145,2)</f>
        <v>0</v>
      </c>
      <c r="O145" s="214"/>
      <c r="P145" s="214"/>
      <c r="Q145" s="214"/>
      <c r="R145" s="25"/>
      <c r="T145" s="146"/>
      <c r="U145" s="30" t="s">
        <v>45</v>
      </c>
      <c r="V145" s="24"/>
      <c r="W145" s="147">
        <f>$V$145*$K$145</f>
        <v>0</v>
      </c>
      <c r="X145" s="147">
        <v>0.2265696</v>
      </c>
      <c r="Y145" s="147">
        <f>$X$145*$K$145</f>
        <v>14.45514048</v>
      </c>
      <c r="Z145" s="147">
        <v>0</v>
      </c>
      <c r="AA145" s="148">
        <f>$Z$145*$K$145</f>
        <v>0</v>
      </c>
      <c r="AR145" s="6" t="s">
        <v>155</v>
      </c>
      <c r="AT145" s="6" t="s">
        <v>151</v>
      </c>
      <c r="AU145" s="6" t="s">
        <v>110</v>
      </c>
      <c r="AY145" s="6" t="s">
        <v>150</v>
      </c>
      <c r="BE145" s="91">
        <f>IF($U$145="základní",$N$145,0)</f>
        <v>0</v>
      </c>
      <c r="BF145" s="91">
        <f>IF($U$145="snížená",$N$145,0)</f>
        <v>0</v>
      </c>
      <c r="BG145" s="91">
        <f>IF($U$145="zákl. přenesená",$N$145,0)</f>
        <v>0</v>
      </c>
      <c r="BH145" s="91">
        <f>IF($U$145="sníž. přenesená",$N$145,0)</f>
        <v>0</v>
      </c>
      <c r="BI145" s="91">
        <f>IF($U$145="nulová",$N$145,0)</f>
        <v>0</v>
      </c>
      <c r="BJ145" s="6" t="s">
        <v>22</v>
      </c>
      <c r="BK145" s="91">
        <f>ROUND($L$145*$K$145,2)</f>
        <v>0</v>
      </c>
      <c r="BL145" s="6" t="s">
        <v>155</v>
      </c>
      <c r="BM145" s="6" t="s">
        <v>293</v>
      </c>
    </row>
    <row r="146" spans="2:51" s="6" customFormat="1" ht="18.75" customHeight="1">
      <c r="B146" s="149"/>
      <c r="C146" s="150"/>
      <c r="D146" s="150"/>
      <c r="E146" s="150"/>
      <c r="F146" s="215" t="s">
        <v>294</v>
      </c>
      <c r="G146" s="215"/>
      <c r="H146" s="215"/>
      <c r="I146" s="215"/>
      <c r="J146" s="150"/>
      <c r="K146" s="151">
        <v>63.8</v>
      </c>
      <c r="L146" s="150"/>
      <c r="M146" s="150"/>
      <c r="N146" s="150"/>
      <c r="O146" s="150"/>
      <c r="P146" s="150"/>
      <c r="Q146" s="150"/>
      <c r="R146" s="152"/>
      <c r="T146" s="153"/>
      <c r="U146" s="150"/>
      <c r="V146" s="150"/>
      <c r="W146" s="150"/>
      <c r="X146" s="150"/>
      <c r="Y146" s="150"/>
      <c r="Z146" s="150"/>
      <c r="AA146" s="154"/>
      <c r="AT146" s="155" t="s">
        <v>158</v>
      </c>
      <c r="AU146" s="155" t="s">
        <v>110</v>
      </c>
      <c r="AV146" s="155" t="s">
        <v>110</v>
      </c>
      <c r="AW146" s="155" t="s">
        <v>120</v>
      </c>
      <c r="AX146" s="155" t="s">
        <v>22</v>
      </c>
      <c r="AY146" s="155" t="s">
        <v>150</v>
      </c>
    </row>
    <row r="147" spans="2:65" s="6" customFormat="1" ht="15.75" customHeight="1">
      <c r="B147" s="23"/>
      <c r="C147" s="142" t="s">
        <v>218</v>
      </c>
      <c r="D147" s="142" t="s">
        <v>151</v>
      </c>
      <c r="E147" s="143" t="s">
        <v>295</v>
      </c>
      <c r="F147" s="212" t="s">
        <v>296</v>
      </c>
      <c r="G147" s="212"/>
      <c r="H147" s="212"/>
      <c r="I147" s="212"/>
      <c r="J147" s="144" t="s">
        <v>235</v>
      </c>
      <c r="K147" s="145">
        <v>0.571</v>
      </c>
      <c r="L147" s="213">
        <v>0</v>
      </c>
      <c r="M147" s="213"/>
      <c r="N147" s="214">
        <f>ROUND($L$147*$K$147,2)</f>
        <v>0</v>
      </c>
      <c r="O147" s="214"/>
      <c r="P147" s="214"/>
      <c r="Q147" s="214"/>
      <c r="R147" s="25"/>
      <c r="T147" s="146"/>
      <c r="U147" s="30" t="s">
        <v>45</v>
      </c>
      <c r="V147" s="24"/>
      <c r="W147" s="147">
        <f>$V$147*$K$147</f>
        <v>0</v>
      </c>
      <c r="X147" s="147">
        <v>2.256342204</v>
      </c>
      <c r="Y147" s="147">
        <f>$X$147*$K$147</f>
        <v>1.288371398484</v>
      </c>
      <c r="Z147" s="147">
        <v>0</v>
      </c>
      <c r="AA147" s="148">
        <f>$Z$147*$K$147</f>
        <v>0</v>
      </c>
      <c r="AR147" s="6" t="s">
        <v>155</v>
      </c>
      <c r="AT147" s="6" t="s">
        <v>151</v>
      </c>
      <c r="AU147" s="6" t="s">
        <v>110</v>
      </c>
      <c r="AY147" s="6" t="s">
        <v>150</v>
      </c>
      <c r="BE147" s="91">
        <f>IF($U$147="základní",$N$147,0)</f>
        <v>0</v>
      </c>
      <c r="BF147" s="91">
        <f>IF($U$147="snížená",$N$147,0)</f>
        <v>0</v>
      </c>
      <c r="BG147" s="91">
        <f>IF($U$147="zákl. přenesená",$N$147,0)</f>
        <v>0</v>
      </c>
      <c r="BH147" s="91">
        <f>IF($U$147="sníž. přenesená",$N$147,0)</f>
        <v>0</v>
      </c>
      <c r="BI147" s="91">
        <f>IF($U$147="nulová",$N$147,0)</f>
        <v>0</v>
      </c>
      <c r="BJ147" s="6" t="s">
        <v>22</v>
      </c>
      <c r="BK147" s="91">
        <f>ROUND($L$147*$K$147,2)</f>
        <v>0</v>
      </c>
      <c r="BL147" s="6" t="s">
        <v>155</v>
      </c>
      <c r="BM147" s="6" t="s">
        <v>297</v>
      </c>
    </row>
    <row r="148" spans="2:51" s="6" customFormat="1" ht="18.75" customHeight="1">
      <c r="B148" s="149"/>
      <c r="C148" s="150"/>
      <c r="D148" s="150"/>
      <c r="E148" s="150"/>
      <c r="F148" s="215" t="s">
        <v>246</v>
      </c>
      <c r="G148" s="215"/>
      <c r="H148" s="215"/>
      <c r="I148" s="215"/>
      <c r="J148" s="150"/>
      <c r="K148" s="151">
        <v>0.461</v>
      </c>
      <c r="L148" s="150"/>
      <c r="M148" s="150"/>
      <c r="N148" s="150"/>
      <c r="O148" s="150"/>
      <c r="P148" s="150"/>
      <c r="Q148" s="150"/>
      <c r="R148" s="152"/>
      <c r="T148" s="153"/>
      <c r="U148" s="150"/>
      <c r="V148" s="150"/>
      <c r="W148" s="150"/>
      <c r="X148" s="150"/>
      <c r="Y148" s="150"/>
      <c r="Z148" s="150"/>
      <c r="AA148" s="154"/>
      <c r="AT148" s="155" t="s">
        <v>158</v>
      </c>
      <c r="AU148" s="155" t="s">
        <v>110</v>
      </c>
      <c r="AV148" s="155" t="s">
        <v>110</v>
      </c>
      <c r="AW148" s="155" t="s">
        <v>120</v>
      </c>
      <c r="AX148" s="155" t="s">
        <v>80</v>
      </c>
      <c r="AY148" s="155" t="s">
        <v>150</v>
      </c>
    </row>
    <row r="149" spans="2:51" s="6" customFormat="1" ht="18.75" customHeight="1">
      <c r="B149" s="149"/>
      <c r="C149" s="150"/>
      <c r="D149" s="150"/>
      <c r="E149" s="150"/>
      <c r="F149" s="215" t="s">
        <v>298</v>
      </c>
      <c r="G149" s="215"/>
      <c r="H149" s="215"/>
      <c r="I149" s="215"/>
      <c r="J149" s="150"/>
      <c r="K149" s="151">
        <v>0.11</v>
      </c>
      <c r="L149" s="150"/>
      <c r="M149" s="150"/>
      <c r="N149" s="150"/>
      <c r="O149" s="150"/>
      <c r="P149" s="150"/>
      <c r="Q149" s="150"/>
      <c r="R149" s="152"/>
      <c r="T149" s="153"/>
      <c r="U149" s="150"/>
      <c r="V149" s="150"/>
      <c r="W149" s="150"/>
      <c r="X149" s="150"/>
      <c r="Y149" s="150"/>
      <c r="Z149" s="150"/>
      <c r="AA149" s="154"/>
      <c r="AT149" s="155" t="s">
        <v>158</v>
      </c>
      <c r="AU149" s="155" t="s">
        <v>110</v>
      </c>
      <c r="AV149" s="155" t="s">
        <v>110</v>
      </c>
      <c r="AW149" s="155" t="s">
        <v>120</v>
      </c>
      <c r="AX149" s="155" t="s">
        <v>80</v>
      </c>
      <c r="AY149" s="155" t="s">
        <v>150</v>
      </c>
    </row>
    <row r="150" spans="2:63" s="131" customFormat="1" ht="30.75" customHeight="1">
      <c r="B150" s="132"/>
      <c r="C150" s="133"/>
      <c r="D150" s="141" t="s">
        <v>230</v>
      </c>
      <c r="E150" s="141"/>
      <c r="F150" s="141"/>
      <c r="G150" s="141"/>
      <c r="H150" s="141"/>
      <c r="I150" s="141"/>
      <c r="J150" s="141"/>
      <c r="K150" s="141"/>
      <c r="L150" s="141"/>
      <c r="M150" s="141"/>
      <c r="N150" s="211">
        <f>$BK$150</f>
        <v>0</v>
      </c>
      <c r="O150" s="211"/>
      <c r="P150" s="211"/>
      <c r="Q150" s="211"/>
      <c r="R150" s="135"/>
      <c r="T150" s="136"/>
      <c r="U150" s="133"/>
      <c r="V150" s="133"/>
      <c r="W150" s="137">
        <f>SUM($W$151:$W$213)</f>
        <v>0</v>
      </c>
      <c r="X150" s="133"/>
      <c r="Y150" s="137">
        <f>SUM($Y$151:$Y$213)</f>
        <v>236.82692600000001</v>
      </c>
      <c r="Z150" s="133"/>
      <c r="AA150" s="138">
        <f>SUM($AA$151:$AA$213)</f>
        <v>0</v>
      </c>
      <c r="AR150" s="139" t="s">
        <v>22</v>
      </c>
      <c r="AT150" s="139" t="s">
        <v>79</v>
      </c>
      <c r="AU150" s="139" t="s">
        <v>22</v>
      </c>
      <c r="AY150" s="139" t="s">
        <v>150</v>
      </c>
      <c r="BK150" s="140">
        <f>SUM($BK$151:$BK$213)</f>
        <v>0</v>
      </c>
    </row>
    <row r="151" spans="2:65" s="6" customFormat="1" ht="15.75" customHeight="1">
      <c r="B151" s="23"/>
      <c r="C151" s="142" t="s">
        <v>9</v>
      </c>
      <c r="D151" s="142" t="s">
        <v>151</v>
      </c>
      <c r="E151" s="143" t="s">
        <v>299</v>
      </c>
      <c r="F151" s="212" t="s">
        <v>300</v>
      </c>
      <c r="G151" s="212"/>
      <c r="H151" s="212"/>
      <c r="I151" s="212"/>
      <c r="J151" s="144" t="s">
        <v>154</v>
      </c>
      <c r="K151" s="145">
        <v>126.1</v>
      </c>
      <c r="L151" s="213">
        <v>0</v>
      </c>
      <c r="M151" s="213"/>
      <c r="N151" s="214">
        <f>ROUND($L$151*$K$151,2)</f>
        <v>0</v>
      </c>
      <c r="O151" s="214"/>
      <c r="P151" s="214"/>
      <c r="Q151" s="214"/>
      <c r="R151" s="25"/>
      <c r="T151" s="146"/>
      <c r="U151" s="30" t="s">
        <v>45</v>
      </c>
      <c r="V151" s="24"/>
      <c r="W151" s="147">
        <f>$V$151*$K$151</f>
        <v>0</v>
      </c>
      <c r="X151" s="147">
        <v>0</v>
      </c>
      <c r="Y151" s="147">
        <f>$X$151*$K$151</f>
        <v>0</v>
      </c>
      <c r="Z151" s="147">
        <v>0</v>
      </c>
      <c r="AA151" s="148">
        <f>$Z$151*$K$151</f>
        <v>0</v>
      </c>
      <c r="AR151" s="6" t="s">
        <v>155</v>
      </c>
      <c r="AT151" s="6" t="s">
        <v>151</v>
      </c>
      <c r="AU151" s="6" t="s">
        <v>110</v>
      </c>
      <c r="AY151" s="6" t="s">
        <v>150</v>
      </c>
      <c r="BE151" s="91">
        <f>IF($U$151="základní",$N$151,0)</f>
        <v>0</v>
      </c>
      <c r="BF151" s="91">
        <f>IF($U$151="snížená",$N$151,0)</f>
        <v>0</v>
      </c>
      <c r="BG151" s="91">
        <f>IF($U$151="zákl. přenesená",$N$151,0)</f>
        <v>0</v>
      </c>
      <c r="BH151" s="91">
        <f>IF($U$151="sníž. přenesená",$N$151,0)</f>
        <v>0</v>
      </c>
      <c r="BI151" s="91">
        <f>IF($U$151="nulová",$N$151,0)</f>
        <v>0</v>
      </c>
      <c r="BJ151" s="6" t="s">
        <v>22</v>
      </c>
      <c r="BK151" s="91">
        <f>ROUND($L$151*$K$151,2)</f>
        <v>0</v>
      </c>
      <c r="BL151" s="6" t="s">
        <v>155</v>
      </c>
      <c r="BM151" s="6" t="s">
        <v>301</v>
      </c>
    </row>
    <row r="152" spans="2:51" s="6" customFormat="1" ht="18.75" customHeight="1">
      <c r="B152" s="149"/>
      <c r="C152" s="150"/>
      <c r="D152" s="150"/>
      <c r="E152" s="150"/>
      <c r="F152" s="215" t="s">
        <v>272</v>
      </c>
      <c r="G152" s="215"/>
      <c r="H152" s="215"/>
      <c r="I152" s="215"/>
      <c r="J152" s="150"/>
      <c r="K152" s="151">
        <v>126.1</v>
      </c>
      <c r="L152" s="150"/>
      <c r="M152" s="150"/>
      <c r="N152" s="150"/>
      <c r="O152" s="150"/>
      <c r="P152" s="150"/>
      <c r="Q152" s="150"/>
      <c r="R152" s="152"/>
      <c r="T152" s="153"/>
      <c r="U152" s="150"/>
      <c r="V152" s="150"/>
      <c r="W152" s="150"/>
      <c r="X152" s="150"/>
      <c r="Y152" s="150"/>
      <c r="Z152" s="150"/>
      <c r="AA152" s="154"/>
      <c r="AT152" s="155" t="s">
        <v>158</v>
      </c>
      <c r="AU152" s="155" t="s">
        <v>110</v>
      </c>
      <c r="AV152" s="155" t="s">
        <v>110</v>
      </c>
      <c r="AW152" s="155" t="s">
        <v>120</v>
      </c>
      <c r="AX152" s="155" t="s">
        <v>22</v>
      </c>
      <c r="AY152" s="155" t="s">
        <v>150</v>
      </c>
    </row>
    <row r="153" spans="2:65" s="6" customFormat="1" ht="15.75" customHeight="1">
      <c r="B153" s="23"/>
      <c r="C153" s="142" t="s">
        <v>302</v>
      </c>
      <c r="D153" s="142" t="s">
        <v>151</v>
      </c>
      <c r="E153" s="143" t="s">
        <v>303</v>
      </c>
      <c r="F153" s="212" t="s">
        <v>304</v>
      </c>
      <c r="G153" s="212"/>
      <c r="H153" s="212"/>
      <c r="I153" s="212"/>
      <c r="J153" s="144" t="s">
        <v>154</v>
      </c>
      <c r="K153" s="145">
        <v>1315.2</v>
      </c>
      <c r="L153" s="213">
        <v>0</v>
      </c>
      <c r="M153" s="213"/>
      <c r="N153" s="214">
        <f>ROUND($L$153*$K$153,2)</f>
        <v>0</v>
      </c>
      <c r="O153" s="214"/>
      <c r="P153" s="214"/>
      <c r="Q153" s="214"/>
      <c r="R153" s="25"/>
      <c r="T153" s="146"/>
      <c r="U153" s="30" t="s">
        <v>45</v>
      </c>
      <c r="V153" s="24"/>
      <c r="W153" s="147">
        <f>$V$153*$K$153</f>
        <v>0</v>
      </c>
      <c r="X153" s="147">
        <v>0</v>
      </c>
      <c r="Y153" s="147">
        <f>$X$153*$K$153</f>
        <v>0</v>
      </c>
      <c r="Z153" s="147">
        <v>0</v>
      </c>
      <c r="AA153" s="148">
        <f>$Z$153*$K$153</f>
        <v>0</v>
      </c>
      <c r="AR153" s="6" t="s">
        <v>155</v>
      </c>
      <c r="AT153" s="6" t="s">
        <v>151</v>
      </c>
      <c r="AU153" s="6" t="s">
        <v>110</v>
      </c>
      <c r="AY153" s="6" t="s">
        <v>150</v>
      </c>
      <c r="BE153" s="91">
        <f>IF($U$153="základní",$N$153,0)</f>
        <v>0</v>
      </c>
      <c r="BF153" s="91">
        <f>IF($U$153="snížená",$N$153,0)</f>
        <v>0</v>
      </c>
      <c r="BG153" s="91">
        <f>IF($U$153="zákl. přenesená",$N$153,0)</f>
        <v>0</v>
      </c>
      <c r="BH153" s="91">
        <f>IF($U$153="sníž. přenesená",$N$153,0)</f>
        <v>0</v>
      </c>
      <c r="BI153" s="91">
        <f>IF($U$153="nulová",$N$153,0)</f>
        <v>0</v>
      </c>
      <c r="BJ153" s="6" t="s">
        <v>22</v>
      </c>
      <c r="BK153" s="91">
        <f>ROUND($L$153*$K$153,2)</f>
        <v>0</v>
      </c>
      <c r="BL153" s="6" t="s">
        <v>155</v>
      </c>
      <c r="BM153" s="6" t="s">
        <v>305</v>
      </c>
    </row>
    <row r="154" spans="2:51" s="6" customFormat="1" ht="18.75" customHeight="1">
      <c r="B154" s="149"/>
      <c r="C154" s="150"/>
      <c r="D154" s="150"/>
      <c r="E154" s="150"/>
      <c r="F154" s="215" t="s">
        <v>306</v>
      </c>
      <c r="G154" s="215"/>
      <c r="H154" s="215"/>
      <c r="I154" s="215"/>
      <c r="J154" s="150"/>
      <c r="K154" s="151">
        <v>12.4</v>
      </c>
      <c r="L154" s="150"/>
      <c r="M154" s="150"/>
      <c r="N154" s="150"/>
      <c r="O154" s="150"/>
      <c r="P154" s="150"/>
      <c r="Q154" s="150"/>
      <c r="R154" s="152"/>
      <c r="T154" s="153"/>
      <c r="U154" s="150"/>
      <c r="V154" s="150"/>
      <c r="W154" s="150"/>
      <c r="X154" s="150"/>
      <c r="Y154" s="150"/>
      <c r="Z154" s="150"/>
      <c r="AA154" s="154"/>
      <c r="AT154" s="155" t="s">
        <v>158</v>
      </c>
      <c r="AU154" s="155" t="s">
        <v>110</v>
      </c>
      <c r="AV154" s="155" t="s">
        <v>110</v>
      </c>
      <c r="AW154" s="155" t="s">
        <v>120</v>
      </c>
      <c r="AX154" s="155" t="s">
        <v>80</v>
      </c>
      <c r="AY154" s="155" t="s">
        <v>150</v>
      </c>
    </row>
    <row r="155" spans="2:51" s="6" customFormat="1" ht="18.75" customHeight="1">
      <c r="B155" s="149"/>
      <c r="C155" s="150"/>
      <c r="D155" s="150"/>
      <c r="E155" s="150"/>
      <c r="F155" s="215" t="s">
        <v>307</v>
      </c>
      <c r="G155" s="215"/>
      <c r="H155" s="215"/>
      <c r="I155" s="215"/>
      <c r="J155" s="150"/>
      <c r="K155" s="151">
        <v>782.7</v>
      </c>
      <c r="L155" s="150"/>
      <c r="M155" s="150"/>
      <c r="N155" s="150"/>
      <c r="O155" s="150"/>
      <c r="P155" s="150"/>
      <c r="Q155" s="150"/>
      <c r="R155" s="152"/>
      <c r="T155" s="153"/>
      <c r="U155" s="150"/>
      <c r="V155" s="150"/>
      <c r="W155" s="150"/>
      <c r="X155" s="150"/>
      <c r="Y155" s="150"/>
      <c r="Z155" s="150"/>
      <c r="AA155" s="154"/>
      <c r="AT155" s="155" t="s">
        <v>158</v>
      </c>
      <c r="AU155" s="155" t="s">
        <v>110</v>
      </c>
      <c r="AV155" s="155" t="s">
        <v>110</v>
      </c>
      <c r="AW155" s="155" t="s">
        <v>120</v>
      </c>
      <c r="AX155" s="155" t="s">
        <v>80</v>
      </c>
      <c r="AY155" s="155" t="s">
        <v>150</v>
      </c>
    </row>
    <row r="156" spans="2:51" s="6" customFormat="1" ht="18.75" customHeight="1">
      <c r="B156" s="149"/>
      <c r="C156" s="150"/>
      <c r="D156" s="150"/>
      <c r="E156" s="150"/>
      <c r="F156" s="215" t="s">
        <v>270</v>
      </c>
      <c r="G156" s="215"/>
      <c r="H156" s="215"/>
      <c r="I156" s="215"/>
      <c r="J156" s="150"/>
      <c r="K156" s="151">
        <v>457.6</v>
      </c>
      <c r="L156" s="150"/>
      <c r="M156" s="150"/>
      <c r="N156" s="150"/>
      <c r="O156" s="150"/>
      <c r="P156" s="150"/>
      <c r="Q156" s="150"/>
      <c r="R156" s="152"/>
      <c r="T156" s="153"/>
      <c r="U156" s="150"/>
      <c r="V156" s="150"/>
      <c r="W156" s="150"/>
      <c r="X156" s="150"/>
      <c r="Y156" s="150"/>
      <c r="Z156" s="150"/>
      <c r="AA156" s="154"/>
      <c r="AT156" s="155" t="s">
        <v>158</v>
      </c>
      <c r="AU156" s="155" t="s">
        <v>110</v>
      </c>
      <c r="AV156" s="155" t="s">
        <v>110</v>
      </c>
      <c r="AW156" s="155" t="s">
        <v>120</v>
      </c>
      <c r="AX156" s="155" t="s">
        <v>80</v>
      </c>
      <c r="AY156" s="155" t="s">
        <v>150</v>
      </c>
    </row>
    <row r="157" spans="2:51" s="6" customFormat="1" ht="18.75" customHeight="1">
      <c r="B157" s="149"/>
      <c r="C157" s="150"/>
      <c r="D157" s="150"/>
      <c r="E157" s="150"/>
      <c r="F157" s="215" t="s">
        <v>268</v>
      </c>
      <c r="G157" s="215"/>
      <c r="H157" s="215"/>
      <c r="I157" s="215"/>
      <c r="J157" s="150"/>
      <c r="K157" s="151">
        <v>62.5</v>
      </c>
      <c r="L157" s="150"/>
      <c r="M157" s="150"/>
      <c r="N157" s="150"/>
      <c r="O157" s="150"/>
      <c r="P157" s="150"/>
      <c r="Q157" s="150"/>
      <c r="R157" s="152"/>
      <c r="T157" s="153"/>
      <c r="U157" s="150"/>
      <c r="V157" s="150"/>
      <c r="W157" s="150"/>
      <c r="X157" s="150"/>
      <c r="Y157" s="150"/>
      <c r="Z157" s="150"/>
      <c r="AA157" s="154"/>
      <c r="AT157" s="155" t="s">
        <v>158</v>
      </c>
      <c r="AU157" s="155" t="s">
        <v>110</v>
      </c>
      <c r="AV157" s="155" t="s">
        <v>110</v>
      </c>
      <c r="AW157" s="155" t="s">
        <v>120</v>
      </c>
      <c r="AX157" s="155" t="s">
        <v>80</v>
      </c>
      <c r="AY157" s="155" t="s">
        <v>150</v>
      </c>
    </row>
    <row r="158" spans="2:65" s="6" customFormat="1" ht="15.75" customHeight="1">
      <c r="B158" s="23"/>
      <c r="C158" s="142" t="s">
        <v>308</v>
      </c>
      <c r="D158" s="142" t="s">
        <v>151</v>
      </c>
      <c r="E158" s="143" t="s">
        <v>309</v>
      </c>
      <c r="F158" s="212" t="s">
        <v>310</v>
      </c>
      <c r="G158" s="212"/>
      <c r="H158" s="212"/>
      <c r="I158" s="212"/>
      <c r="J158" s="144" t="s">
        <v>154</v>
      </c>
      <c r="K158" s="145">
        <v>376.8</v>
      </c>
      <c r="L158" s="213">
        <v>0</v>
      </c>
      <c r="M158" s="213"/>
      <c r="N158" s="214">
        <f>ROUND($L$158*$K$158,2)</f>
        <v>0</v>
      </c>
      <c r="O158" s="214"/>
      <c r="P158" s="214"/>
      <c r="Q158" s="214"/>
      <c r="R158" s="25"/>
      <c r="T158" s="146"/>
      <c r="U158" s="30" t="s">
        <v>45</v>
      </c>
      <c r="V158" s="24"/>
      <c r="W158" s="147">
        <f>$V$158*$K$158</f>
        <v>0</v>
      </c>
      <c r="X158" s="147">
        <v>0</v>
      </c>
      <c r="Y158" s="147">
        <f>$X$158*$K$158</f>
        <v>0</v>
      </c>
      <c r="Z158" s="147">
        <v>0</v>
      </c>
      <c r="AA158" s="148">
        <f>$Z$158*$K$158</f>
        <v>0</v>
      </c>
      <c r="AR158" s="6" t="s">
        <v>155</v>
      </c>
      <c r="AT158" s="6" t="s">
        <v>151</v>
      </c>
      <c r="AU158" s="6" t="s">
        <v>110</v>
      </c>
      <c r="AY158" s="6" t="s">
        <v>150</v>
      </c>
      <c r="BE158" s="91">
        <f>IF($U$158="základní",$N$158,0)</f>
        <v>0</v>
      </c>
      <c r="BF158" s="91">
        <f>IF($U$158="snížená",$N$158,0)</f>
        <v>0</v>
      </c>
      <c r="BG158" s="91">
        <f>IF($U$158="zákl. přenesená",$N$158,0)</f>
        <v>0</v>
      </c>
      <c r="BH158" s="91">
        <f>IF($U$158="sníž. přenesená",$N$158,0)</f>
        <v>0</v>
      </c>
      <c r="BI158" s="91">
        <f>IF($U$158="nulová",$N$158,0)</f>
        <v>0</v>
      </c>
      <c r="BJ158" s="6" t="s">
        <v>22</v>
      </c>
      <c r="BK158" s="91">
        <f>ROUND($L$158*$K$158,2)</f>
        <v>0</v>
      </c>
      <c r="BL158" s="6" t="s">
        <v>155</v>
      </c>
      <c r="BM158" s="6" t="s">
        <v>311</v>
      </c>
    </row>
    <row r="159" spans="2:51" s="6" customFormat="1" ht="18.75" customHeight="1">
      <c r="B159" s="149"/>
      <c r="C159" s="150"/>
      <c r="D159" s="150"/>
      <c r="E159" s="150"/>
      <c r="F159" s="215" t="s">
        <v>312</v>
      </c>
      <c r="G159" s="215"/>
      <c r="H159" s="215"/>
      <c r="I159" s="215"/>
      <c r="J159" s="150"/>
      <c r="K159" s="151">
        <v>75.2</v>
      </c>
      <c r="L159" s="150"/>
      <c r="M159" s="150"/>
      <c r="N159" s="150"/>
      <c r="O159" s="150"/>
      <c r="P159" s="150"/>
      <c r="Q159" s="150"/>
      <c r="R159" s="152"/>
      <c r="T159" s="153"/>
      <c r="U159" s="150"/>
      <c r="V159" s="150"/>
      <c r="W159" s="150"/>
      <c r="X159" s="150"/>
      <c r="Y159" s="150"/>
      <c r="Z159" s="150"/>
      <c r="AA159" s="154"/>
      <c r="AT159" s="155" t="s">
        <v>158</v>
      </c>
      <c r="AU159" s="155" t="s">
        <v>110</v>
      </c>
      <c r="AV159" s="155" t="s">
        <v>110</v>
      </c>
      <c r="AW159" s="155" t="s">
        <v>120</v>
      </c>
      <c r="AX159" s="155" t="s">
        <v>80</v>
      </c>
      <c r="AY159" s="155" t="s">
        <v>150</v>
      </c>
    </row>
    <row r="160" spans="2:51" s="6" customFormat="1" ht="18.75" customHeight="1">
      <c r="B160" s="149"/>
      <c r="C160" s="150"/>
      <c r="D160" s="150"/>
      <c r="E160" s="150"/>
      <c r="F160" s="215" t="s">
        <v>271</v>
      </c>
      <c r="G160" s="215"/>
      <c r="H160" s="215"/>
      <c r="I160" s="215"/>
      <c r="J160" s="150"/>
      <c r="K160" s="151">
        <v>301.6</v>
      </c>
      <c r="L160" s="150"/>
      <c r="M160" s="150"/>
      <c r="N160" s="150"/>
      <c r="O160" s="150"/>
      <c r="P160" s="150"/>
      <c r="Q160" s="150"/>
      <c r="R160" s="152"/>
      <c r="T160" s="153"/>
      <c r="U160" s="150"/>
      <c r="V160" s="150"/>
      <c r="W160" s="150"/>
      <c r="X160" s="150"/>
      <c r="Y160" s="150"/>
      <c r="Z160" s="150"/>
      <c r="AA160" s="154"/>
      <c r="AT160" s="155" t="s">
        <v>158</v>
      </c>
      <c r="AU160" s="155" t="s">
        <v>110</v>
      </c>
      <c r="AV160" s="155" t="s">
        <v>110</v>
      </c>
      <c r="AW160" s="155" t="s">
        <v>120</v>
      </c>
      <c r="AX160" s="155" t="s">
        <v>80</v>
      </c>
      <c r="AY160" s="155" t="s">
        <v>150</v>
      </c>
    </row>
    <row r="161" spans="2:65" s="6" customFormat="1" ht="15.75" customHeight="1">
      <c r="B161" s="23"/>
      <c r="C161" s="142" t="s">
        <v>313</v>
      </c>
      <c r="D161" s="142" t="s">
        <v>151</v>
      </c>
      <c r="E161" s="143" t="s">
        <v>314</v>
      </c>
      <c r="F161" s="212" t="s">
        <v>315</v>
      </c>
      <c r="G161" s="212"/>
      <c r="H161" s="212"/>
      <c r="I161" s="212"/>
      <c r="J161" s="144" t="s">
        <v>154</v>
      </c>
      <c r="K161" s="145">
        <v>188.6</v>
      </c>
      <c r="L161" s="213">
        <v>0</v>
      </c>
      <c r="M161" s="213"/>
      <c r="N161" s="214">
        <f>ROUND($L$161*$K$161,2)</f>
        <v>0</v>
      </c>
      <c r="O161" s="214"/>
      <c r="P161" s="214"/>
      <c r="Q161" s="214"/>
      <c r="R161" s="25"/>
      <c r="T161" s="146"/>
      <c r="U161" s="30" t="s">
        <v>45</v>
      </c>
      <c r="V161" s="24"/>
      <c r="W161" s="147">
        <f>$V$161*$K$161</f>
        <v>0</v>
      </c>
      <c r="X161" s="147">
        <v>0</v>
      </c>
      <c r="Y161" s="147">
        <f>$X$161*$K$161</f>
        <v>0</v>
      </c>
      <c r="Z161" s="147">
        <v>0</v>
      </c>
      <c r="AA161" s="148">
        <f>$Z$161*$K$161</f>
        <v>0</v>
      </c>
      <c r="AR161" s="6" t="s">
        <v>155</v>
      </c>
      <c r="AT161" s="6" t="s">
        <v>151</v>
      </c>
      <c r="AU161" s="6" t="s">
        <v>110</v>
      </c>
      <c r="AY161" s="6" t="s">
        <v>150</v>
      </c>
      <c r="BE161" s="91">
        <f>IF($U$161="základní",$N$161,0)</f>
        <v>0</v>
      </c>
      <c r="BF161" s="91">
        <f>IF($U$161="snížená",$N$161,0)</f>
        <v>0</v>
      </c>
      <c r="BG161" s="91">
        <f>IF($U$161="zákl. přenesená",$N$161,0)</f>
        <v>0</v>
      </c>
      <c r="BH161" s="91">
        <f>IF($U$161="sníž. přenesená",$N$161,0)</f>
        <v>0</v>
      </c>
      <c r="BI161" s="91">
        <f>IF($U$161="nulová",$N$161,0)</f>
        <v>0</v>
      </c>
      <c r="BJ161" s="6" t="s">
        <v>22</v>
      </c>
      <c r="BK161" s="91">
        <f>ROUND($L$161*$K$161,2)</f>
        <v>0</v>
      </c>
      <c r="BL161" s="6" t="s">
        <v>155</v>
      </c>
      <c r="BM161" s="6" t="s">
        <v>316</v>
      </c>
    </row>
    <row r="162" spans="2:51" s="6" customFormat="1" ht="18.75" customHeight="1">
      <c r="B162" s="149"/>
      <c r="C162" s="150"/>
      <c r="D162" s="150"/>
      <c r="E162" s="150"/>
      <c r="F162" s="215" t="s">
        <v>272</v>
      </c>
      <c r="G162" s="215"/>
      <c r="H162" s="215"/>
      <c r="I162" s="215"/>
      <c r="J162" s="150"/>
      <c r="K162" s="151">
        <v>126.1</v>
      </c>
      <c r="L162" s="150"/>
      <c r="M162" s="150"/>
      <c r="N162" s="150"/>
      <c r="O162" s="150"/>
      <c r="P162" s="150"/>
      <c r="Q162" s="150"/>
      <c r="R162" s="152"/>
      <c r="T162" s="153"/>
      <c r="U162" s="150"/>
      <c r="V162" s="150"/>
      <c r="W162" s="150"/>
      <c r="X162" s="150"/>
      <c r="Y162" s="150"/>
      <c r="Z162" s="150"/>
      <c r="AA162" s="154"/>
      <c r="AT162" s="155" t="s">
        <v>158</v>
      </c>
      <c r="AU162" s="155" t="s">
        <v>110</v>
      </c>
      <c r="AV162" s="155" t="s">
        <v>110</v>
      </c>
      <c r="AW162" s="155" t="s">
        <v>120</v>
      </c>
      <c r="AX162" s="155" t="s">
        <v>80</v>
      </c>
      <c r="AY162" s="155" t="s">
        <v>150</v>
      </c>
    </row>
    <row r="163" spans="2:51" s="6" customFormat="1" ht="18.75" customHeight="1">
      <c r="B163" s="149"/>
      <c r="C163" s="150"/>
      <c r="D163" s="150"/>
      <c r="E163" s="150"/>
      <c r="F163" s="215" t="s">
        <v>268</v>
      </c>
      <c r="G163" s="215"/>
      <c r="H163" s="215"/>
      <c r="I163" s="215"/>
      <c r="J163" s="150"/>
      <c r="K163" s="151">
        <v>62.5</v>
      </c>
      <c r="L163" s="150"/>
      <c r="M163" s="150"/>
      <c r="N163" s="150"/>
      <c r="O163" s="150"/>
      <c r="P163" s="150"/>
      <c r="Q163" s="150"/>
      <c r="R163" s="152"/>
      <c r="T163" s="153"/>
      <c r="U163" s="150"/>
      <c r="V163" s="150"/>
      <c r="W163" s="150"/>
      <c r="X163" s="150"/>
      <c r="Y163" s="150"/>
      <c r="Z163" s="150"/>
      <c r="AA163" s="154"/>
      <c r="AT163" s="155" t="s">
        <v>158</v>
      </c>
      <c r="AU163" s="155" t="s">
        <v>110</v>
      </c>
      <c r="AV163" s="155" t="s">
        <v>110</v>
      </c>
      <c r="AW163" s="155" t="s">
        <v>120</v>
      </c>
      <c r="AX163" s="155" t="s">
        <v>80</v>
      </c>
      <c r="AY163" s="155" t="s">
        <v>150</v>
      </c>
    </row>
    <row r="164" spans="2:65" s="6" customFormat="1" ht="15.75" customHeight="1">
      <c r="B164" s="23"/>
      <c r="C164" s="142" t="s">
        <v>317</v>
      </c>
      <c r="D164" s="142" t="s">
        <v>151</v>
      </c>
      <c r="E164" s="143" t="s">
        <v>318</v>
      </c>
      <c r="F164" s="212" t="s">
        <v>319</v>
      </c>
      <c r="G164" s="212"/>
      <c r="H164" s="212"/>
      <c r="I164" s="212"/>
      <c r="J164" s="144" t="s">
        <v>154</v>
      </c>
      <c r="K164" s="145">
        <v>301.6</v>
      </c>
      <c r="L164" s="213">
        <v>0</v>
      </c>
      <c r="M164" s="213"/>
      <c r="N164" s="214">
        <f>ROUND($L$164*$K$164,2)</f>
        <v>0</v>
      </c>
      <c r="O164" s="214"/>
      <c r="P164" s="214"/>
      <c r="Q164" s="214"/>
      <c r="R164" s="25"/>
      <c r="T164" s="146"/>
      <c r="U164" s="30" t="s">
        <v>45</v>
      </c>
      <c r="V164" s="24"/>
      <c r="W164" s="147">
        <f>$V$164*$K$164</f>
        <v>0</v>
      </c>
      <c r="X164" s="147">
        <v>0</v>
      </c>
      <c r="Y164" s="147">
        <f>$X$164*$K$164</f>
        <v>0</v>
      </c>
      <c r="Z164" s="147">
        <v>0</v>
      </c>
      <c r="AA164" s="148">
        <f>$Z$164*$K$164</f>
        <v>0</v>
      </c>
      <c r="AR164" s="6" t="s">
        <v>155</v>
      </c>
      <c r="AT164" s="6" t="s">
        <v>151</v>
      </c>
      <c r="AU164" s="6" t="s">
        <v>110</v>
      </c>
      <c r="AY164" s="6" t="s">
        <v>150</v>
      </c>
      <c r="BE164" s="91">
        <f>IF($U$164="základní",$N$164,0)</f>
        <v>0</v>
      </c>
      <c r="BF164" s="91">
        <f>IF($U$164="snížená",$N$164,0)</f>
        <v>0</v>
      </c>
      <c r="BG164" s="91">
        <f>IF($U$164="zákl. přenesená",$N$164,0)</f>
        <v>0</v>
      </c>
      <c r="BH164" s="91">
        <f>IF($U$164="sníž. přenesená",$N$164,0)</f>
        <v>0</v>
      </c>
      <c r="BI164" s="91">
        <f>IF($U$164="nulová",$N$164,0)</f>
        <v>0</v>
      </c>
      <c r="BJ164" s="6" t="s">
        <v>22</v>
      </c>
      <c r="BK164" s="91">
        <f>ROUND($L$164*$K$164,2)</f>
        <v>0</v>
      </c>
      <c r="BL164" s="6" t="s">
        <v>155</v>
      </c>
      <c r="BM164" s="6" t="s">
        <v>320</v>
      </c>
    </row>
    <row r="165" spans="2:51" s="6" customFormat="1" ht="18.75" customHeight="1">
      <c r="B165" s="149"/>
      <c r="C165" s="150"/>
      <c r="D165" s="150"/>
      <c r="E165" s="150"/>
      <c r="F165" s="215" t="s">
        <v>271</v>
      </c>
      <c r="G165" s="215"/>
      <c r="H165" s="215"/>
      <c r="I165" s="215"/>
      <c r="J165" s="150"/>
      <c r="K165" s="151">
        <v>301.6</v>
      </c>
      <c r="L165" s="150"/>
      <c r="M165" s="150"/>
      <c r="N165" s="150"/>
      <c r="O165" s="150"/>
      <c r="P165" s="150"/>
      <c r="Q165" s="150"/>
      <c r="R165" s="152"/>
      <c r="T165" s="153"/>
      <c r="U165" s="150"/>
      <c r="V165" s="150"/>
      <c r="W165" s="150"/>
      <c r="X165" s="150"/>
      <c r="Y165" s="150"/>
      <c r="Z165" s="150"/>
      <c r="AA165" s="154"/>
      <c r="AT165" s="155" t="s">
        <v>158</v>
      </c>
      <c r="AU165" s="155" t="s">
        <v>110</v>
      </c>
      <c r="AV165" s="155" t="s">
        <v>110</v>
      </c>
      <c r="AW165" s="155" t="s">
        <v>120</v>
      </c>
      <c r="AX165" s="155" t="s">
        <v>80</v>
      </c>
      <c r="AY165" s="155" t="s">
        <v>150</v>
      </c>
    </row>
    <row r="166" spans="2:65" s="6" customFormat="1" ht="27" customHeight="1">
      <c r="B166" s="23"/>
      <c r="C166" s="142" t="s">
        <v>321</v>
      </c>
      <c r="D166" s="142" t="s">
        <v>151</v>
      </c>
      <c r="E166" s="143" t="s">
        <v>322</v>
      </c>
      <c r="F166" s="212" t="s">
        <v>323</v>
      </c>
      <c r="G166" s="212"/>
      <c r="H166" s="212"/>
      <c r="I166" s="212"/>
      <c r="J166" s="144" t="s">
        <v>154</v>
      </c>
      <c r="K166" s="145">
        <v>457.6</v>
      </c>
      <c r="L166" s="213">
        <v>0</v>
      </c>
      <c r="M166" s="213"/>
      <c r="N166" s="214">
        <f>ROUND($L$166*$K$166,2)</f>
        <v>0</v>
      </c>
      <c r="O166" s="214"/>
      <c r="P166" s="214"/>
      <c r="Q166" s="214"/>
      <c r="R166" s="25"/>
      <c r="T166" s="146"/>
      <c r="U166" s="30" t="s">
        <v>45</v>
      </c>
      <c r="V166" s="24"/>
      <c r="W166" s="147">
        <f>$V$166*$K$166</f>
        <v>0</v>
      </c>
      <c r="X166" s="147">
        <v>0</v>
      </c>
      <c r="Y166" s="147">
        <f>$X$166*$K$166</f>
        <v>0</v>
      </c>
      <c r="Z166" s="147">
        <v>0</v>
      </c>
      <c r="AA166" s="148">
        <f>$Z$166*$K$166</f>
        <v>0</v>
      </c>
      <c r="AR166" s="6" t="s">
        <v>155</v>
      </c>
      <c r="AT166" s="6" t="s">
        <v>151</v>
      </c>
      <c r="AU166" s="6" t="s">
        <v>110</v>
      </c>
      <c r="AY166" s="6" t="s">
        <v>150</v>
      </c>
      <c r="BE166" s="91">
        <f>IF($U$166="základní",$N$166,0)</f>
        <v>0</v>
      </c>
      <c r="BF166" s="91">
        <f>IF($U$166="snížená",$N$166,0)</f>
        <v>0</v>
      </c>
      <c r="BG166" s="91">
        <f>IF($U$166="zákl. přenesená",$N$166,0)</f>
        <v>0</v>
      </c>
      <c r="BH166" s="91">
        <f>IF($U$166="sníž. přenesená",$N$166,0)</f>
        <v>0</v>
      </c>
      <c r="BI166" s="91">
        <f>IF($U$166="nulová",$N$166,0)</f>
        <v>0</v>
      </c>
      <c r="BJ166" s="6" t="s">
        <v>22</v>
      </c>
      <c r="BK166" s="91">
        <f>ROUND($L$166*$K$166,2)</f>
        <v>0</v>
      </c>
      <c r="BL166" s="6" t="s">
        <v>155</v>
      </c>
      <c r="BM166" s="6" t="s">
        <v>324</v>
      </c>
    </row>
    <row r="167" spans="2:51" s="6" customFormat="1" ht="18.75" customHeight="1">
      <c r="B167" s="149"/>
      <c r="C167" s="150"/>
      <c r="D167" s="150"/>
      <c r="E167" s="150"/>
      <c r="F167" s="215" t="s">
        <v>270</v>
      </c>
      <c r="G167" s="215"/>
      <c r="H167" s="215"/>
      <c r="I167" s="215"/>
      <c r="J167" s="150"/>
      <c r="K167" s="151">
        <v>457.6</v>
      </c>
      <c r="L167" s="150"/>
      <c r="M167" s="150"/>
      <c r="N167" s="150"/>
      <c r="O167" s="150"/>
      <c r="P167" s="150"/>
      <c r="Q167" s="150"/>
      <c r="R167" s="152"/>
      <c r="T167" s="153"/>
      <c r="U167" s="150"/>
      <c r="V167" s="150"/>
      <c r="W167" s="150"/>
      <c r="X167" s="150"/>
      <c r="Y167" s="150"/>
      <c r="Z167" s="150"/>
      <c r="AA167" s="154"/>
      <c r="AT167" s="155" t="s">
        <v>158</v>
      </c>
      <c r="AU167" s="155" t="s">
        <v>110</v>
      </c>
      <c r="AV167" s="155" t="s">
        <v>110</v>
      </c>
      <c r="AW167" s="155" t="s">
        <v>120</v>
      </c>
      <c r="AX167" s="155" t="s">
        <v>22</v>
      </c>
      <c r="AY167" s="155" t="s">
        <v>150</v>
      </c>
    </row>
    <row r="168" spans="2:65" s="6" customFormat="1" ht="27" customHeight="1">
      <c r="B168" s="23"/>
      <c r="C168" s="142" t="s">
        <v>8</v>
      </c>
      <c r="D168" s="142" t="s">
        <v>151</v>
      </c>
      <c r="E168" s="143" t="s">
        <v>325</v>
      </c>
      <c r="F168" s="212" t="s">
        <v>326</v>
      </c>
      <c r="G168" s="212"/>
      <c r="H168" s="212"/>
      <c r="I168" s="212"/>
      <c r="J168" s="144" t="s">
        <v>154</v>
      </c>
      <c r="K168" s="145">
        <v>1267.05</v>
      </c>
      <c r="L168" s="213">
        <v>0</v>
      </c>
      <c r="M168" s="213"/>
      <c r="N168" s="214">
        <f>ROUND($L$168*$K$168,2)</f>
        <v>0</v>
      </c>
      <c r="O168" s="214"/>
      <c r="P168" s="214"/>
      <c r="Q168" s="214"/>
      <c r="R168" s="25"/>
      <c r="T168" s="146"/>
      <c r="U168" s="30" t="s">
        <v>45</v>
      </c>
      <c r="V168" s="24"/>
      <c r="W168" s="147">
        <f>$V$168*$K$168</f>
        <v>0</v>
      </c>
      <c r="X168" s="147">
        <v>0</v>
      </c>
      <c r="Y168" s="147">
        <f>$X$168*$K$168</f>
        <v>0</v>
      </c>
      <c r="Z168" s="147">
        <v>0</v>
      </c>
      <c r="AA168" s="148">
        <f>$Z$168*$K$168</f>
        <v>0</v>
      </c>
      <c r="AR168" s="6" t="s">
        <v>155</v>
      </c>
      <c r="AT168" s="6" t="s">
        <v>151</v>
      </c>
      <c r="AU168" s="6" t="s">
        <v>110</v>
      </c>
      <c r="AY168" s="6" t="s">
        <v>150</v>
      </c>
      <c r="BE168" s="91">
        <f>IF($U$168="základní",$N$168,0)</f>
        <v>0</v>
      </c>
      <c r="BF168" s="91">
        <f>IF($U$168="snížená",$N$168,0)</f>
        <v>0</v>
      </c>
      <c r="BG168" s="91">
        <f>IF($U$168="zákl. přenesená",$N$168,0)</f>
        <v>0</v>
      </c>
      <c r="BH168" s="91">
        <f>IF($U$168="sníž. přenesená",$N$168,0)</f>
        <v>0</v>
      </c>
      <c r="BI168" s="91">
        <f>IF($U$168="nulová",$N$168,0)</f>
        <v>0</v>
      </c>
      <c r="BJ168" s="6" t="s">
        <v>22</v>
      </c>
      <c r="BK168" s="91">
        <f>ROUND($L$168*$K$168,2)</f>
        <v>0</v>
      </c>
      <c r="BL168" s="6" t="s">
        <v>155</v>
      </c>
      <c r="BM168" s="6" t="s">
        <v>327</v>
      </c>
    </row>
    <row r="169" spans="2:51" s="6" customFormat="1" ht="18.75" customHeight="1">
      <c r="B169" s="149"/>
      <c r="C169" s="150"/>
      <c r="D169" s="150"/>
      <c r="E169" s="150"/>
      <c r="F169" s="215" t="s">
        <v>328</v>
      </c>
      <c r="G169" s="215"/>
      <c r="H169" s="215"/>
      <c r="I169" s="215"/>
      <c r="J169" s="150"/>
      <c r="K169" s="151">
        <v>26.75</v>
      </c>
      <c r="L169" s="150"/>
      <c r="M169" s="150"/>
      <c r="N169" s="150"/>
      <c r="O169" s="150"/>
      <c r="P169" s="150"/>
      <c r="Q169" s="150"/>
      <c r="R169" s="152"/>
      <c r="T169" s="153"/>
      <c r="U169" s="150"/>
      <c r="V169" s="150"/>
      <c r="W169" s="150"/>
      <c r="X169" s="150"/>
      <c r="Y169" s="150"/>
      <c r="Z169" s="150"/>
      <c r="AA169" s="154"/>
      <c r="AT169" s="155" t="s">
        <v>158</v>
      </c>
      <c r="AU169" s="155" t="s">
        <v>110</v>
      </c>
      <c r="AV169" s="155" t="s">
        <v>110</v>
      </c>
      <c r="AW169" s="155" t="s">
        <v>120</v>
      </c>
      <c r="AX169" s="155" t="s">
        <v>80</v>
      </c>
      <c r="AY169" s="155" t="s">
        <v>150</v>
      </c>
    </row>
    <row r="170" spans="2:51" s="6" customFormat="1" ht="18.75" customHeight="1">
      <c r="B170" s="149"/>
      <c r="C170" s="150"/>
      <c r="D170" s="150"/>
      <c r="E170" s="150"/>
      <c r="F170" s="215" t="s">
        <v>270</v>
      </c>
      <c r="G170" s="215"/>
      <c r="H170" s="215"/>
      <c r="I170" s="215"/>
      <c r="J170" s="150"/>
      <c r="K170" s="151">
        <v>457.6</v>
      </c>
      <c r="L170" s="150"/>
      <c r="M170" s="150"/>
      <c r="N170" s="150"/>
      <c r="O170" s="150"/>
      <c r="P170" s="150"/>
      <c r="Q170" s="150"/>
      <c r="R170" s="152"/>
      <c r="T170" s="153"/>
      <c r="U170" s="150"/>
      <c r="V170" s="150"/>
      <c r="W170" s="150"/>
      <c r="X170" s="150"/>
      <c r="Y170" s="150"/>
      <c r="Z170" s="150"/>
      <c r="AA170" s="154"/>
      <c r="AT170" s="155" t="s">
        <v>158</v>
      </c>
      <c r="AU170" s="155" t="s">
        <v>110</v>
      </c>
      <c r="AV170" s="155" t="s">
        <v>110</v>
      </c>
      <c r="AW170" s="155" t="s">
        <v>120</v>
      </c>
      <c r="AX170" s="155" t="s">
        <v>80</v>
      </c>
      <c r="AY170" s="155" t="s">
        <v>150</v>
      </c>
    </row>
    <row r="171" spans="2:51" s="6" customFormat="1" ht="18.75" customHeight="1">
      <c r="B171" s="149"/>
      <c r="C171" s="150"/>
      <c r="D171" s="150"/>
      <c r="E171" s="150"/>
      <c r="F171" s="215" t="s">
        <v>307</v>
      </c>
      <c r="G171" s="215"/>
      <c r="H171" s="215"/>
      <c r="I171" s="215"/>
      <c r="J171" s="150"/>
      <c r="K171" s="151">
        <v>782.7</v>
      </c>
      <c r="L171" s="150"/>
      <c r="M171" s="150"/>
      <c r="N171" s="150"/>
      <c r="O171" s="150"/>
      <c r="P171" s="150"/>
      <c r="Q171" s="150"/>
      <c r="R171" s="152"/>
      <c r="T171" s="153"/>
      <c r="U171" s="150"/>
      <c r="V171" s="150"/>
      <c r="W171" s="150"/>
      <c r="X171" s="150"/>
      <c r="Y171" s="150"/>
      <c r="Z171" s="150"/>
      <c r="AA171" s="154"/>
      <c r="AT171" s="155" t="s">
        <v>158</v>
      </c>
      <c r="AU171" s="155" t="s">
        <v>110</v>
      </c>
      <c r="AV171" s="155" t="s">
        <v>110</v>
      </c>
      <c r="AW171" s="155" t="s">
        <v>120</v>
      </c>
      <c r="AX171" s="155" t="s">
        <v>80</v>
      </c>
      <c r="AY171" s="155" t="s">
        <v>150</v>
      </c>
    </row>
    <row r="172" spans="2:65" s="6" customFormat="1" ht="27" customHeight="1">
      <c r="B172" s="23"/>
      <c r="C172" s="142" t="s">
        <v>329</v>
      </c>
      <c r="D172" s="142" t="s">
        <v>151</v>
      </c>
      <c r="E172" s="143" t="s">
        <v>330</v>
      </c>
      <c r="F172" s="212" t="s">
        <v>331</v>
      </c>
      <c r="G172" s="212"/>
      <c r="H172" s="212"/>
      <c r="I172" s="212"/>
      <c r="J172" s="144" t="s">
        <v>170</v>
      </c>
      <c r="K172" s="145">
        <v>30</v>
      </c>
      <c r="L172" s="213">
        <v>0</v>
      </c>
      <c r="M172" s="213"/>
      <c r="N172" s="214">
        <f>ROUND($L$172*$K$172,2)</f>
        <v>0</v>
      </c>
      <c r="O172" s="214"/>
      <c r="P172" s="214"/>
      <c r="Q172" s="214"/>
      <c r="R172" s="25"/>
      <c r="T172" s="146"/>
      <c r="U172" s="30" t="s">
        <v>45</v>
      </c>
      <c r="V172" s="24"/>
      <c r="W172" s="147">
        <f>$V$172*$K$172</f>
        <v>0</v>
      </c>
      <c r="X172" s="147">
        <v>0.000847</v>
      </c>
      <c r="Y172" s="147">
        <f>$X$172*$K$172</f>
        <v>0.02541</v>
      </c>
      <c r="Z172" s="147">
        <v>0</v>
      </c>
      <c r="AA172" s="148">
        <f>$Z$172*$K$172</f>
        <v>0</v>
      </c>
      <c r="AR172" s="6" t="s">
        <v>155</v>
      </c>
      <c r="AT172" s="6" t="s">
        <v>151</v>
      </c>
      <c r="AU172" s="6" t="s">
        <v>110</v>
      </c>
      <c r="AY172" s="6" t="s">
        <v>150</v>
      </c>
      <c r="BE172" s="91">
        <f>IF($U$172="základní",$N$172,0)</f>
        <v>0</v>
      </c>
      <c r="BF172" s="91">
        <f>IF($U$172="snížená",$N$172,0)</f>
        <v>0</v>
      </c>
      <c r="BG172" s="91">
        <f>IF($U$172="zákl. přenesená",$N$172,0)</f>
        <v>0</v>
      </c>
      <c r="BH172" s="91">
        <f>IF($U$172="sníž. přenesená",$N$172,0)</f>
        <v>0</v>
      </c>
      <c r="BI172" s="91">
        <f>IF($U$172="nulová",$N$172,0)</f>
        <v>0</v>
      </c>
      <c r="BJ172" s="6" t="s">
        <v>22</v>
      </c>
      <c r="BK172" s="91">
        <f>ROUND($L$172*$K$172,2)</f>
        <v>0</v>
      </c>
      <c r="BL172" s="6" t="s">
        <v>155</v>
      </c>
      <c r="BM172" s="6" t="s">
        <v>332</v>
      </c>
    </row>
    <row r="173" spans="2:51" s="6" customFormat="1" ht="18.75" customHeight="1">
      <c r="B173" s="149"/>
      <c r="C173" s="150"/>
      <c r="D173" s="150"/>
      <c r="E173" s="150"/>
      <c r="F173" s="215" t="s">
        <v>333</v>
      </c>
      <c r="G173" s="215"/>
      <c r="H173" s="215"/>
      <c r="I173" s="215"/>
      <c r="J173" s="150"/>
      <c r="K173" s="151">
        <v>30</v>
      </c>
      <c r="L173" s="150"/>
      <c r="M173" s="150"/>
      <c r="N173" s="150"/>
      <c r="O173" s="150"/>
      <c r="P173" s="150"/>
      <c r="Q173" s="150"/>
      <c r="R173" s="152"/>
      <c r="T173" s="153"/>
      <c r="U173" s="150"/>
      <c r="V173" s="150"/>
      <c r="W173" s="150"/>
      <c r="X173" s="150"/>
      <c r="Y173" s="150"/>
      <c r="Z173" s="150"/>
      <c r="AA173" s="154"/>
      <c r="AT173" s="155" t="s">
        <v>158</v>
      </c>
      <c r="AU173" s="155" t="s">
        <v>110</v>
      </c>
      <c r="AV173" s="155" t="s">
        <v>110</v>
      </c>
      <c r="AW173" s="155" t="s">
        <v>120</v>
      </c>
      <c r="AX173" s="155" t="s">
        <v>22</v>
      </c>
      <c r="AY173" s="155" t="s">
        <v>150</v>
      </c>
    </row>
    <row r="174" spans="2:65" s="6" customFormat="1" ht="27" customHeight="1">
      <c r="B174" s="23"/>
      <c r="C174" s="142" t="s">
        <v>334</v>
      </c>
      <c r="D174" s="142" t="s">
        <v>151</v>
      </c>
      <c r="E174" s="143" t="s">
        <v>335</v>
      </c>
      <c r="F174" s="212" t="s">
        <v>336</v>
      </c>
      <c r="G174" s="212"/>
      <c r="H174" s="212"/>
      <c r="I174" s="212"/>
      <c r="J174" s="144" t="s">
        <v>154</v>
      </c>
      <c r="K174" s="145">
        <v>457.6</v>
      </c>
      <c r="L174" s="213">
        <v>0</v>
      </c>
      <c r="M174" s="213"/>
      <c r="N174" s="214">
        <f>ROUND($L$174*$K$174,2)</f>
        <v>0</v>
      </c>
      <c r="O174" s="214"/>
      <c r="P174" s="214"/>
      <c r="Q174" s="214"/>
      <c r="R174" s="25"/>
      <c r="T174" s="146"/>
      <c r="U174" s="30" t="s">
        <v>45</v>
      </c>
      <c r="V174" s="24"/>
      <c r="W174" s="147">
        <f>$V$174*$K$174</f>
        <v>0</v>
      </c>
      <c r="X174" s="147">
        <v>0.00561</v>
      </c>
      <c r="Y174" s="147">
        <f>$X$174*$K$174</f>
        <v>2.5671360000000005</v>
      </c>
      <c r="Z174" s="147">
        <v>0</v>
      </c>
      <c r="AA174" s="148">
        <f>$Z$174*$K$174</f>
        <v>0</v>
      </c>
      <c r="AR174" s="6" t="s">
        <v>155</v>
      </c>
      <c r="AT174" s="6" t="s">
        <v>151</v>
      </c>
      <c r="AU174" s="6" t="s">
        <v>110</v>
      </c>
      <c r="AY174" s="6" t="s">
        <v>150</v>
      </c>
      <c r="BE174" s="91">
        <f>IF($U$174="základní",$N$174,0)</f>
        <v>0</v>
      </c>
      <c r="BF174" s="91">
        <f>IF($U$174="snížená",$N$174,0)</f>
        <v>0</v>
      </c>
      <c r="BG174" s="91">
        <f>IF($U$174="zákl. přenesená",$N$174,0)</f>
        <v>0</v>
      </c>
      <c r="BH174" s="91">
        <f>IF($U$174="sníž. přenesená",$N$174,0)</f>
        <v>0</v>
      </c>
      <c r="BI174" s="91">
        <f>IF($U$174="nulová",$N$174,0)</f>
        <v>0</v>
      </c>
      <c r="BJ174" s="6" t="s">
        <v>22</v>
      </c>
      <c r="BK174" s="91">
        <f>ROUND($L$174*$K$174,2)</f>
        <v>0</v>
      </c>
      <c r="BL174" s="6" t="s">
        <v>155</v>
      </c>
      <c r="BM174" s="6" t="s">
        <v>337</v>
      </c>
    </row>
    <row r="175" spans="2:51" s="6" customFormat="1" ht="18.75" customHeight="1">
      <c r="B175" s="149"/>
      <c r="C175" s="150"/>
      <c r="D175" s="150"/>
      <c r="E175" s="150"/>
      <c r="F175" s="215" t="s">
        <v>270</v>
      </c>
      <c r="G175" s="215"/>
      <c r="H175" s="215"/>
      <c r="I175" s="215"/>
      <c r="J175" s="150"/>
      <c r="K175" s="151">
        <v>457.6</v>
      </c>
      <c r="L175" s="150"/>
      <c r="M175" s="150"/>
      <c r="N175" s="150"/>
      <c r="O175" s="150"/>
      <c r="P175" s="150"/>
      <c r="Q175" s="150"/>
      <c r="R175" s="152"/>
      <c r="T175" s="153"/>
      <c r="U175" s="150"/>
      <c r="V175" s="150"/>
      <c r="W175" s="150"/>
      <c r="X175" s="150"/>
      <c r="Y175" s="150"/>
      <c r="Z175" s="150"/>
      <c r="AA175" s="154"/>
      <c r="AT175" s="155" t="s">
        <v>158</v>
      </c>
      <c r="AU175" s="155" t="s">
        <v>110</v>
      </c>
      <c r="AV175" s="155" t="s">
        <v>110</v>
      </c>
      <c r="AW175" s="155" t="s">
        <v>120</v>
      </c>
      <c r="AX175" s="155" t="s">
        <v>80</v>
      </c>
      <c r="AY175" s="155" t="s">
        <v>150</v>
      </c>
    </row>
    <row r="176" spans="2:65" s="6" customFormat="1" ht="27" customHeight="1">
      <c r="B176" s="23"/>
      <c r="C176" s="142" t="s">
        <v>338</v>
      </c>
      <c r="D176" s="142" t="s">
        <v>151</v>
      </c>
      <c r="E176" s="143" t="s">
        <v>339</v>
      </c>
      <c r="F176" s="212" t="s">
        <v>340</v>
      </c>
      <c r="G176" s="212"/>
      <c r="H176" s="212"/>
      <c r="I176" s="212"/>
      <c r="J176" s="144" t="s">
        <v>154</v>
      </c>
      <c r="K176" s="145">
        <v>1091.8</v>
      </c>
      <c r="L176" s="213">
        <v>0</v>
      </c>
      <c r="M176" s="213"/>
      <c r="N176" s="214">
        <f>ROUND($L$176*$K$176,2)</f>
        <v>0</v>
      </c>
      <c r="O176" s="214"/>
      <c r="P176" s="214"/>
      <c r="Q176" s="214"/>
      <c r="R176" s="25"/>
      <c r="T176" s="146"/>
      <c r="U176" s="30" t="s">
        <v>45</v>
      </c>
      <c r="V176" s="24"/>
      <c r="W176" s="147">
        <f>$V$176*$K$176</f>
        <v>0</v>
      </c>
      <c r="X176" s="147">
        <v>0.00061</v>
      </c>
      <c r="Y176" s="147">
        <f>$X$176*$K$176</f>
        <v>0.665998</v>
      </c>
      <c r="Z176" s="147">
        <v>0</v>
      </c>
      <c r="AA176" s="148">
        <f>$Z$176*$K$176</f>
        <v>0</v>
      </c>
      <c r="AR176" s="6" t="s">
        <v>155</v>
      </c>
      <c r="AT176" s="6" t="s">
        <v>151</v>
      </c>
      <c r="AU176" s="6" t="s">
        <v>110</v>
      </c>
      <c r="AY176" s="6" t="s">
        <v>150</v>
      </c>
      <c r="BE176" s="91">
        <f>IF($U$176="základní",$N$176,0)</f>
        <v>0</v>
      </c>
      <c r="BF176" s="91">
        <f>IF($U$176="snížená",$N$176,0)</f>
        <v>0</v>
      </c>
      <c r="BG176" s="91">
        <f>IF($U$176="zákl. přenesená",$N$176,0)</f>
        <v>0</v>
      </c>
      <c r="BH176" s="91">
        <f>IF($U$176="sníž. přenesená",$N$176,0)</f>
        <v>0</v>
      </c>
      <c r="BI176" s="91">
        <f>IF($U$176="nulová",$N$176,0)</f>
        <v>0</v>
      </c>
      <c r="BJ176" s="6" t="s">
        <v>22</v>
      </c>
      <c r="BK176" s="91">
        <f>ROUND($L$176*$K$176,2)</f>
        <v>0</v>
      </c>
      <c r="BL176" s="6" t="s">
        <v>155</v>
      </c>
      <c r="BM176" s="6" t="s">
        <v>341</v>
      </c>
    </row>
    <row r="177" spans="2:51" s="6" customFormat="1" ht="18.75" customHeight="1">
      <c r="B177" s="149"/>
      <c r="C177" s="150"/>
      <c r="D177" s="150"/>
      <c r="E177" s="150"/>
      <c r="F177" s="215" t="s">
        <v>269</v>
      </c>
      <c r="G177" s="215"/>
      <c r="H177" s="215"/>
      <c r="I177" s="215"/>
      <c r="J177" s="150"/>
      <c r="K177" s="151">
        <v>144</v>
      </c>
      <c r="L177" s="150"/>
      <c r="M177" s="150"/>
      <c r="N177" s="150"/>
      <c r="O177" s="150"/>
      <c r="P177" s="150"/>
      <c r="Q177" s="150"/>
      <c r="R177" s="152"/>
      <c r="T177" s="153"/>
      <c r="U177" s="150"/>
      <c r="V177" s="150"/>
      <c r="W177" s="150"/>
      <c r="X177" s="150"/>
      <c r="Y177" s="150"/>
      <c r="Z177" s="150"/>
      <c r="AA177" s="154"/>
      <c r="AT177" s="155" t="s">
        <v>158</v>
      </c>
      <c r="AU177" s="155" t="s">
        <v>110</v>
      </c>
      <c r="AV177" s="155" t="s">
        <v>110</v>
      </c>
      <c r="AW177" s="155" t="s">
        <v>120</v>
      </c>
      <c r="AX177" s="155" t="s">
        <v>80</v>
      </c>
      <c r="AY177" s="155" t="s">
        <v>150</v>
      </c>
    </row>
    <row r="178" spans="2:51" s="6" customFormat="1" ht="18.75" customHeight="1">
      <c r="B178" s="149"/>
      <c r="C178" s="150"/>
      <c r="D178" s="150"/>
      <c r="E178" s="150"/>
      <c r="F178" s="215" t="s">
        <v>270</v>
      </c>
      <c r="G178" s="215"/>
      <c r="H178" s="215"/>
      <c r="I178" s="215"/>
      <c r="J178" s="150"/>
      <c r="K178" s="151">
        <v>457.6</v>
      </c>
      <c r="L178" s="150"/>
      <c r="M178" s="150"/>
      <c r="N178" s="150"/>
      <c r="O178" s="150"/>
      <c r="P178" s="150"/>
      <c r="Q178" s="150"/>
      <c r="R178" s="152"/>
      <c r="T178" s="153"/>
      <c r="U178" s="150"/>
      <c r="V178" s="150"/>
      <c r="W178" s="150"/>
      <c r="X178" s="150"/>
      <c r="Y178" s="150"/>
      <c r="Z178" s="150"/>
      <c r="AA178" s="154"/>
      <c r="AT178" s="155" t="s">
        <v>158</v>
      </c>
      <c r="AU178" s="155" t="s">
        <v>110</v>
      </c>
      <c r="AV178" s="155" t="s">
        <v>110</v>
      </c>
      <c r="AW178" s="155" t="s">
        <v>120</v>
      </c>
      <c r="AX178" s="155" t="s">
        <v>80</v>
      </c>
      <c r="AY178" s="155" t="s">
        <v>150</v>
      </c>
    </row>
    <row r="179" spans="2:51" s="6" customFormat="1" ht="18.75" customHeight="1">
      <c r="B179" s="149"/>
      <c r="C179" s="150"/>
      <c r="D179" s="150"/>
      <c r="E179" s="150"/>
      <c r="F179" s="215" t="s">
        <v>271</v>
      </c>
      <c r="G179" s="215"/>
      <c r="H179" s="215"/>
      <c r="I179" s="215"/>
      <c r="J179" s="150"/>
      <c r="K179" s="151">
        <v>301.6</v>
      </c>
      <c r="L179" s="150"/>
      <c r="M179" s="150"/>
      <c r="N179" s="150"/>
      <c r="O179" s="150"/>
      <c r="P179" s="150"/>
      <c r="Q179" s="150"/>
      <c r="R179" s="152"/>
      <c r="T179" s="153"/>
      <c r="U179" s="150"/>
      <c r="V179" s="150"/>
      <c r="W179" s="150"/>
      <c r="X179" s="150"/>
      <c r="Y179" s="150"/>
      <c r="Z179" s="150"/>
      <c r="AA179" s="154"/>
      <c r="AT179" s="155" t="s">
        <v>158</v>
      </c>
      <c r="AU179" s="155" t="s">
        <v>110</v>
      </c>
      <c r="AV179" s="155" t="s">
        <v>110</v>
      </c>
      <c r="AW179" s="155" t="s">
        <v>120</v>
      </c>
      <c r="AX179" s="155" t="s">
        <v>80</v>
      </c>
      <c r="AY179" s="155" t="s">
        <v>150</v>
      </c>
    </row>
    <row r="180" spans="2:51" s="6" customFormat="1" ht="18.75" customHeight="1">
      <c r="B180" s="149"/>
      <c r="C180" s="150"/>
      <c r="D180" s="150"/>
      <c r="E180" s="150"/>
      <c r="F180" s="215" t="s">
        <v>272</v>
      </c>
      <c r="G180" s="215"/>
      <c r="H180" s="215"/>
      <c r="I180" s="215"/>
      <c r="J180" s="150"/>
      <c r="K180" s="151">
        <v>126.1</v>
      </c>
      <c r="L180" s="150"/>
      <c r="M180" s="150"/>
      <c r="N180" s="150"/>
      <c r="O180" s="150"/>
      <c r="P180" s="150"/>
      <c r="Q180" s="150"/>
      <c r="R180" s="152"/>
      <c r="T180" s="153"/>
      <c r="U180" s="150"/>
      <c r="V180" s="150"/>
      <c r="W180" s="150"/>
      <c r="X180" s="150"/>
      <c r="Y180" s="150"/>
      <c r="Z180" s="150"/>
      <c r="AA180" s="154"/>
      <c r="AT180" s="155" t="s">
        <v>158</v>
      </c>
      <c r="AU180" s="155" t="s">
        <v>110</v>
      </c>
      <c r="AV180" s="155" t="s">
        <v>110</v>
      </c>
      <c r="AW180" s="155" t="s">
        <v>120</v>
      </c>
      <c r="AX180" s="155" t="s">
        <v>80</v>
      </c>
      <c r="AY180" s="155" t="s">
        <v>150</v>
      </c>
    </row>
    <row r="181" spans="2:51" s="6" customFormat="1" ht="18.75" customHeight="1">
      <c r="B181" s="149"/>
      <c r="C181" s="150"/>
      <c r="D181" s="150"/>
      <c r="E181" s="150"/>
      <c r="F181" s="215" t="s">
        <v>268</v>
      </c>
      <c r="G181" s="215"/>
      <c r="H181" s="215"/>
      <c r="I181" s="215"/>
      <c r="J181" s="150"/>
      <c r="K181" s="151">
        <v>62.5</v>
      </c>
      <c r="L181" s="150"/>
      <c r="M181" s="150"/>
      <c r="N181" s="150"/>
      <c r="O181" s="150"/>
      <c r="P181" s="150"/>
      <c r="Q181" s="150"/>
      <c r="R181" s="152"/>
      <c r="T181" s="153"/>
      <c r="U181" s="150"/>
      <c r="V181" s="150"/>
      <c r="W181" s="150"/>
      <c r="X181" s="150"/>
      <c r="Y181" s="150"/>
      <c r="Z181" s="150"/>
      <c r="AA181" s="154"/>
      <c r="AT181" s="155" t="s">
        <v>158</v>
      </c>
      <c r="AU181" s="155" t="s">
        <v>110</v>
      </c>
      <c r="AV181" s="155" t="s">
        <v>110</v>
      </c>
      <c r="AW181" s="155" t="s">
        <v>120</v>
      </c>
      <c r="AX181" s="155" t="s">
        <v>80</v>
      </c>
      <c r="AY181" s="155" t="s">
        <v>150</v>
      </c>
    </row>
    <row r="182" spans="2:65" s="6" customFormat="1" ht="39" customHeight="1">
      <c r="B182" s="23"/>
      <c r="C182" s="142" t="s">
        <v>342</v>
      </c>
      <c r="D182" s="142" t="s">
        <v>151</v>
      </c>
      <c r="E182" s="143" t="s">
        <v>343</v>
      </c>
      <c r="F182" s="212" t="s">
        <v>344</v>
      </c>
      <c r="G182" s="212"/>
      <c r="H182" s="212"/>
      <c r="I182" s="212"/>
      <c r="J182" s="144" t="s">
        <v>154</v>
      </c>
      <c r="K182" s="145">
        <v>601.6</v>
      </c>
      <c r="L182" s="213">
        <v>0</v>
      </c>
      <c r="M182" s="213"/>
      <c r="N182" s="214">
        <f>ROUND($L$182*$K$182,2)</f>
        <v>0</v>
      </c>
      <c r="O182" s="214"/>
      <c r="P182" s="214"/>
      <c r="Q182" s="214"/>
      <c r="R182" s="25"/>
      <c r="T182" s="146"/>
      <c r="U182" s="30" t="s">
        <v>45</v>
      </c>
      <c r="V182" s="24"/>
      <c r="W182" s="147">
        <f>$V$182*$K$182</f>
        <v>0</v>
      </c>
      <c r="X182" s="147">
        <v>0</v>
      </c>
      <c r="Y182" s="147">
        <f>$X$182*$K$182</f>
        <v>0</v>
      </c>
      <c r="Z182" s="147">
        <v>0</v>
      </c>
      <c r="AA182" s="148">
        <f>$Z$182*$K$182</f>
        <v>0</v>
      </c>
      <c r="AR182" s="6" t="s">
        <v>155</v>
      </c>
      <c r="AT182" s="6" t="s">
        <v>151</v>
      </c>
      <c r="AU182" s="6" t="s">
        <v>110</v>
      </c>
      <c r="AY182" s="6" t="s">
        <v>150</v>
      </c>
      <c r="BE182" s="91">
        <f>IF($U$182="základní",$N$182,0)</f>
        <v>0</v>
      </c>
      <c r="BF182" s="91">
        <f>IF($U$182="snížená",$N$182,0)</f>
        <v>0</v>
      </c>
      <c r="BG182" s="91">
        <f>IF($U$182="zákl. přenesená",$N$182,0)</f>
        <v>0</v>
      </c>
      <c r="BH182" s="91">
        <f>IF($U$182="sníž. přenesená",$N$182,0)</f>
        <v>0</v>
      </c>
      <c r="BI182" s="91">
        <f>IF($U$182="nulová",$N$182,0)</f>
        <v>0</v>
      </c>
      <c r="BJ182" s="6" t="s">
        <v>22</v>
      </c>
      <c r="BK182" s="91">
        <f>ROUND($L$182*$K$182,2)</f>
        <v>0</v>
      </c>
      <c r="BL182" s="6" t="s">
        <v>155</v>
      </c>
      <c r="BM182" s="6" t="s">
        <v>345</v>
      </c>
    </row>
    <row r="183" spans="2:51" s="6" customFormat="1" ht="18.75" customHeight="1">
      <c r="B183" s="149"/>
      <c r="C183" s="150"/>
      <c r="D183" s="150"/>
      <c r="E183" s="150"/>
      <c r="F183" s="215" t="s">
        <v>270</v>
      </c>
      <c r="G183" s="215"/>
      <c r="H183" s="215"/>
      <c r="I183" s="215"/>
      <c r="J183" s="150"/>
      <c r="K183" s="151">
        <v>457.6</v>
      </c>
      <c r="L183" s="150"/>
      <c r="M183" s="150"/>
      <c r="N183" s="150"/>
      <c r="O183" s="150"/>
      <c r="P183" s="150"/>
      <c r="Q183" s="150"/>
      <c r="R183" s="152"/>
      <c r="T183" s="153"/>
      <c r="U183" s="150"/>
      <c r="V183" s="150"/>
      <c r="W183" s="150"/>
      <c r="X183" s="150"/>
      <c r="Y183" s="150"/>
      <c r="Z183" s="150"/>
      <c r="AA183" s="154"/>
      <c r="AT183" s="155" t="s">
        <v>158</v>
      </c>
      <c r="AU183" s="155" t="s">
        <v>110</v>
      </c>
      <c r="AV183" s="155" t="s">
        <v>110</v>
      </c>
      <c r="AW183" s="155" t="s">
        <v>120</v>
      </c>
      <c r="AX183" s="155" t="s">
        <v>80</v>
      </c>
      <c r="AY183" s="155" t="s">
        <v>150</v>
      </c>
    </row>
    <row r="184" spans="2:51" s="6" customFormat="1" ht="18.75" customHeight="1">
      <c r="B184" s="149"/>
      <c r="C184" s="150"/>
      <c r="D184" s="150"/>
      <c r="E184" s="150"/>
      <c r="F184" s="215" t="s">
        <v>269</v>
      </c>
      <c r="G184" s="215"/>
      <c r="H184" s="215"/>
      <c r="I184" s="215"/>
      <c r="J184" s="150"/>
      <c r="K184" s="151">
        <v>144</v>
      </c>
      <c r="L184" s="150"/>
      <c r="M184" s="150"/>
      <c r="N184" s="150"/>
      <c r="O184" s="150"/>
      <c r="P184" s="150"/>
      <c r="Q184" s="150"/>
      <c r="R184" s="152"/>
      <c r="T184" s="153"/>
      <c r="U184" s="150"/>
      <c r="V184" s="150"/>
      <c r="W184" s="150"/>
      <c r="X184" s="150"/>
      <c r="Y184" s="150"/>
      <c r="Z184" s="150"/>
      <c r="AA184" s="154"/>
      <c r="AT184" s="155" t="s">
        <v>158</v>
      </c>
      <c r="AU184" s="155" t="s">
        <v>110</v>
      </c>
      <c r="AV184" s="155" t="s">
        <v>110</v>
      </c>
      <c r="AW184" s="155" t="s">
        <v>120</v>
      </c>
      <c r="AX184" s="155" t="s">
        <v>80</v>
      </c>
      <c r="AY184" s="155" t="s">
        <v>150</v>
      </c>
    </row>
    <row r="185" spans="2:65" s="6" customFormat="1" ht="27" customHeight="1">
      <c r="B185" s="23"/>
      <c r="C185" s="142" t="s">
        <v>346</v>
      </c>
      <c r="D185" s="142" t="s">
        <v>151</v>
      </c>
      <c r="E185" s="143" t="s">
        <v>347</v>
      </c>
      <c r="F185" s="212" t="s">
        <v>348</v>
      </c>
      <c r="G185" s="212"/>
      <c r="H185" s="212"/>
      <c r="I185" s="212"/>
      <c r="J185" s="144" t="s">
        <v>154</v>
      </c>
      <c r="K185" s="145">
        <v>126.1</v>
      </c>
      <c r="L185" s="213">
        <v>0</v>
      </c>
      <c r="M185" s="213"/>
      <c r="N185" s="214">
        <f>ROUND($L$185*$K$185,2)</f>
        <v>0</v>
      </c>
      <c r="O185" s="214"/>
      <c r="P185" s="214"/>
      <c r="Q185" s="214"/>
      <c r="R185" s="25"/>
      <c r="T185" s="146"/>
      <c r="U185" s="30" t="s">
        <v>45</v>
      </c>
      <c r="V185" s="24"/>
      <c r="W185" s="147">
        <f>$V$185*$K$185</f>
        <v>0</v>
      </c>
      <c r="X185" s="147">
        <v>0</v>
      </c>
      <c r="Y185" s="147">
        <f>$X$185*$K$185</f>
        <v>0</v>
      </c>
      <c r="Z185" s="147">
        <v>0</v>
      </c>
      <c r="AA185" s="148">
        <f>$Z$185*$K$185</f>
        <v>0</v>
      </c>
      <c r="AR185" s="6" t="s">
        <v>155</v>
      </c>
      <c r="AT185" s="6" t="s">
        <v>151</v>
      </c>
      <c r="AU185" s="6" t="s">
        <v>110</v>
      </c>
      <c r="AY185" s="6" t="s">
        <v>150</v>
      </c>
      <c r="BE185" s="91">
        <f>IF($U$185="základní",$N$185,0)</f>
        <v>0</v>
      </c>
      <c r="BF185" s="91">
        <f>IF($U$185="snížená",$N$185,0)</f>
        <v>0</v>
      </c>
      <c r="BG185" s="91">
        <f>IF($U$185="zákl. přenesená",$N$185,0)</f>
        <v>0</v>
      </c>
      <c r="BH185" s="91">
        <f>IF($U$185="sníž. přenesená",$N$185,0)</f>
        <v>0</v>
      </c>
      <c r="BI185" s="91">
        <f>IF($U$185="nulová",$N$185,0)</f>
        <v>0</v>
      </c>
      <c r="BJ185" s="6" t="s">
        <v>22</v>
      </c>
      <c r="BK185" s="91">
        <f>ROUND($L$185*$K$185,2)</f>
        <v>0</v>
      </c>
      <c r="BL185" s="6" t="s">
        <v>155</v>
      </c>
      <c r="BM185" s="6" t="s">
        <v>349</v>
      </c>
    </row>
    <row r="186" spans="2:51" s="6" customFormat="1" ht="18.75" customHeight="1">
      <c r="B186" s="149"/>
      <c r="C186" s="150"/>
      <c r="D186" s="150"/>
      <c r="E186" s="150"/>
      <c r="F186" s="215" t="s">
        <v>272</v>
      </c>
      <c r="G186" s="215"/>
      <c r="H186" s="215"/>
      <c r="I186" s="215"/>
      <c r="J186" s="150"/>
      <c r="K186" s="151">
        <v>126.1</v>
      </c>
      <c r="L186" s="150"/>
      <c r="M186" s="150"/>
      <c r="N186" s="150"/>
      <c r="O186" s="150"/>
      <c r="P186" s="150"/>
      <c r="Q186" s="150"/>
      <c r="R186" s="152"/>
      <c r="T186" s="153"/>
      <c r="U186" s="150"/>
      <c r="V186" s="150"/>
      <c r="W186" s="150"/>
      <c r="X186" s="150"/>
      <c r="Y186" s="150"/>
      <c r="Z186" s="150"/>
      <c r="AA186" s="154"/>
      <c r="AT186" s="155" t="s">
        <v>158</v>
      </c>
      <c r="AU186" s="155" t="s">
        <v>110</v>
      </c>
      <c r="AV186" s="155" t="s">
        <v>110</v>
      </c>
      <c r="AW186" s="155" t="s">
        <v>120</v>
      </c>
      <c r="AX186" s="155" t="s">
        <v>22</v>
      </c>
      <c r="AY186" s="155" t="s">
        <v>150</v>
      </c>
    </row>
    <row r="187" spans="2:65" s="6" customFormat="1" ht="27" customHeight="1">
      <c r="B187" s="23"/>
      <c r="C187" s="142" t="s">
        <v>350</v>
      </c>
      <c r="D187" s="142" t="s">
        <v>151</v>
      </c>
      <c r="E187" s="143" t="s">
        <v>351</v>
      </c>
      <c r="F187" s="212" t="s">
        <v>352</v>
      </c>
      <c r="G187" s="212"/>
      <c r="H187" s="212"/>
      <c r="I187" s="212"/>
      <c r="J187" s="144" t="s">
        <v>154</v>
      </c>
      <c r="K187" s="145">
        <v>62.5</v>
      </c>
      <c r="L187" s="213">
        <v>0</v>
      </c>
      <c r="M187" s="213"/>
      <c r="N187" s="214">
        <f>ROUND($L$187*$K$187,2)</f>
        <v>0</v>
      </c>
      <c r="O187" s="214"/>
      <c r="P187" s="214"/>
      <c r="Q187" s="214"/>
      <c r="R187" s="25"/>
      <c r="T187" s="146"/>
      <c r="U187" s="30" t="s">
        <v>45</v>
      </c>
      <c r="V187" s="24"/>
      <c r="W187" s="147">
        <f>$V$187*$K$187</f>
        <v>0</v>
      </c>
      <c r="X187" s="147">
        <v>0</v>
      </c>
      <c r="Y187" s="147">
        <f>$X$187*$K$187</f>
        <v>0</v>
      </c>
      <c r="Z187" s="147">
        <v>0</v>
      </c>
      <c r="AA187" s="148">
        <f>$Z$187*$K$187</f>
        <v>0</v>
      </c>
      <c r="AR187" s="6" t="s">
        <v>155</v>
      </c>
      <c r="AT187" s="6" t="s">
        <v>151</v>
      </c>
      <c r="AU187" s="6" t="s">
        <v>110</v>
      </c>
      <c r="AY187" s="6" t="s">
        <v>150</v>
      </c>
      <c r="BE187" s="91">
        <f>IF($U$187="základní",$N$187,0)</f>
        <v>0</v>
      </c>
      <c r="BF187" s="91">
        <f>IF($U$187="snížená",$N$187,0)</f>
        <v>0</v>
      </c>
      <c r="BG187" s="91">
        <f>IF($U$187="zákl. přenesená",$N$187,0)</f>
        <v>0</v>
      </c>
      <c r="BH187" s="91">
        <f>IF($U$187="sníž. přenesená",$N$187,0)</f>
        <v>0</v>
      </c>
      <c r="BI187" s="91">
        <f>IF($U$187="nulová",$N$187,0)</f>
        <v>0</v>
      </c>
      <c r="BJ187" s="6" t="s">
        <v>22</v>
      </c>
      <c r="BK187" s="91">
        <f>ROUND($L$187*$K$187,2)</f>
        <v>0</v>
      </c>
      <c r="BL187" s="6" t="s">
        <v>155</v>
      </c>
      <c r="BM187" s="6" t="s">
        <v>353</v>
      </c>
    </row>
    <row r="188" spans="2:51" s="6" customFormat="1" ht="18.75" customHeight="1">
      <c r="B188" s="149"/>
      <c r="C188" s="150"/>
      <c r="D188" s="150"/>
      <c r="E188" s="150"/>
      <c r="F188" s="215" t="s">
        <v>268</v>
      </c>
      <c r="G188" s="215"/>
      <c r="H188" s="215"/>
      <c r="I188" s="215"/>
      <c r="J188" s="150"/>
      <c r="K188" s="151">
        <v>62.5</v>
      </c>
      <c r="L188" s="150"/>
      <c r="M188" s="150"/>
      <c r="N188" s="150"/>
      <c r="O188" s="150"/>
      <c r="P188" s="150"/>
      <c r="Q188" s="150"/>
      <c r="R188" s="152"/>
      <c r="T188" s="153"/>
      <c r="U188" s="150"/>
      <c r="V188" s="150"/>
      <c r="W188" s="150"/>
      <c r="X188" s="150"/>
      <c r="Y188" s="150"/>
      <c r="Z188" s="150"/>
      <c r="AA188" s="154"/>
      <c r="AT188" s="155" t="s">
        <v>158</v>
      </c>
      <c r="AU188" s="155" t="s">
        <v>110</v>
      </c>
      <c r="AV188" s="155" t="s">
        <v>110</v>
      </c>
      <c r="AW188" s="155" t="s">
        <v>120</v>
      </c>
      <c r="AX188" s="155" t="s">
        <v>22</v>
      </c>
      <c r="AY188" s="155" t="s">
        <v>150</v>
      </c>
    </row>
    <row r="189" spans="2:65" s="6" customFormat="1" ht="39" customHeight="1">
      <c r="B189" s="23"/>
      <c r="C189" s="142" t="s">
        <v>354</v>
      </c>
      <c r="D189" s="142" t="s">
        <v>151</v>
      </c>
      <c r="E189" s="143" t="s">
        <v>355</v>
      </c>
      <c r="F189" s="212" t="s">
        <v>356</v>
      </c>
      <c r="G189" s="212"/>
      <c r="H189" s="212"/>
      <c r="I189" s="212"/>
      <c r="J189" s="144" t="s">
        <v>154</v>
      </c>
      <c r="K189" s="145">
        <v>457.6</v>
      </c>
      <c r="L189" s="213">
        <v>0</v>
      </c>
      <c r="M189" s="213"/>
      <c r="N189" s="214">
        <f>ROUND($L$189*$K$189,2)</f>
        <v>0</v>
      </c>
      <c r="O189" s="214"/>
      <c r="P189" s="214"/>
      <c r="Q189" s="214"/>
      <c r="R189" s="25"/>
      <c r="T189" s="146"/>
      <c r="U189" s="30" t="s">
        <v>45</v>
      </c>
      <c r="V189" s="24"/>
      <c r="W189" s="147">
        <f>$V$189*$K$189</f>
        <v>0</v>
      </c>
      <c r="X189" s="147">
        <v>0</v>
      </c>
      <c r="Y189" s="147">
        <f>$X$189*$K$189</f>
        <v>0</v>
      </c>
      <c r="Z189" s="147">
        <v>0</v>
      </c>
      <c r="AA189" s="148">
        <f>$Z$189*$K$189</f>
        <v>0</v>
      </c>
      <c r="AR189" s="6" t="s">
        <v>155</v>
      </c>
      <c r="AT189" s="6" t="s">
        <v>151</v>
      </c>
      <c r="AU189" s="6" t="s">
        <v>110</v>
      </c>
      <c r="AY189" s="6" t="s">
        <v>150</v>
      </c>
      <c r="BE189" s="91">
        <f>IF($U$189="základní",$N$189,0)</f>
        <v>0</v>
      </c>
      <c r="BF189" s="91">
        <f>IF($U$189="snížená",$N$189,0)</f>
        <v>0</v>
      </c>
      <c r="BG189" s="91">
        <f>IF($U$189="zákl. přenesená",$N$189,0)</f>
        <v>0</v>
      </c>
      <c r="BH189" s="91">
        <f>IF($U$189="sníž. přenesená",$N$189,0)</f>
        <v>0</v>
      </c>
      <c r="BI189" s="91">
        <f>IF($U$189="nulová",$N$189,0)</f>
        <v>0</v>
      </c>
      <c r="BJ189" s="6" t="s">
        <v>22</v>
      </c>
      <c r="BK189" s="91">
        <f>ROUND($L$189*$K$189,2)</f>
        <v>0</v>
      </c>
      <c r="BL189" s="6" t="s">
        <v>155</v>
      </c>
      <c r="BM189" s="6" t="s">
        <v>357</v>
      </c>
    </row>
    <row r="190" spans="2:51" s="6" customFormat="1" ht="18.75" customHeight="1">
      <c r="B190" s="149"/>
      <c r="C190" s="150"/>
      <c r="D190" s="150"/>
      <c r="E190" s="150"/>
      <c r="F190" s="215" t="s">
        <v>270</v>
      </c>
      <c r="G190" s="215"/>
      <c r="H190" s="215"/>
      <c r="I190" s="215"/>
      <c r="J190" s="150"/>
      <c r="K190" s="151">
        <v>457.6</v>
      </c>
      <c r="L190" s="150"/>
      <c r="M190" s="150"/>
      <c r="N190" s="150"/>
      <c r="O190" s="150"/>
      <c r="P190" s="150"/>
      <c r="Q190" s="150"/>
      <c r="R190" s="152"/>
      <c r="T190" s="153"/>
      <c r="U190" s="150"/>
      <c r="V190" s="150"/>
      <c r="W190" s="150"/>
      <c r="X190" s="150"/>
      <c r="Y190" s="150"/>
      <c r="Z190" s="150"/>
      <c r="AA190" s="154"/>
      <c r="AT190" s="155" t="s">
        <v>158</v>
      </c>
      <c r="AU190" s="155" t="s">
        <v>110</v>
      </c>
      <c r="AV190" s="155" t="s">
        <v>110</v>
      </c>
      <c r="AW190" s="155" t="s">
        <v>120</v>
      </c>
      <c r="AX190" s="155" t="s">
        <v>80</v>
      </c>
      <c r="AY190" s="155" t="s">
        <v>150</v>
      </c>
    </row>
    <row r="191" spans="2:65" s="6" customFormat="1" ht="27" customHeight="1">
      <c r="B191" s="23"/>
      <c r="C191" s="142" t="s">
        <v>358</v>
      </c>
      <c r="D191" s="142" t="s">
        <v>151</v>
      </c>
      <c r="E191" s="143" t="s">
        <v>359</v>
      </c>
      <c r="F191" s="212" t="s">
        <v>360</v>
      </c>
      <c r="G191" s="212"/>
      <c r="H191" s="212"/>
      <c r="I191" s="212"/>
      <c r="J191" s="144" t="s">
        <v>154</v>
      </c>
      <c r="K191" s="145">
        <v>55.9</v>
      </c>
      <c r="L191" s="213">
        <v>0</v>
      </c>
      <c r="M191" s="213"/>
      <c r="N191" s="214">
        <f>ROUND($L$191*$K$191,2)</f>
        <v>0</v>
      </c>
      <c r="O191" s="214"/>
      <c r="P191" s="214"/>
      <c r="Q191" s="214"/>
      <c r="R191" s="25"/>
      <c r="T191" s="146"/>
      <c r="U191" s="30" t="s">
        <v>45</v>
      </c>
      <c r="V191" s="24"/>
      <c r="W191" s="147">
        <f>$V$191*$K$191</f>
        <v>0</v>
      </c>
      <c r="X191" s="147">
        <v>0</v>
      </c>
      <c r="Y191" s="147">
        <f>$X$191*$K$191</f>
        <v>0</v>
      </c>
      <c r="Z191" s="147">
        <v>0</v>
      </c>
      <c r="AA191" s="148">
        <f>$Z$191*$K$191</f>
        <v>0</v>
      </c>
      <c r="AR191" s="6" t="s">
        <v>155</v>
      </c>
      <c r="AT191" s="6" t="s">
        <v>151</v>
      </c>
      <c r="AU191" s="6" t="s">
        <v>110</v>
      </c>
      <c r="AY191" s="6" t="s">
        <v>150</v>
      </c>
      <c r="BE191" s="91">
        <f>IF($U$191="základní",$N$191,0)</f>
        <v>0</v>
      </c>
      <c r="BF191" s="91">
        <f>IF($U$191="snížená",$N$191,0)</f>
        <v>0</v>
      </c>
      <c r="BG191" s="91">
        <f>IF($U$191="zákl. přenesená",$N$191,0)</f>
        <v>0</v>
      </c>
      <c r="BH191" s="91">
        <f>IF($U$191="sníž. přenesená",$N$191,0)</f>
        <v>0</v>
      </c>
      <c r="BI191" s="91">
        <f>IF($U$191="nulová",$N$191,0)</f>
        <v>0</v>
      </c>
      <c r="BJ191" s="6" t="s">
        <v>22</v>
      </c>
      <c r="BK191" s="91">
        <f>ROUND($L$191*$K$191,2)</f>
        <v>0</v>
      </c>
      <c r="BL191" s="6" t="s">
        <v>155</v>
      </c>
      <c r="BM191" s="6" t="s">
        <v>361</v>
      </c>
    </row>
    <row r="192" spans="2:51" s="6" customFormat="1" ht="18.75" customHeight="1">
      <c r="B192" s="149"/>
      <c r="C192" s="150"/>
      <c r="D192" s="150"/>
      <c r="E192" s="150"/>
      <c r="F192" s="215" t="s">
        <v>362</v>
      </c>
      <c r="G192" s="215"/>
      <c r="H192" s="215"/>
      <c r="I192" s="215"/>
      <c r="J192" s="150"/>
      <c r="K192" s="151">
        <v>55.9</v>
      </c>
      <c r="L192" s="150"/>
      <c r="M192" s="150"/>
      <c r="N192" s="150"/>
      <c r="O192" s="150"/>
      <c r="P192" s="150"/>
      <c r="Q192" s="150"/>
      <c r="R192" s="152"/>
      <c r="T192" s="153"/>
      <c r="U192" s="150"/>
      <c r="V192" s="150"/>
      <c r="W192" s="150"/>
      <c r="X192" s="150"/>
      <c r="Y192" s="150"/>
      <c r="Z192" s="150"/>
      <c r="AA192" s="154"/>
      <c r="AT192" s="155" t="s">
        <v>158</v>
      </c>
      <c r="AU192" s="155" t="s">
        <v>110</v>
      </c>
      <c r="AV192" s="155" t="s">
        <v>110</v>
      </c>
      <c r="AW192" s="155" t="s">
        <v>120</v>
      </c>
      <c r="AX192" s="155" t="s">
        <v>22</v>
      </c>
      <c r="AY192" s="155" t="s">
        <v>150</v>
      </c>
    </row>
    <row r="193" spans="2:65" s="6" customFormat="1" ht="27" customHeight="1">
      <c r="B193" s="23"/>
      <c r="C193" s="142" t="s">
        <v>363</v>
      </c>
      <c r="D193" s="142" t="s">
        <v>151</v>
      </c>
      <c r="E193" s="143" t="s">
        <v>364</v>
      </c>
      <c r="F193" s="212" t="s">
        <v>365</v>
      </c>
      <c r="G193" s="212"/>
      <c r="H193" s="212"/>
      <c r="I193" s="212"/>
      <c r="J193" s="144" t="s">
        <v>154</v>
      </c>
      <c r="K193" s="145">
        <v>245.7</v>
      </c>
      <c r="L193" s="213">
        <v>0</v>
      </c>
      <c r="M193" s="213"/>
      <c r="N193" s="214">
        <f>ROUND($L$193*$K$193,2)</f>
        <v>0</v>
      </c>
      <c r="O193" s="214"/>
      <c r="P193" s="214"/>
      <c r="Q193" s="214"/>
      <c r="R193" s="25"/>
      <c r="T193" s="146"/>
      <c r="U193" s="30" t="s">
        <v>45</v>
      </c>
      <c r="V193" s="24"/>
      <c r="W193" s="147">
        <f>$V$193*$K$193</f>
        <v>0</v>
      </c>
      <c r="X193" s="147">
        <v>0</v>
      </c>
      <c r="Y193" s="147">
        <f>$X$193*$K$193</f>
        <v>0</v>
      </c>
      <c r="Z193" s="147">
        <v>0</v>
      </c>
      <c r="AA193" s="148">
        <f>$Z$193*$K$193</f>
        <v>0</v>
      </c>
      <c r="AR193" s="6" t="s">
        <v>155</v>
      </c>
      <c r="AT193" s="6" t="s">
        <v>151</v>
      </c>
      <c r="AU193" s="6" t="s">
        <v>110</v>
      </c>
      <c r="AY193" s="6" t="s">
        <v>150</v>
      </c>
      <c r="BE193" s="91">
        <f>IF($U$193="základní",$N$193,0)</f>
        <v>0</v>
      </c>
      <c r="BF193" s="91">
        <f>IF($U$193="snížená",$N$193,0)</f>
        <v>0</v>
      </c>
      <c r="BG193" s="91">
        <f>IF($U$193="zákl. přenesená",$N$193,0)</f>
        <v>0</v>
      </c>
      <c r="BH193" s="91">
        <f>IF($U$193="sníž. přenesená",$N$193,0)</f>
        <v>0</v>
      </c>
      <c r="BI193" s="91">
        <f>IF($U$193="nulová",$N$193,0)</f>
        <v>0</v>
      </c>
      <c r="BJ193" s="6" t="s">
        <v>22</v>
      </c>
      <c r="BK193" s="91">
        <f>ROUND($L$193*$K$193,2)</f>
        <v>0</v>
      </c>
      <c r="BL193" s="6" t="s">
        <v>155</v>
      </c>
      <c r="BM193" s="6" t="s">
        <v>366</v>
      </c>
    </row>
    <row r="194" spans="2:51" s="6" customFormat="1" ht="18.75" customHeight="1">
      <c r="B194" s="149"/>
      <c r="C194" s="150"/>
      <c r="D194" s="150"/>
      <c r="E194" s="150"/>
      <c r="F194" s="215" t="s">
        <v>367</v>
      </c>
      <c r="G194" s="215"/>
      <c r="H194" s="215"/>
      <c r="I194" s="215"/>
      <c r="J194" s="150"/>
      <c r="K194" s="151">
        <v>245.7</v>
      </c>
      <c r="L194" s="150"/>
      <c r="M194" s="150"/>
      <c r="N194" s="150"/>
      <c r="O194" s="150"/>
      <c r="P194" s="150"/>
      <c r="Q194" s="150"/>
      <c r="R194" s="152"/>
      <c r="T194" s="153"/>
      <c r="U194" s="150"/>
      <c r="V194" s="150"/>
      <c r="W194" s="150"/>
      <c r="X194" s="150"/>
      <c r="Y194" s="150"/>
      <c r="Z194" s="150"/>
      <c r="AA194" s="154"/>
      <c r="AT194" s="155" t="s">
        <v>158</v>
      </c>
      <c r="AU194" s="155" t="s">
        <v>110</v>
      </c>
      <c r="AV194" s="155" t="s">
        <v>110</v>
      </c>
      <c r="AW194" s="155" t="s">
        <v>120</v>
      </c>
      <c r="AX194" s="155" t="s">
        <v>22</v>
      </c>
      <c r="AY194" s="155" t="s">
        <v>150</v>
      </c>
    </row>
    <row r="195" spans="2:65" s="6" customFormat="1" ht="27" customHeight="1">
      <c r="B195" s="23"/>
      <c r="C195" s="142" t="s">
        <v>368</v>
      </c>
      <c r="D195" s="142" t="s">
        <v>151</v>
      </c>
      <c r="E195" s="143" t="s">
        <v>369</v>
      </c>
      <c r="F195" s="212" t="s">
        <v>370</v>
      </c>
      <c r="G195" s="212"/>
      <c r="H195" s="212"/>
      <c r="I195" s="212"/>
      <c r="J195" s="144" t="s">
        <v>154</v>
      </c>
      <c r="K195" s="145">
        <v>75.2</v>
      </c>
      <c r="L195" s="213">
        <v>0</v>
      </c>
      <c r="M195" s="213"/>
      <c r="N195" s="214">
        <f>ROUND($L$195*$K$195,2)</f>
        <v>0</v>
      </c>
      <c r="O195" s="214"/>
      <c r="P195" s="214"/>
      <c r="Q195" s="214"/>
      <c r="R195" s="25"/>
      <c r="T195" s="146"/>
      <c r="U195" s="30" t="s">
        <v>45</v>
      </c>
      <c r="V195" s="24"/>
      <c r="W195" s="147">
        <f>$V$195*$K$195</f>
        <v>0</v>
      </c>
      <c r="X195" s="147">
        <v>0.19536</v>
      </c>
      <c r="Y195" s="147">
        <f>$X$195*$K$195</f>
        <v>14.691072</v>
      </c>
      <c r="Z195" s="147">
        <v>0</v>
      </c>
      <c r="AA195" s="148">
        <f>$Z$195*$K$195</f>
        <v>0</v>
      </c>
      <c r="AR195" s="6" t="s">
        <v>155</v>
      </c>
      <c r="AT195" s="6" t="s">
        <v>151</v>
      </c>
      <c r="AU195" s="6" t="s">
        <v>110</v>
      </c>
      <c r="AY195" s="6" t="s">
        <v>150</v>
      </c>
      <c r="BE195" s="91">
        <f>IF($U$195="základní",$N$195,0)</f>
        <v>0</v>
      </c>
      <c r="BF195" s="91">
        <f>IF($U$195="snížená",$N$195,0)</f>
        <v>0</v>
      </c>
      <c r="BG195" s="91">
        <f>IF($U$195="zákl. přenesená",$N$195,0)</f>
        <v>0</v>
      </c>
      <c r="BH195" s="91">
        <f>IF($U$195="sníž. přenesená",$N$195,0)</f>
        <v>0</v>
      </c>
      <c r="BI195" s="91">
        <f>IF($U$195="nulová",$N$195,0)</f>
        <v>0</v>
      </c>
      <c r="BJ195" s="6" t="s">
        <v>22</v>
      </c>
      <c r="BK195" s="91">
        <f>ROUND($L$195*$K$195,2)</f>
        <v>0</v>
      </c>
      <c r="BL195" s="6" t="s">
        <v>155</v>
      </c>
      <c r="BM195" s="6" t="s">
        <v>371</v>
      </c>
    </row>
    <row r="196" spans="2:51" s="6" customFormat="1" ht="18.75" customHeight="1">
      <c r="B196" s="166"/>
      <c r="C196" s="167"/>
      <c r="D196" s="167"/>
      <c r="E196" s="167"/>
      <c r="F196" s="220" t="s">
        <v>372</v>
      </c>
      <c r="G196" s="220"/>
      <c r="H196" s="220"/>
      <c r="I196" s="220"/>
      <c r="J196" s="167"/>
      <c r="K196" s="167"/>
      <c r="L196" s="167"/>
      <c r="M196" s="167"/>
      <c r="N196" s="167"/>
      <c r="O196" s="167"/>
      <c r="P196" s="167"/>
      <c r="Q196" s="167"/>
      <c r="R196" s="168"/>
      <c r="T196" s="169"/>
      <c r="U196" s="167"/>
      <c r="V196" s="167"/>
      <c r="W196" s="167"/>
      <c r="X196" s="167"/>
      <c r="Y196" s="167"/>
      <c r="Z196" s="167"/>
      <c r="AA196" s="170"/>
      <c r="AT196" s="171" t="s">
        <v>158</v>
      </c>
      <c r="AU196" s="171" t="s">
        <v>110</v>
      </c>
      <c r="AV196" s="171" t="s">
        <v>22</v>
      </c>
      <c r="AW196" s="171" t="s">
        <v>120</v>
      </c>
      <c r="AX196" s="171" t="s">
        <v>80</v>
      </c>
      <c r="AY196" s="171" t="s">
        <v>150</v>
      </c>
    </row>
    <row r="197" spans="2:51" s="6" customFormat="1" ht="18.75" customHeight="1">
      <c r="B197" s="149"/>
      <c r="C197" s="150"/>
      <c r="D197" s="150"/>
      <c r="E197" s="150"/>
      <c r="F197" s="215" t="s">
        <v>312</v>
      </c>
      <c r="G197" s="215"/>
      <c r="H197" s="215"/>
      <c r="I197" s="215"/>
      <c r="J197" s="150"/>
      <c r="K197" s="151">
        <v>75.2</v>
      </c>
      <c r="L197" s="150"/>
      <c r="M197" s="150"/>
      <c r="N197" s="150"/>
      <c r="O197" s="150"/>
      <c r="P197" s="150"/>
      <c r="Q197" s="150"/>
      <c r="R197" s="152"/>
      <c r="T197" s="153"/>
      <c r="U197" s="150"/>
      <c r="V197" s="150"/>
      <c r="W197" s="150"/>
      <c r="X197" s="150"/>
      <c r="Y197" s="150"/>
      <c r="Z197" s="150"/>
      <c r="AA197" s="154"/>
      <c r="AT197" s="155" t="s">
        <v>158</v>
      </c>
      <c r="AU197" s="155" t="s">
        <v>110</v>
      </c>
      <c r="AV197" s="155" t="s">
        <v>110</v>
      </c>
      <c r="AW197" s="155" t="s">
        <v>120</v>
      </c>
      <c r="AX197" s="155" t="s">
        <v>22</v>
      </c>
      <c r="AY197" s="155" t="s">
        <v>150</v>
      </c>
    </row>
    <row r="198" spans="2:65" s="6" customFormat="1" ht="27" customHeight="1">
      <c r="B198" s="23"/>
      <c r="C198" s="162" t="s">
        <v>373</v>
      </c>
      <c r="D198" s="162" t="s">
        <v>256</v>
      </c>
      <c r="E198" s="163" t="s">
        <v>374</v>
      </c>
      <c r="F198" s="217" t="s">
        <v>375</v>
      </c>
      <c r="G198" s="217"/>
      <c r="H198" s="217"/>
      <c r="I198" s="217"/>
      <c r="J198" s="164" t="s">
        <v>202</v>
      </c>
      <c r="K198" s="165">
        <v>14.896</v>
      </c>
      <c r="L198" s="218">
        <v>0</v>
      </c>
      <c r="M198" s="218"/>
      <c r="N198" s="219">
        <f>ROUND($L$198*$K$198,2)</f>
        <v>0</v>
      </c>
      <c r="O198" s="219"/>
      <c r="P198" s="219"/>
      <c r="Q198" s="219"/>
      <c r="R198" s="25"/>
      <c r="T198" s="146"/>
      <c r="U198" s="30" t="s">
        <v>45</v>
      </c>
      <c r="V198" s="24"/>
      <c r="W198" s="147">
        <f>$V$198*$K$198</f>
        <v>0</v>
      </c>
      <c r="X198" s="147">
        <v>1</v>
      </c>
      <c r="Y198" s="147">
        <f>$X$198*$K$198</f>
        <v>14.896</v>
      </c>
      <c r="Z198" s="147">
        <v>0</v>
      </c>
      <c r="AA198" s="148">
        <f>$Z$198*$K$198</f>
        <v>0</v>
      </c>
      <c r="AR198" s="6" t="s">
        <v>189</v>
      </c>
      <c r="AT198" s="6" t="s">
        <v>256</v>
      </c>
      <c r="AU198" s="6" t="s">
        <v>110</v>
      </c>
      <c r="AY198" s="6" t="s">
        <v>150</v>
      </c>
      <c r="BE198" s="91">
        <f>IF($U$198="základní",$N$198,0)</f>
        <v>0</v>
      </c>
      <c r="BF198" s="91">
        <f>IF($U$198="snížená",$N$198,0)</f>
        <v>0</v>
      </c>
      <c r="BG198" s="91">
        <f>IF($U$198="zákl. přenesená",$N$198,0)</f>
        <v>0</v>
      </c>
      <c r="BH198" s="91">
        <f>IF($U$198="sníž. přenesená",$N$198,0)</f>
        <v>0</v>
      </c>
      <c r="BI198" s="91">
        <f>IF($U$198="nulová",$N$198,0)</f>
        <v>0</v>
      </c>
      <c r="BJ198" s="6" t="s">
        <v>22</v>
      </c>
      <c r="BK198" s="91">
        <f>ROUND($L$198*$K$198,2)</f>
        <v>0</v>
      </c>
      <c r="BL198" s="6" t="s">
        <v>155</v>
      </c>
      <c r="BM198" s="6" t="s">
        <v>376</v>
      </c>
    </row>
    <row r="199" spans="2:51" s="6" customFormat="1" ht="18.75" customHeight="1">
      <c r="B199" s="149"/>
      <c r="C199" s="150"/>
      <c r="D199" s="150"/>
      <c r="E199" s="150"/>
      <c r="F199" s="215" t="s">
        <v>377</v>
      </c>
      <c r="G199" s="215"/>
      <c r="H199" s="215"/>
      <c r="I199" s="215"/>
      <c r="J199" s="150"/>
      <c r="K199" s="151">
        <v>14.462</v>
      </c>
      <c r="L199" s="150"/>
      <c r="M199" s="150"/>
      <c r="N199" s="150"/>
      <c r="O199" s="150"/>
      <c r="P199" s="150"/>
      <c r="Q199" s="150"/>
      <c r="R199" s="152"/>
      <c r="T199" s="153"/>
      <c r="U199" s="150"/>
      <c r="V199" s="150"/>
      <c r="W199" s="150"/>
      <c r="X199" s="150"/>
      <c r="Y199" s="150"/>
      <c r="Z199" s="150"/>
      <c r="AA199" s="154"/>
      <c r="AT199" s="155" t="s">
        <v>158</v>
      </c>
      <c r="AU199" s="155" t="s">
        <v>110</v>
      </c>
      <c r="AV199" s="155" t="s">
        <v>110</v>
      </c>
      <c r="AW199" s="155" t="s">
        <v>120</v>
      </c>
      <c r="AX199" s="155" t="s">
        <v>22</v>
      </c>
      <c r="AY199" s="155" t="s">
        <v>150</v>
      </c>
    </row>
    <row r="200" spans="2:65" s="6" customFormat="1" ht="27" customHeight="1">
      <c r="B200" s="23"/>
      <c r="C200" s="142" t="s">
        <v>378</v>
      </c>
      <c r="D200" s="142" t="s">
        <v>151</v>
      </c>
      <c r="E200" s="143" t="s">
        <v>379</v>
      </c>
      <c r="F200" s="212" t="s">
        <v>380</v>
      </c>
      <c r="G200" s="212"/>
      <c r="H200" s="212"/>
      <c r="I200" s="212"/>
      <c r="J200" s="144" t="s">
        <v>154</v>
      </c>
      <c r="K200" s="145">
        <v>12.4</v>
      </c>
      <c r="L200" s="213">
        <v>0</v>
      </c>
      <c r="M200" s="213"/>
      <c r="N200" s="214">
        <f>ROUND($L$200*$K$200,2)</f>
        <v>0</v>
      </c>
      <c r="O200" s="214"/>
      <c r="P200" s="214"/>
      <c r="Q200" s="214"/>
      <c r="R200" s="25"/>
      <c r="T200" s="146"/>
      <c r="U200" s="30" t="s">
        <v>45</v>
      </c>
      <c r="V200" s="24"/>
      <c r="W200" s="147">
        <f>$V$200*$K$200</f>
        <v>0</v>
      </c>
      <c r="X200" s="147">
        <v>0.08425</v>
      </c>
      <c r="Y200" s="147">
        <f>$X$200*$K$200</f>
        <v>1.0447000000000002</v>
      </c>
      <c r="Z200" s="147">
        <v>0</v>
      </c>
      <c r="AA200" s="148">
        <f>$Z$200*$K$200</f>
        <v>0</v>
      </c>
      <c r="AR200" s="6" t="s">
        <v>155</v>
      </c>
      <c r="AT200" s="6" t="s">
        <v>151</v>
      </c>
      <c r="AU200" s="6" t="s">
        <v>110</v>
      </c>
      <c r="AY200" s="6" t="s">
        <v>150</v>
      </c>
      <c r="BE200" s="91">
        <f>IF($U$200="základní",$N$200,0)</f>
        <v>0</v>
      </c>
      <c r="BF200" s="91">
        <f>IF($U$200="snížená",$N$200,0)</f>
        <v>0</v>
      </c>
      <c r="BG200" s="91">
        <f>IF($U$200="zákl. přenesená",$N$200,0)</f>
        <v>0</v>
      </c>
      <c r="BH200" s="91">
        <f>IF($U$200="sníž. přenesená",$N$200,0)</f>
        <v>0</v>
      </c>
      <c r="BI200" s="91">
        <f>IF($U$200="nulová",$N$200,0)</f>
        <v>0</v>
      </c>
      <c r="BJ200" s="6" t="s">
        <v>22</v>
      </c>
      <c r="BK200" s="91">
        <f>ROUND($L$200*$K$200,2)</f>
        <v>0</v>
      </c>
      <c r="BL200" s="6" t="s">
        <v>155</v>
      </c>
      <c r="BM200" s="6" t="s">
        <v>381</v>
      </c>
    </row>
    <row r="201" spans="2:51" s="6" customFormat="1" ht="18.75" customHeight="1">
      <c r="B201" s="166"/>
      <c r="C201" s="167"/>
      <c r="D201" s="167"/>
      <c r="E201" s="167"/>
      <c r="F201" s="220" t="s">
        <v>372</v>
      </c>
      <c r="G201" s="220"/>
      <c r="H201" s="220"/>
      <c r="I201" s="220"/>
      <c r="J201" s="167"/>
      <c r="K201" s="167"/>
      <c r="L201" s="167"/>
      <c r="M201" s="167"/>
      <c r="N201" s="167"/>
      <c r="O201" s="167"/>
      <c r="P201" s="167"/>
      <c r="Q201" s="167"/>
      <c r="R201" s="168"/>
      <c r="T201" s="169"/>
      <c r="U201" s="167"/>
      <c r="V201" s="167"/>
      <c r="W201" s="167"/>
      <c r="X201" s="167"/>
      <c r="Y201" s="167"/>
      <c r="Z201" s="167"/>
      <c r="AA201" s="170"/>
      <c r="AT201" s="171" t="s">
        <v>158</v>
      </c>
      <c r="AU201" s="171" t="s">
        <v>110</v>
      </c>
      <c r="AV201" s="171" t="s">
        <v>22</v>
      </c>
      <c r="AW201" s="171" t="s">
        <v>120</v>
      </c>
      <c r="AX201" s="171" t="s">
        <v>80</v>
      </c>
      <c r="AY201" s="171" t="s">
        <v>150</v>
      </c>
    </row>
    <row r="202" spans="2:51" s="6" customFormat="1" ht="18.75" customHeight="1">
      <c r="B202" s="149"/>
      <c r="C202" s="150"/>
      <c r="D202" s="150"/>
      <c r="E202" s="150"/>
      <c r="F202" s="215" t="s">
        <v>306</v>
      </c>
      <c r="G202" s="215"/>
      <c r="H202" s="215"/>
      <c r="I202" s="215"/>
      <c r="J202" s="150"/>
      <c r="K202" s="151">
        <v>12.4</v>
      </c>
      <c r="L202" s="150"/>
      <c r="M202" s="150"/>
      <c r="N202" s="150"/>
      <c r="O202" s="150"/>
      <c r="P202" s="150"/>
      <c r="Q202" s="150"/>
      <c r="R202" s="152"/>
      <c r="T202" s="153"/>
      <c r="U202" s="150"/>
      <c r="V202" s="150"/>
      <c r="W202" s="150"/>
      <c r="X202" s="150"/>
      <c r="Y202" s="150"/>
      <c r="Z202" s="150"/>
      <c r="AA202" s="154"/>
      <c r="AT202" s="155" t="s">
        <v>158</v>
      </c>
      <c r="AU202" s="155" t="s">
        <v>110</v>
      </c>
      <c r="AV202" s="155" t="s">
        <v>110</v>
      </c>
      <c r="AW202" s="155" t="s">
        <v>120</v>
      </c>
      <c r="AX202" s="155" t="s">
        <v>22</v>
      </c>
      <c r="AY202" s="155" t="s">
        <v>150</v>
      </c>
    </row>
    <row r="203" spans="2:65" s="6" customFormat="1" ht="27" customHeight="1">
      <c r="B203" s="23"/>
      <c r="C203" s="162" t="s">
        <v>382</v>
      </c>
      <c r="D203" s="162" t="s">
        <v>256</v>
      </c>
      <c r="E203" s="163" t="s">
        <v>383</v>
      </c>
      <c r="F203" s="217" t="s">
        <v>884</v>
      </c>
      <c r="G203" s="217"/>
      <c r="H203" s="217"/>
      <c r="I203" s="217"/>
      <c r="J203" s="164" t="s">
        <v>154</v>
      </c>
      <c r="K203" s="165">
        <v>12.772</v>
      </c>
      <c r="L203" s="218">
        <v>0</v>
      </c>
      <c r="M203" s="218"/>
      <c r="N203" s="219">
        <f>ROUND($L$203*$K$203,2)</f>
        <v>0</v>
      </c>
      <c r="O203" s="219"/>
      <c r="P203" s="219"/>
      <c r="Q203" s="219"/>
      <c r="R203" s="25"/>
      <c r="T203" s="146"/>
      <c r="U203" s="30" t="s">
        <v>45</v>
      </c>
      <c r="V203" s="24"/>
      <c r="W203" s="147">
        <f>$V$203*$K$203</f>
        <v>0</v>
      </c>
      <c r="X203" s="147">
        <v>0.131</v>
      </c>
      <c r="Y203" s="147">
        <f>$X$203*$K$203</f>
        <v>1.673132</v>
      </c>
      <c r="Z203" s="147">
        <v>0</v>
      </c>
      <c r="AA203" s="148">
        <f>$Z$203*$K$203</f>
        <v>0</v>
      </c>
      <c r="AR203" s="6" t="s">
        <v>189</v>
      </c>
      <c r="AT203" s="6" t="s">
        <v>256</v>
      </c>
      <c r="AU203" s="6" t="s">
        <v>110</v>
      </c>
      <c r="AY203" s="6" t="s">
        <v>150</v>
      </c>
      <c r="BE203" s="91">
        <f>IF($U$203="základní",$N$203,0)</f>
        <v>0</v>
      </c>
      <c r="BF203" s="91">
        <f>IF($U$203="snížená",$N$203,0)</f>
        <v>0</v>
      </c>
      <c r="BG203" s="91">
        <f>IF($U$203="zákl. přenesená",$N$203,0)</f>
        <v>0</v>
      </c>
      <c r="BH203" s="91">
        <f>IF($U$203="sníž. přenesená",$N$203,0)</f>
        <v>0</v>
      </c>
      <c r="BI203" s="91">
        <f>IF($U$203="nulová",$N$203,0)</f>
        <v>0</v>
      </c>
      <c r="BJ203" s="6" t="s">
        <v>22</v>
      </c>
      <c r="BK203" s="91">
        <f>ROUND($L$203*$K$203,2)</f>
        <v>0</v>
      </c>
      <c r="BL203" s="6" t="s">
        <v>155</v>
      </c>
      <c r="BM203" s="6" t="s">
        <v>384</v>
      </c>
    </row>
    <row r="204" spans="2:65" s="6" customFormat="1" ht="27" customHeight="1">
      <c r="B204" s="23"/>
      <c r="C204" s="142" t="s">
        <v>385</v>
      </c>
      <c r="D204" s="142" t="s">
        <v>151</v>
      </c>
      <c r="E204" s="143" t="s">
        <v>386</v>
      </c>
      <c r="F204" s="212" t="s">
        <v>387</v>
      </c>
      <c r="G204" s="212"/>
      <c r="H204" s="212"/>
      <c r="I204" s="212"/>
      <c r="J204" s="144" t="s">
        <v>154</v>
      </c>
      <c r="K204" s="145">
        <v>782.7</v>
      </c>
      <c r="L204" s="213">
        <v>0</v>
      </c>
      <c r="M204" s="213"/>
      <c r="N204" s="214">
        <f>ROUND($L$204*$K$204,2)</f>
        <v>0</v>
      </c>
      <c r="O204" s="214"/>
      <c r="P204" s="214"/>
      <c r="Q204" s="214"/>
      <c r="R204" s="25"/>
      <c r="T204" s="146"/>
      <c r="U204" s="30" t="s">
        <v>45</v>
      </c>
      <c r="V204" s="24"/>
      <c r="W204" s="147">
        <f>$V$204*$K$204</f>
        <v>0</v>
      </c>
      <c r="X204" s="147">
        <v>0.10362</v>
      </c>
      <c r="Y204" s="147">
        <f>$X$204*$K$204</f>
        <v>81.103374</v>
      </c>
      <c r="Z204" s="147">
        <v>0</v>
      </c>
      <c r="AA204" s="148">
        <f>$Z$204*$K$204</f>
        <v>0</v>
      </c>
      <c r="AR204" s="6" t="s">
        <v>155</v>
      </c>
      <c r="AT204" s="6" t="s">
        <v>151</v>
      </c>
      <c r="AU204" s="6" t="s">
        <v>110</v>
      </c>
      <c r="AY204" s="6" t="s">
        <v>150</v>
      </c>
      <c r="BE204" s="91">
        <f>IF($U$204="základní",$N$204,0)</f>
        <v>0</v>
      </c>
      <c r="BF204" s="91">
        <f>IF($U$204="snížená",$N$204,0)</f>
        <v>0</v>
      </c>
      <c r="BG204" s="91">
        <f>IF($U$204="zákl. přenesená",$N$204,0)</f>
        <v>0</v>
      </c>
      <c r="BH204" s="91">
        <f>IF($U$204="sníž. přenesená",$N$204,0)</f>
        <v>0</v>
      </c>
      <c r="BI204" s="91">
        <f>IF($U$204="nulová",$N$204,0)</f>
        <v>0</v>
      </c>
      <c r="BJ204" s="6" t="s">
        <v>22</v>
      </c>
      <c r="BK204" s="91">
        <f>ROUND($L$204*$K$204,2)</f>
        <v>0</v>
      </c>
      <c r="BL204" s="6" t="s">
        <v>155</v>
      </c>
      <c r="BM204" s="6" t="s">
        <v>388</v>
      </c>
    </row>
    <row r="205" spans="2:51" s="6" customFormat="1" ht="18.75" customHeight="1">
      <c r="B205" s="166"/>
      <c r="C205" s="167"/>
      <c r="D205" s="167"/>
      <c r="E205" s="167"/>
      <c r="F205" s="220" t="s">
        <v>389</v>
      </c>
      <c r="G205" s="220"/>
      <c r="H205" s="220"/>
      <c r="I205" s="220"/>
      <c r="J205" s="167"/>
      <c r="K205" s="167"/>
      <c r="L205" s="167"/>
      <c r="M205" s="167"/>
      <c r="N205" s="167"/>
      <c r="O205" s="167"/>
      <c r="P205" s="167"/>
      <c r="Q205" s="167"/>
      <c r="R205" s="168"/>
      <c r="T205" s="169"/>
      <c r="U205" s="167"/>
      <c r="V205" s="167"/>
      <c r="W205" s="167"/>
      <c r="X205" s="167"/>
      <c r="Y205" s="167"/>
      <c r="Z205" s="167"/>
      <c r="AA205" s="170"/>
      <c r="AT205" s="171" t="s">
        <v>158</v>
      </c>
      <c r="AU205" s="171" t="s">
        <v>110</v>
      </c>
      <c r="AV205" s="171" t="s">
        <v>22</v>
      </c>
      <c r="AW205" s="171" t="s">
        <v>120</v>
      </c>
      <c r="AX205" s="171" t="s">
        <v>80</v>
      </c>
      <c r="AY205" s="171" t="s">
        <v>150</v>
      </c>
    </row>
    <row r="206" spans="2:51" s="6" customFormat="1" ht="18.75" customHeight="1">
      <c r="B206" s="149"/>
      <c r="C206" s="150"/>
      <c r="D206" s="150"/>
      <c r="E206" s="150"/>
      <c r="F206" s="215" t="s">
        <v>307</v>
      </c>
      <c r="G206" s="215"/>
      <c r="H206" s="215"/>
      <c r="I206" s="215"/>
      <c r="J206" s="150"/>
      <c r="K206" s="151">
        <v>782.7</v>
      </c>
      <c r="L206" s="150"/>
      <c r="M206" s="150"/>
      <c r="N206" s="150"/>
      <c r="O206" s="150"/>
      <c r="P206" s="150"/>
      <c r="Q206" s="150"/>
      <c r="R206" s="152"/>
      <c r="T206" s="153"/>
      <c r="U206" s="150"/>
      <c r="V206" s="150"/>
      <c r="W206" s="150"/>
      <c r="X206" s="150"/>
      <c r="Y206" s="150"/>
      <c r="Z206" s="150"/>
      <c r="AA206" s="154"/>
      <c r="AT206" s="155" t="s">
        <v>158</v>
      </c>
      <c r="AU206" s="155" t="s">
        <v>110</v>
      </c>
      <c r="AV206" s="155" t="s">
        <v>110</v>
      </c>
      <c r="AW206" s="155" t="s">
        <v>120</v>
      </c>
      <c r="AX206" s="155" t="s">
        <v>22</v>
      </c>
      <c r="AY206" s="155" t="s">
        <v>150</v>
      </c>
    </row>
    <row r="207" spans="2:65" s="6" customFormat="1" ht="27" customHeight="1">
      <c r="B207" s="23"/>
      <c r="C207" s="162" t="s">
        <v>390</v>
      </c>
      <c r="D207" s="162" t="s">
        <v>256</v>
      </c>
      <c r="E207" s="163" t="s">
        <v>391</v>
      </c>
      <c r="F207" s="217" t="s">
        <v>885</v>
      </c>
      <c r="G207" s="217"/>
      <c r="H207" s="217"/>
      <c r="I207" s="217"/>
      <c r="J207" s="164" t="s">
        <v>154</v>
      </c>
      <c r="K207" s="165">
        <v>733.361</v>
      </c>
      <c r="L207" s="218">
        <v>0</v>
      </c>
      <c r="M207" s="218"/>
      <c r="N207" s="219">
        <f>ROUND($L$207*$K$207,2)</f>
        <v>0</v>
      </c>
      <c r="O207" s="219"/>
      <c r="P207" s="219"/>
      <c r="Q207" s="219"/>
      <c r="R207" s="25"/>
      <c r="T207" s="146"/>
      <c r="U207" s="30" t="s">
        <v>45</v>
      </c>
      <c r="V207" s="24"/>
      <c r="W207" s="147">
        <f>$V$207*$K$207</f>
        <v>0</v>
      </c>
      <c r="X207" s="147">
        <v>0.152</v>
      </c>
      <c r="Y207" s="147">
        <f>$X$207*$K$207</f>
        <v>111.470872</v>
      </c>
      <c r="Z207" s="147">
        <v>0</v>
      </c>
      <c r="AA207" s="148">
        <f>$Z$207*$K$207</f>
        <v>0</v>
      </c>
      <c r="AR207" s="6" t="s">
        <v>189</v>
      </c>
      <c r="AT207" s="6" t="s">
        <v>256</v>
      </c>
      <c r="AU207" s="6" t="s">
        <v>110</v>
      </c>
      <c r="AY207" s="6" t="s">
        <v>150</v>
      </c>
      <c r="BE207" s="91">
        <f>IF($U$207="základní",$N$207,0)</f>
        <v>0</v>
      </c>
      <c r="BF207" s="91">
        <f>IF($U$207="snížená",$N$207,0)</f>
        <v>0</v>
      </c>
      <c r="BG207" s="91">
        <f>IF($U$207="zákl. přenesená",$N$207,0)</f>
        <v>0</v>
      </c>
      <c r="BH207" s="91">
        <f>IF($U$207="sníž. přenesená",$N$207,0)</f>
        <v>0</v>
      </c>
      <c r="BI207" s="91">
        <f>IF($U$207="nulová",$N$207,0)</f>
        <v>0</v>
      </c>
      <c r="BJ207" s="6" t="s">
        <v>22</v>
      </c>
      <c r="BK207" s="91">
        <f>ROUND($L$207*$K$207,2)</f>
        <v>0</v>
      </c>
      <c r="BL207" s="6" t="s">
        <v>155</v>
      </c>
      <c r="BM207" s="6" t="s">
        <v>392</v>
      </c>
    </row>
    <row r="208" spans="2:51" s="6" customFormat="1" ht="18.75" customHeight="1">
      <c r="B208" s="149"/>
      <c r="C208" s="150"/>
      <c r="D208" s="150"/>
      <c r="E208" s="150"/>
      <c r="F208" s="215" t="s">
        <v>307</v>
      </c>
      <c r="G208" s="215"/>
      <c r="H208" s="215"/>
      <c r="I208" s="215"/>
      <c r="J208" s="150"/>
      <c r="K208" s="151">
        <v>782.7</v>
      </c>
      <c r="L208" s="150"/>
      <c r="M208" s="150"/>
      <c r="N208" s="150"/>
      <c r="O208" s="150"/>
      <c r="P208" s="150"/>
      <c r="Q208" s="150"/>
      <c r="R208" s="152"/>
      <c r="T208" s="153"/>
      <c r="U208" s="150"/>
      <c r="V208" s="150"/>
      <c r="W208" s="150"/>
      <c r="X208" s="150"/>
      <c r="Y208" s="150"/>
      <c r="Z208" s="150"/>
      <c r="AA208" s="154"/>
      <c r="AT208" s="155" t="s">
        <v>158</v>
      </c>
      <c r="AU208" s="155" t="s">
        <v>110</v>
      </c>
      <c r="AV208" s="155" t="s">
        <v>110</v>
      </c>
      <c r="AW208" s="155" t="s">
        <v>120</v>
      </c>
      <c r="AX208" s="155" t="s">
        <v>80</v>
      </c>
      <c r="AY208" s="155" t="s">
        <v>150</v>
      </c>
    </row>
    <row r="209" spans="2:51" s="6" customFormat="1" ht="45" customHeight="1">
      <c r="B209" s="149"/>
      <c r="C209" s="150"/>
      <c r="D209" s="150"/>
      <c r="E209" s="150"/>
      <c r="F209" s="215" t="s">
        <v>393</v>
      </c>
      <c r="G209" s="215"/>
      <c r="H209" s="215"/>
      <c r="I209" s="215"/>
      <c r="J209" s="150"/>
      <c r="K209" s="151">
        <v>-46</v>
      </c>
      <c r="L209" s="150"/>
      <c r="M209" s="150"/>
      <c r="N209" s="150"/>
      <c r="O209" s="150"/>
      <c r="P209" s="150"/>
      <c r="Q209" s="150"/>
      <c r="R209" s="152"/>
      <c r="T209" s="153"/>
      <c r="U209" s="150"/>
      <c r="V209" s="150"/>
      <c r="W209" s="150"/>
      <c r="X209" s="150"/>
      <c r="Y209" s="150"/>
      <c r="Z209" s="150"/>
      <c r="AA209" s="154"/>
      <c r="AT209" s="155" t="s">
        <v>158</v>
      </c>
      <c r="AU209" s="155" t="s">
        <v>110</v>
      </c>
      <c r="AV209" s="155" t="s">
        <v>110</v>
      </c>
      <c r="AW209" s="155" t="s">
        <v>120</v>
      </c>
      <c r="AX209" s="155" t="s">
        <v>80</v>
      </c>
      <c r="AY209" s="155" t="s">
        <v>150</v>
      </c>
    </row>
    <row r="210" spans="2:51" s="6" customFormat="1" ht="18.75" customHeight="1">
      <c r="B210" s="149"/>
      <c r="C210" s="150"/>
      <c r="D210" s="150"/>
      <c r="E210" s="150"/>
      <c r="F210" s="215" t="s">
        <v>394</v>
      </c>
      <c r="G210" s="215"/>
      <c r="H210" s="215"/>
      <c r="I210" s="215"/>
      <c r="J210" s="150"/>
      <c r="K210" s="151">
        <v>-10.6</v>
      </c>
      <c r="L210" s="150"/>
      <c r="M210" s="150"/>
      <c r="N210" s="150"/>
      <c r="O210" s="150"/>
      <c r="P210" s="150"/>
      <c r="Q210" s="150"/>
      <c r="R210" s="152"/>
      <c r="T210" s="153"/>
      <c r="U210" s="150"/>
      <c r="V210" s="150"/>
      <c r="W210" s="150"/>
      <c r="X210" s="150"/>
      <c r="Y210" s="150"/>
      <c r="Z210" s="150"/>
      <c r="AA210" s="154"/>
      <c r="AT210" s="155" t="s">
        <v>158</v>
      </c>
      <c r="AU210" s="155" t="s">
        <v>110</v>
      </c>
      <c r="AV210" s="155" t="s">
        <v>110</v>
      </c>
      <c r="AW210" s="155" t="s">
        <v>120</v>
      </c>
      <c r="AX210" s="155" t="s">
        <v>80</v>
      </c>
      <c r="AY210" s="155" t="s">
        <v>150</v>
      </c>
    </row>
    <row r="211" spans="2:65" s="6" customFormat="1" ht="27" customHeight="1">
      <c r="B211" s="23"/>
      <c r="C211" s="162" t="s">
        <v>395</v>
      </c>
      <c r="D211" s="162" t="s">
        <v>256</v>
      </c>
      <c r="E211" s="163" t="s">
        <v>396</v>
      </c>
      <c r="F211" s="217" t="s">
        <v>886</v>
      </c>
      <c r="G211" s="217"/>
      <c r="H211" s="217"/>
      <c r="I211" s="217"/>
      <c r="J211" s="164" t="s">
        <v>154</v>
      </c>
      <c r="K211" s="165">
        <v>57.166</v>
      </c>
      <c r="L211" s="218">
        <v>0</v>
      </c>
      <c r="M211" s="218"/>
      <c r="N211" s="219">
        <f>ROUND($L$211*$K$211,2)</f>
        <v>0</v>
      </c>
      <c r="O211" s="219"/>
      <c r="P211" s="219"/>
      <c r="Q211" s="219"/>
      <c r="R211" s="25"/>
      <c r="T211" s="146"/>
      <c r="U211" s="30" t="s">
        <v>45</v>
      </c>
      <c r="V211" s="24"/>
      <c r="W211" s="147">
        <f>$V$211*$K$211</f>
        <v>0</v>
      </c>
      <c r="X211" s="147">
        <v>0.152</v>
      </c>
      <c r="Y211" s="147">
        <f>$X$211*$K$211</f>
        <v>8.689231999999999</v>
      </c>
      <c r="Z211" s="147">
        <v>0</v>
      </c>
      <c r="AA211" s="148">
        <f>$Z$211*$K$211</f>
        <v>0</v>
      </c>
      <c r="AR211" s="6" t="s">
        <v>189</v>
      </c>
      <c r="AT211" s="6" t="s">
        <v>256</v>
      </c>
      <c r="AU211" s="6" t="s">
        <v>110</v>
      </c>
      <c r="AY211" s="6" t="s">
        <v>150</v>
      </c>
      <c r="BE211" s="91">
        <f>IF($U$211="základní",$N$211,0)</f>
        <v>0</v>
      </c>
      <c r="BF211" s="91">
        <f>IF($U$211="snížená",$N$211,0)</f>
        <v>0</v>
      </c>
      <c r="BG211" s="91">
        <f>IF($U$211="zákl. přenesená",$N$211,0)</f>
        <v>0</v>
      </c>
      <c r="BH211" s="91">
        <f>IF($U$211="sníž. přenesená",$N$211,0)</f>
        <v>0</v>
      </c>
      <c r="BI211" s="91">
        <f>IF($U$211="nulová",$N$211,0)</f>
        <v>0</v>
      </c>
      <c r="BJ211" s="6" t="s">
        <v>22</v>
      </c>
      <c r="BK211" s="91">
        <f>ROUND($L$211*$K$211,2)</f>
        <v>0</v>
      </c>
      <c r="BL211" s="6" t="s">
        <v>155</v>
      </c>
      <c r="BM211" s="6" t="s">
        <v>397</v>
      </c>
    </row>
    <row r="212" spans="2:51" s="6" customFormat="1" ht="18.75" customHeight="1">
      <c r="B212" s="149"/>
      <c r="C212" s="150"/>
      <c r="D212" s="150"/>
      <c r="E212" s="150"/>
      <c r="F212" s="215" t="s">
        <v>398</v>
      </c>
      <c r="G212" s="215"/>
      <c r="H212" s="215"/>
      <c r="I212" s="215"/>
      <c r="J212" s="150"/>
      <c r="K212" s="151">
        <v>10.6</v>
      </c>
      <c r="L212" s="150"/>
      <c r="M212" s="150"/>
      <c r="N212" s="150"/>
      <c r="O212" s="150"/>
      <c r="P212" s="150"/>
      <c r="Q212" s="150"/>
      <c r="R212" s="152"/>
      <c r="T212" s="153"/>
      <c r="U212" s="150"/>
      <c r="V212" s="150"/>
      <c r="W212" s="150"/>
      <c r="X212" s="150"/>
      <c r="Y212" s="150"/>
      <c r="Z212" s="150"/>
      <c r="AA212" s="154"/>
      <c r="AT212" s="155" t="s">
        <v>158</v>
      </c>
      <c r="AU212" s="155" t="s">
        <v>110</v>
      </c>
      <c r="AV212" s="155" t="s">
        <v>110</v>
      </c>
      <c r="AW212" s="155" t="s">
        <v>120</v>
      </c>
      <c r="AX212" s="155" t="s">
        <v>80</v>
      </c>
      <c r="AY212" s="155" t="s">
        <v>150</v>
      </c>
    </row>
    <row r="213" spans="2:51" s="6" customFormat="1" ht="41.25" customHeight="1">
      <c r="B213" s="149"/>
      <c r="C213" s="150"/>
      <c r="D213" s="150"/>
      <c r="E213" s="150"/>
      <c r="F213" s="215" t="s">
        <v>399</v>
      </c>
      <c r="G213" s="215"/>
      <c r="H213" s="215"/>
      <c r="I213" s="215"/>
      <c r="J213" s="150"/>
      <c r="K213" s="151">
        <v>46</v>
      </c>
      <c r="L213" s="150"/>
      <c r="M213" s="150"/>
      <c r="N213" s="150"/>
      <c r="O213" s="150"/>
      <c r="P213" s="150"/>
      <c r="Q213" s="150"/>
      <c r="R213" s="152"/>
      <c r="T213" s="153"/>
      <c r="U213" s="150"/>
      <c r="V213" s="150"/>
      <c r="W213" s="150"/>
      <c r="X213" s="150"/>
      <c r="Y213" s="150"/>
      <c r="Z213" s="150"/>
      <c r="AA213" s="154"/>
      <c r="AT213" s="155" t="s">
        <v>158</v>
      </c>
      <c r="AU213" s="155" t="s">
        <v>110</v>
      </c>
      <c r="AV213" s="155" t="s">
        <v>110</v>
      </c>
      <c r="AW213" s="155" t="s">
        <v>120</v>
      </c>
      <c r="AX213" s="155" t="s">
        <v>80</v>
      </c>
      <c r="AY213" s="155" t="s">
        <v>150</v>
      </c>
    </row>
    <row r="214" spans="2:63" s="131" customFormat="1" ht="30.75" customHeight="1">
      <c r="B214" s="132"/>
      <c r="C214" s="133"/>
      <c r="D214" s="141" t="s">
        <v>231</v>
      </c>
      <c r="E214" s="141"/>
      <c r="F214" s="141"/>
      <c r="G214" s="141"/>
      <c r="H214" s="141"/>
      <c r="I214" s="141"/>
      <c r="J214" s="141"/>
      <c r="K214" s="141"/>
      <c r="L214" s="141"/>
      <c r="M214" s="141"/>
      <c r="N214" s="211">
        <f>$BK$214</f>
        <v>0</v>
      </c>
      <c r="O214" s="211"/>
      <c r="P214" s="211"/>
      <c r="Q214" s="211"/>
      <c r="R214" s="135"/>
      <c r="T214" s="136"/>
      <c r="U214" s="133"/>
      <c r="V214" s="133"/>
      <c r="W214" s="137">
        <f>SUM($W$215:$W$259)</f>
        <v>0</v>
      </c>
      <c r="X214" s="133"/>
      <c r="Y214" s="137">
        <f>SUM($Y$215:$Y$259)</f>
        <v>154.2295525296</v>
      </c>
      <c r="Z214" s="133"/>
      <c r="AA214" s="138">
        <f>SUM($AA$215:$AA$259)</f>
        <v>0</v>
      </c>
      <c r="AR214" s="139" t="s">
        <v>22</v>
      </c>
      <c r="AT214" s="139" t="s">
        <v>79</v>
      </c>
      <c r="AU214" s="139" t="s">
        <v>22</v>
      </c>
      <c r="AY214" s="139" t="s">
        <v>150</v>
      </c>
      <c r="BK214" s="140">
        <f>SUM($BK$215:$BK$259)</f>
        <v>0</v>
      </c>
    </row>
    <row r="215" spans="2:65" s="6" customFormat="1" ht="27" customHeight="1">
      <c r="B215" s="23"/>
      <c r="C215" s="142" t="s">
        <v>400</v>
      </c>
      <c r="D215" s="142" t="s">
        <v>151</v>
      </c>
      <c r="E215" s="143" t="s">
        <v>401</v>
      </c>
      <c r="F215" s="212" t="s">
        <v>402</v>
      </c>
      <c r="G215" s="212"/>
      <c r="H215" s="212"/>
      <c r="I215" s="212"/>
      <c r="J215" s="144" t="s">
        <v>181</v>
      </c>
      <c r="K215" s="145">
        <v>7</v>
      </c>
      <c r="L215" s="213">
        <v>0</v>
      </c>
      <c r="M215" s="213"/>
      <c r="N215" s="214">
        <f>ROUND($L$215*$K$215,2)</f>
        <v>0</v>
      </c>
      <c r="O215" s="214"/>
      <c r="P215" s="214"/>
      <c r="Q215" s="214"/>
      <c r="R215" s="25"/>
      <c r="T215" s="146"/>
      <c r="U215" s="30" t="s">
        <v>45</v>
      </c>
      <c r="V215" s="24"/>
      <c r="W215" s="147">
        <f>$V$215*$K$215</f>
        <v>0</v>
      </c>
      <c r="X215" s="147">
        <v>0.0007</v>
      </c>
      <c r="Y215" s="147">
        <f>$X$215*$K$215</f>
        <v>0.0049</v>
      </c>
      <c r="Z215" s="147">
        <v>0</v>
      </c>
      <c r="AA215" s="148">
        <f>$Z$215*$K$215</f>
        <v>0</v>
      </c>
      <c r="AR215" s="6" t="s">
        <v>155</v>
      </c>
      <c r="AT215" s="6" t="s">
        <v>151</v>
      </c>
      <c r="AU215" s="6" t="s">
        <v>110</v>
      </c>
      <c r="AY215" s="6" t="s">
        <v>150</v>
      </c>
      <c r="BE215" s="91">
        <f>IF($U$215="základní",$N$215,0)</f>
        <v>0</v>
      </c>
      <c r="BF215" s="91">
        <f>IF($U$215="snížená",$N$215,0)</f>
        <v>0</v>
      </c>
      <c r="BG215" s="91">
        <f>IF($U$215="zákl. přenesená",$N$215,0)</f>
        <v>0</v>
      </c>
      <c r="BH215" s="91">
        <f>IF($U$215="sníž. přenesená",$N$215,0)</f>
        <v>0</v>
      </c>
      <c r="BI215" s="91">
        <f>IF($U$215="nulová",$N$215,0)</f>
        <v>0</v>
      </c>
      <c r="BJ215" s="6" t="s">
        <v>22</v>
      </c>
      <c r="BK215" s="91">
        <f>ROUND($L$215*$K$215,2)</f>
        <v>0</v>
      </c>
      <c r="BL215" s="6" t="s">
        <v>155</v>
      </c>
      <c r="BM215" s="6" t="s">
        <v>403</v>
      </c>
    </row>
    <row r="216" spans="2:65" s="6" customFormat="1" ht="15.75" customHeight="1">
      <c r="B216" s="23"/>
      <c r="C216" s="162" t="s">
        <v>404</v>
      </c>
      <c r="D216" s="162" t="s">
        <v>256</v>
      </c>
      <c r="E216" s="163" t="s">
        <v>405</v>
      </c>
      <c r="F216" s="217" t="s">
        <v>406</v>
      </c>
      <c r="G216" s="217"/>
      <c r="H216" s="217"/>
      <c r="I216" s="217"/>
      <c r="J216" s="164" t="s">
        <v>181</v>
      </c>
      <c r="K216" s="165">
        <v>5</v>
      </c>
      <c r="L216" s="218">
        <v>0</v>
      </c>
      <c r="M216" s="218"/>
      <c r="N216" s="219">
        <f>ROUND($L$216*$K$216,2)</f>
        <v>0</v>
      </c>
      <c r="O216" s="219"/>
      <c r="P216" s="219"/>
      <c r="Q216" s="219"/>
      <c r="R216" s="25"/>
      <c r="T216" s="146"/>
      <c r="U216" s="30" t="s">
        <v>45</v>
      </c>
      <c r="V216" s="24"/>
      <c r="W216" s="147">
        <f>$V$216*$K$216</f>
        <v>0</v>
      </c>
      <c r="X216" s="147">
        <v>0.0065</v>
      </c>
      <c r="Y216" s="147">
        <f>$X$216*$K$216</f>
        <v>0.0325</v>
      </c>
      <c r="Z216" s="147">
        <v>0</v>
      </c>
      <c r="AA216" s="148">
        <f>$Z$216*$K$216</f>
        <v>0</v>
      </c>
      <c r="AR216" s="6" t="s">
        <v>189</v>
      </c>
      <c r="AT216" s="6" t="s">
        <v>256</v>
      </c>
      <c r="AU216" s="6" t="s">
        <v>110</v>
      </c>
      <c r="AY216" s="6" t="s">
        <v>150</v>
      </c>
      <c r="BE216" s="91">
        <f>IF($U$216="základní",$N$216,0)</f>
        <v>0</v>
      </c>
      <c r="BF216" s="91">
        <f>IF($U$216="snížená",$N$216,0)</f>
        <v>0</v>
      </c>
      <c r="BG216" s="91">
        <f>IF($U$216="zákl. přenesená",$N$216,0)</f>
        <v>0</v>
      </c>
      <c r="BH216" s="91">
        <f>IF($U$216="sníž. přenesená",$N$216,0)</f>
        <v>0</v>
      </c>
      <c r="BI216" s="91">
        <f>IF($U$216="nulová",$N$216,0)</f>
        <v>0</v>
      </c>
      <c r="BJ216" s="6" t="s">
        <v>22</v>
      </c>
      <c r="BK216" s="91">
        <f>ROUND($L$216*$K$216,2)</f>
        <v>0</v>
      </c>
      <c r="BL216" s="6" t="s">
        <v>155</v>
      </c>
      <c r="BM216" s="6" t="s">
        <v>407</v>
      </c>
    </row>
    <row r="217" spans="2:65" s="6" customFormat="1" ht="27" customHeight="1">
      <c r="B217" s="23"/>
      <c r="C217" s="162" t="s">
        <v>408</v>
      </c>
      <c r="D217" s="162" t="s">
        <v>256</v>
      </c>
      <c r="E217" s="163" t="s">
        <v>409</v>
      </c>
      <c r="F217" s="217" t="s">
        <v>410</v>
      </c>
      <c r="G217" s="217"/>
      <c r="H217" s="217"/>
      <c r="I217" s="217"/>
      <c r="J217" s="164" t="s">
        <v>181</v>
      </c>
      <c r="K217" s="165">
        <v>2</v>
      </c>
      <c r="L217" s="218">
        <v>0</v>
      </c>
      <c r="M217" s="218"/>
      <c r="N217" s="219">
        <f>ROUND($L$217*$K$217,2)</f>
        <v>0</v>
      </c>
      <c r="O217" s="219"/>
      <c r="P217" s="219"/>
      <c r="Q217" s="219"/>
      <c r="R217" s="25"/>
      <c r="T217" s="146"/>
      <c r="U217" s="30" t="s">
        <v>45</v>
      </c>
      <c r="V217" s="24"/>
      <c r="W217" s="147">
        <f>$V$217*$K$217</f>
        <v>0</v>
      </c>
      <c r="X217" s="147">
        <v>0.002</v>
      </c>
      <c r="Y217" s="147">
        <f>$X$217*$K$217</f>
        <v>0.004</v>
      </c>
      <c r="Z217" s="147">
        <v>0</v>
      </c>
      <c r="AA217" s="148">
        <f>$Z$217*$K$217</f>
        <v>0</v>
      </c>
      <c r="AR217" s="6" t="s">
        <v>189</v>
      </c>
      <c r="AT217" s="6" t="s">
        <v>256</v>
      </c>
      <c r="AU217" s="6" t="s">
        <v>110</v>
      </c>
      <c r="AY217" s="6" t="s">
        <v>150</v>
      </c>
      <c r="BE217" s="91">
        <f>IF($U$217="základní",$N$217,0)</f>
        <v>0</v>
      </c>
      <c r="BF217" s="91">
        <f>IF($U$217="snížená",$N$217,0)</f>
        <v>0</v>
      </c>
      <c r="BG217" s="91">
        <f>IF($U$217="zákl. přenesená",$N$217,0)</f>
        <v>0</v>
      </c>
      <c r="BH217" s="91">
        <f>IF($U$217="sníž. přenesená",$N$217,0)</f>
        <v>0</v>
      </c>
      <c r="BI217" s="91">
        <f>IF($U$217="nulová",$N$217,0)</f>
        <v>0</v>
      </c>
      <c r="BJ217" s="6" t="s">
        <v>22</v>
      </c>
      <c r="BK217" s="91">
        <f>ROUND($L$217*$K$217,2)</f>
        <v>0</v>
      </c>
      <c r="BL217" s="6" t="s">
        <v>155</v>
      </c>
      <c r="BM217" s="6" t="s">
        <v>411</v>
      </c>
    </row>
    <row r="218" spans="2:51" s="6" customFormat="1" ht="18.75" customHeight="1">
      <c r="B218" s="149"/>
      <c r="C218" s="150"/>
      <c r="D218" s="150"/>
      <c r="E218" s="150"/>
      <c r="F218" s="215" t="s">
        <v>412</v>
      </c>
      <c r="G218" s="215"/>
      <c r="H218" s="215"/>
      <c r="I218" s="215"/>
      <c r="J218" s="150"/>
      <c r="K218" s="151">
        <v>2</v>
      </c>
      <c r="L218" s="150"/>
      <c r="M218" s="150"/>
      <c r="N218" s="150"/>
      <c r="O218" s="150"/>
      <c r="P218" s="150"/>
      <c r="Q218" s="150"/>
      <c r="R218" s="152"/>
      <c r="T218" s="153"/>
      <c r="U218" s="150"/>
      <c r="V218" s="150"/>
      <c r="W218" s="150"/>
      <c r="X218" s="150"/>
      <c r="Y218" s="150"/>
      <c r="Z218" s="150"/>
      <c r="AA218" s="154"/>
      <c r="AT218" s="155" t="s">
        <v>158</v>
      </c>
      <c r="AU218" s="155" t="s">
        <v>110</v>
      </c>
      <c r="AV218" s="155" t="s">
        <v>110</v>
      </c>
      <c r="AW218" s="155" t="s">
        <v>120</v>
      </c>
      <c r="AX218" s="155" t="s">
        <v>22</v>
      </c>
      <c r="AY218" s="155" t="s">
        <v>150</v>
      </c>
    </row>
    <row r="219" spans="2:65" s="6" customFormat="1" ht="27" customHeight="1">
      <c r="B219" s="23"/>
      <c r="C219" s="162" t="s">
        <v>413</v>
      </c>
      <c r="D219" s="162" t="s">
        <v>256</v>
      </c>
      <c r="E219" s="163" t="s">
        <v>414</v>
      </c>
      <c r="F219" s="217" t="s">
        <v>415</v>
      </c>
      <c r="G219" s="217"/>
      <c r="H219" s="217"/>
      <c r="I219" s="217"/>
      <c r="J219" s="164" t="s">
        <v>181</v>
      </c>
      <c r="K219" s="165">
        <v>1</v>
      </c>
      <c r="L219" s="218">
        <v>0</v>
      </c>
      <c r="M219" s="218"/>
      <c r="N219" s="219">
        <f>ROUND($L$219*$K$219,2)</f>
        <v>0</v>
      </c>
      <c r="O219" s="219"/>
      <c r="P219" s="219"/>
      <c r="Q219" s="219"/>
      <c r="R219" s="25"/>
      <c r="T219" s="146"/>
      <c r="U219" s="30" t="s">
        <v>45</v>
      </c>
      <c r="V219" s="24"/>
      <c r="W219" s="147">
        <f>$V$219*$K$219</f>
        <v>0</v>
      </c>
      <c r="X219" s="147">
        <v>0.0021</v>
      </c>
      <c r="Y219" s="147">
        <f>$X$219*$K$219</f>
        <v>0.0021</v>
      </c>
      <c r="Z219" s="147">
        <v>0</v>
      </c>
      <c r="AA219" s="148">
        <f>$Z$219*$K$219</f>
        <v>0</v>
      </c>
      <c r="AR219" s="6" t="s">
        <v>189</v>
      </c>
      <c r="AT219" s="6" t="s">
        <v>256</v>
      </c>
      <c r="AU219" s="6" t="s">
        <v>110</v>
      </c>
      <c r="AY219" s="6" t="s">
        <v>150</v>
      </c>
      <c r="BE219" s="91">
        <f>IF($U$219="základní",$N$219,0)</f>
        <v>0</v>
      </c>
      <c r="BF219" s="91">
        <f>IF($U$219="snížená",$N$219,0)</f>
        <v>0</v>
      </c>
      <c r="BG219" s="91">
        <f>IF($U$219="zákl. přenesená",$N$219,0)</f>
        <v>0</v>
      </c>
      <c r="BH219" s="91">
        <f>IF($U$219="sníž. přenesená",$N$219,0)</f>
        <v>0</v>
      </c>
      <c r="BI219" s="91">
        <f>IF($U$219="nulová",$N$219,0)</f>
        <v>0</v>
      </c>
      <c r="BJ219" s="6" t="s">
        <v>22</v>
      </c>
      <c r="BK219" s="91">
        <f>ROUND($L$219*$K$219,2)</f>
        <v>0</v>
      </c>
      <c r="BL219" s="6" t="s">
        <v>155</v>
      </c>
      <c r="BM219" s="6" t="s">
        <v>416</v>
      </c>
    </row>
    <row r="220" spans="2:51" s="6" customFormat="1" ht="18.75" customHeight="1">
      <c r="B220" s="149"/>
      <c r="C220" s="150"/>
      <c r="D220" s="150"/>
      <c r="E220" s="150"/>
      <c r="F220" s="215" t="s">
        <v>417</v>
      </c>
      <c r="G220" s="215"/>
      <c r="H220" s="215"/>
      <c r="I220" s="215"/>
      <c r="J220" s="150"/>
      <c r="K220" s="151">
        <v>1</v>
      </c>
      <c r="L220" s="150"/>
      <c r="M220" s="150"/>
      <c r="N220" s="150"/>
      <c r="O220" s="150"/>
      <c r="P220" s="150"/>
      <c r="Q220" s="150"/>
      <c r="R220" s="152"/>
      <c r="T220" s="153"/>
      <c r="U220" s="150"/>
      <c r="V220" s="150"/>
      <c r="W220" s="150"/>
      <c r="X220" s="150"/>
      <c r="Y220" s="150"/>
      <c r="Z220" s="150"/>
      <c r="AA220" s="154"/>
      <c r="AT220" s="155" t="s">
        <v>158</v>
      </c>
      <c r="AU220" s="155" t="s">
        <v>110</v>
      </c>
      <c r="AV220" s="155" t="s">
        <v>110</v>
      </c>
      <c r="AW220" s="155" t="s">
        <v>120</v>
      </c>
      <c r="AX220" s="155" t="s">
        <v>22</v>
      </c>
      <c r="AY220" s="155" t="s">
        <v>150</v>
      </c>
    </row>
    <row r="221" spans="2:65" s="6" customFormat="1" ht="15.75" customHeight="1">
      <c r="B221" s="23"/>
      <c r="C221" s="162" t="s">
        <v>418</v>
      </c>
      <c r="D221" s="162" t="s">
        <v>256</v>
      </c>
      <c r="E221" s="163" t="s">
        <v>419</v>
      </c>
      <c r="F221" s="217" t="s">
        <v>420</v>
      </c>
      <c r="G221" s="217"/>
      <c r="H221" s="217"/>
      <c r="I221" s="217"/>
      <c r="J221" s="164" t="s">
        <v>181</v>
      </c>
      <c r="K221" s="165">
        <v>3</v>
      </c>
      <c r="L221" s="218">
        <v>0</v>
      </c>
      <c r="M221" s="218"/>
      <c r="N221" s="219">
        <f>ROUND($L$221*$K$221,2)</f>
        <v>0</v>
      </c>
      <c r="O221" s="219"/>
      <c r="P221" s="219"/>
      <c r="Q221" s="219"/>
      <c r="R221" s="25"/>
      <c r="T221" s="146"/>
      <c r="U221" s="30" t="s">
        <v>45</v>
      </c>
      <c r="V221" s="24"/>
      <c r="W221" s="147">
        <f>$V$221*$K$221</f>
        <v>0</v>
      </c>
      <c r="X221" s="147">
        <v>0.0031</v>
      </c>
      <c r="Y221" s="147">
        <f>$X$221*$K$221</f>
        <v>0.0093</v>
      </c>
      <c r="Z221" s="147">
        <v>0</v>
      </c>
      <c r="AA221" s="148">
        <f>$Z$221*$K$221</f>
        <v>0</v>
      </c>
      <c r="AR221" s="6" t="s">
        <v>189</v>
      </c>
      <c r="AT221" s="6" t="s">
        <v>256</v>
      </c>
      <c r="AU221" s="6" t="s">
        <v>110</v>
      </c>
      <c r="AY221" s="6" t="s">
        <v>150</v>
      </c>
      <c r="BE221" s="91">
        <f>IF($U$221="základní",$N$221,0)</f>
        <v>0</v>
      </c>
      <c r="BF221" s="91">
        <f>IF($U$221="snížená",$N$221,0)</f>
        <v>0</v>
      </c>
      <c r="BG221" s="91">
        <f>IF($U$221="zákl. přenesená",$N$221,0)</f>
        <v>0</v>
      </c>
      <c r="BH221" s="91">
        <f>IF($U$221="sníž. přenesená",$N$221,0)</f>
        <v>0</v>
      </c>
      <c r="BI221" s="91">
        <f>IF($U$221="nulová",$N$221,0)</f>
        <v>0</v>
      </c>
      <c r="BJ221" s="6" t="s">
        <v>22</v>
      </c>
      <c r="BK221" s="91">
        <f>ROUND($L$221*$K$221,2)</f>
        <v>0</v>
      </c>
      <c r="BL221" s="6" t="s">
        <v>155</v>
      </c>
      <c r="BM221" s="6" t="s">
        <v>421</v>
      </c>
    </row>
    <row r="222" spans="2:51" s="6" customFormat="1" ht="18.75" customHeight="1">
      <c r="B222" s="149"/>
      <c r="C222" s="150"/>
      <c r="D222" s="150"/>
      <c r="E222" s="150"/>
      <c r="F222" s="215" t="s">
        <v>422</v>
      </c>
      <c r="G222" s="215"/>
      <c r="H222" s="215"/>
      <c r="I222" s="215"/>
      <c r="J222" s="150"/>
      <c r="K222" s="151">
        <v>1</v>
      </c>
      <c r="L222" s="150"/>
      <c r="M222" s="150"/>
      <c r="N222" s="150"/>
      <c r="O222" s="150"/>
      <c r="P222" s="150"/>
      <c r="Q222" s="150"/>
      <c r="R222" s="152"/>
      <c r="T222" s="153"/>
      <c r="U222" s="150"/>
      <c r="V222" s="150"/>
      <c r="W222" s="150"/>
      <c r="X222" s="150"/>
      <c r="Y222" s="150"/>
      <c r="Z222" s="150"/>
      <c r="AA222" s="154"/>
      <c r="AT222" s="155" t="s">
        <v>158</v>
      </c>
      <c r="AU222" s="155" t="s">
        <v>110</v>
      </c>
      <c r="AV222" s="155" t="s">
        <v>110</v>
      </c>
      <c r="AW222" s="155" t="s">
        <v>120</v>
      </c>
      <c r="AX222" s="155" t="s">
        <v>80</v>
      </c>
      <c r="AY222" s="155" t="s">
        <v>150</v>
      </c>
    </row>
    <row r="223" spans="2:51" s="6" customFormat="1" ht="18.75" customHeight="1">
      <c r="B223" s="149"/>
      <c r="C223" s="150"/>
      <c r="D223" s="150"/>
      <c r="E223" s="150"/>
      <c r="F223" s="215" t="s">
        <v>423</v>
      </c>
      <c r="G223" s="215"/>
      <c r="H223" s="215"/>
      <c r="I223" s="215"/>
      <c r="J223" s="150"/>
      <c r="K223" s="151">
        <v>2</v>
      </c>
      <c r="L223" s="150"/>
      <c r="M223" s="150"/>
      <c r="N223" s="150"/>
      <c r="O223" s="150"/>
      <c r="P223" s="150"/>
      <c r="Q223" s="150"/>
      <c r="R223" s="152"/>
      <c r="T223" s="153"/>
      <c r="U223" s="150"/>
      <c r="V223" s="150"/>
      <c r="W223" s="150"/>
      <c r="X223" s="150"/>
      <c r="Y223" s="150"/>
      <c r="Z223" s="150"/>
      <c r="AA223" s="154"/>
      <c r="AT223" s="155" t="s">
        <v>158</v>
      </c>
      <c r="AU223" s="155" t="s">
        <v>110</v>
      </c>
      <c r="AV223" s="155" t="s">
        <v>110</v>
      </c>
      <c r="AW223" s="155" t="s">
        <v>120</v>
      </c>
      <c r="AX223" s="155" t="s">
        <v>80</v>
      </c>
      <c r="AY223" s="155" t="s">
        <v>150</v>
      </c>
    </row>
    <row r="224" spans="2:65" s="6" customFormat="1" ht="15.75" customHeight="1">
      <c r="B224" s="23"/>
      <c r="C224" s="162" t="s">
        <v>424</v>
      </c>
      <c r="D224" s="162" t="s">
        <v>256</v>
      </c>
      <c r="E224" s="163" t="s">
        <v>425</v>
      </c>
      <c r="F224" s="217" t="s">
        <v>426</v>
      </c>
      <c r="G224" s="217"/>
      <c r="H224" s="217"/>
      <c r="I224" s="217"/>
      <c r="J224" s="164" t="s">
        <v>181</v>
      </c>
      <c r="K224" s="165">
        <v>1</v>
      </c>
      <c r="L224" s="218">
        <v>0</v>
      </c>
      <c r="M224" s="218"/>
      <c r="N224" s="219">
        <f>ROUND($L$224*$K$224,2)</f>
        <v>0</v>
      </c>
      <c r="O224" s="219"/>
      <c r="P224" s="219"/>
      <c r="Q224" s="219"/>
      <c r="R224" s="25"/>
      <c r="T224" s="146"/>
      <c r="U224" s="30" t="s">
        <v>45</v>
      </c>
      <c r="V224" s="24"/>
      <c r="W224" s="147">
        <f>$V$224*$K$224</f>
        <v>0</v>
      </c>
      <c r="X224" s="147">
        <v>0.003</v>
      </c>
      <c r="Y224" s="147">
        <f>$X$224*$K$224</f>
        <v>0.003</v>
      </c>
      <c r="Z224" s="147">
        <v>0</v>
      </c>
      <c r="AA224" s="148">
        <f>$Z$224*$K$224</f>
        <v>0</v>
      </c>
      <c r="AR224" s="6" t="s">
        <v>189</v>
      </c>
      <c r="AT224" s="6" t="s">
        <v>256</v>
      </c>
      <c r="AU224" s="6" t="s">
        <v>110</v>
      </c>
      <c r="AY224" s="6" t="s">
        <v>150</v>
      </c>
      <c r="BE224" s="91">
        <f>IF($U$224="základní",$N$224,0)</f>
        <v>0</v>
      </c>
      <c r="BF224" s="91">
        <f>IF($U$224="snížená",$N$224,0)</f>
        <v>0</v>
      </c>
      <c r="BG224" s="91">
        <f>IF($U$224="zákl. přenesená",$N$224,0)</f>
        <v>0</v>
      </c>
      <c r="BH224" s="91">
        <f>IF($U$224="sníž. přenesená",$N$224,0)</f>
        <v>0</v>
      </c>
      <c r="BI224" s="91">
        <f>IF($U$224="nulová",$N$224,0)</f>
        <v>0</v>
      </c>
      <c r="BJ224" s="6" t="s">
        <v>22</v>
      </c>
      <c r="BK224" s="91">
        <f>ROUND($L$224*$K$224,2)</f>
        <v>0</v>
      </c>
      <c r="BL224" s="6" t="s">
        <v>155</v>
      </c>
      <c r="BM224" s="6" t="s">
        <v>427</v>
      </c>
    </row>
    <row r="225" spans="2:51" s="6" customFormat="1" ht="18.75" customHeight="1">
      <c r="B225" s="149"/>
      <c r="C225" s="150"/>
      <c r="D225" s="150"/>
      <c r="E225" s="150"/>
      <c r="F225" s="215" t="s">
        <v>428</v>
      </c>
      <c r="G225" s="215"/>
      <c r="H225" s="215"/>
      <c r="I225" s="215"/>
      <c r="J225" s="150"/>
      <c r="K225" s="151">
        <v>1</v>
      </c>
      <c r="L225" s="150"/>
      <c r="M225" s="150"/>
      <c r="N225" s="150"/>
      <c r="O225" s="150"/>
      <c r="P225" s="150"/>
      <c r="Q225" s="150"/>
      <c r="R225" s="152"/>
      <c r="T225" s="153"/>
      <c r="U225" s="150"/>
      <c r="V225" s="150"/>
      <c r="W225" s="150"/>
      <c r="X225" s="150"/>
      <c r="Y225" s="150"/>
      <c r="Z225" s="150"/>
      <c r="AA225" s="154"/>
      <c r="AT225" s="155" t="s">
        <v>158</v>
      </c>
      <c r="AU225" s="155" t="s">
        <v>110</v>
      </c>
      <c r="AV225" s="155" t="s">
        <v>110</v>
      </c>
      <c r="AW225" s="155" t="s">
        <v>120</v>
      </c>
      <c r="AX225" s="155" t="s">
        <v>22</v>
      </c>
      <c r="AY225" s="155" t="s">
        <v>150</v>
      </c>
    </row>
    <row r="226" spans="2:65" s="6" customFormat="1" ht="15.75" customHeight="1">
      <c r="B226" s="23"/>
      <c r="C226" s="162" t="s">
        <v>429</v>
      </c>
      <c r="D226" s="162" t="s">
        <v>256</v>
      </c>
      <c r="E226" s="163" t="s">
        <v>430</v>
      </c>
      <c r="F226" s="217" t="s">
        <v>431</v>
      </c>
      <c r="G226" s="217"/>
      <c r="H226" s="217"/>
      <c r="I226" s="217"/>
      <c r="J226" s="164" t="s">
        <v>181</v>
      </c>
      <c r="K226" s="165">
        <v>5</v>
      </c>
      <c r="L226" s="218">
        <v>0</v>
      </c>
      <c r="M226" s="218"/>
      <c r="N226" s="219">
        <f>ROUND($L$226*$K$226,2)</f>
        <v>0</v>
      </c>
      <c r="O226" s="219"/>
      <c r="P226" s="219"/>
      <c r="Q226" s="219"/>
      <c r="R226" s="25"/>
      <c r="T226" s="146"/>
      <c r="U226" s="30" t="s">
        <v>45</v>
      </c>
      <c r="V226" s="24"/>
      <c r="W226" s="147">
        <f>$V$226*$K$226</f>
        <v>0</v>
      </c>
      <c r="X226" s="147">
        <v>0.003</v>
      </c>
      <c r="Y226" s="147">
        <f>$X$226*$K$226</f>
        <v>0.015</v>
      </c>
      <c r="Z226" s="147">
        <v>0</v>
      </c>
      <c r="AA226" s="148">
        <f>$Z$226*$K$226</f>
        <v>0</v>
      </c>
      <c r="AR226" s="6" t="s">
        <v>189</v>
      </c>
      <c r="AT226" s="6" t="s">
        <v>256</v>
      </c>
      <c r="AU226" s="6" t="s">
        <v>110</v>
      </c>
      <c r="AY226" s="6" t="s">
        <v>150</v>
      </c>
      <c r="BE226" s="91">
        <f>IF($U$226="základní",$N$226,0)</f>
        <v>0</v>
      </c>
      <c r="BF226" s="91">
        <f>IF($U$226="snížená",$N$226,0)</f>
        <v>0</v>
      </c>
      <c r="BG226" s="91">
        <f>IF($U$226="zákl. přenesená",$N$226,0)</f>
        <v>0</v>
      </c>
      <c r="BH226" s="91">
        <f>IF($U$226="sníž. přenesená",$N$226,0)</f>
        <v>0</v>
      </c>
      <c r="BI226" s="91">
        <f>IF($U$226="nulová",$N$226,0)</f>
        <v>0</v>
      </c>
      <c r="BJ226" s="6" t="s">
        <v>22</v>
      </c>
      <c r="BK226" s="91">
        <f>ROUND($L$226*$K$226,2)</f>
        <v>0</v>
      </c>
      <c r="BL226" s="6" t="s">
        <v>155</v>
      </c>
      <c r="BM226" s="6" t="s">
        <v>432</v>
      </c>
    </row>
    <row r="227" spans="2:65" s="6" customFormat="1" ht="15.75" customHeight="1">
      <c r="B227" s="23"/>
      <c r="C227" s="162" t="s">
        <v>433</v>
      </c>
      <c r="D227" s="162" t="s">
        <v>256</v>
      </c>
      <c r="E227" s="163" t="s">
        <v>434</v>
      </c>
      <c r="F227" s="217" t="s">
        <v>435</v>
      </c>
      <c r="G227" s="217"/>
      <c r="H227" s="217"/>
      <c r="I227" s="217"/>
      <c r="J227" s="164" t="s">
        <v>181</v>
      </c>
      <c r="K227" s="165">
        <v>5</v>
      </c>
      <c r="L227" s="218">
        <v>0</v>
      </c>
      <c r="M227" s="218"/>
      <c r="N227" s="219">
        <f>ROUND($L$227*$K$227,2)</f>
        <v>0</v>
      </c>
      <c r="O227" s="219"/>
      <c r="P227" s="219"/>
      <c r="Q227" s="219"/>
      <c r="R227" s="25"/>
      <c r="T227" s="146"/>
      <c r="U227" s="30" t="s">
        <v>45</v>
      </c>
      <c r="V227" s="24"/>
      <c r="W227" s="147">
        <f>$V$227*$K$227</f>
        <v>0</v>
      </c>
      <c r="X227" s="147">
        <v>0.0001</v>
      </c>
      <c r="Y227" s="147">
        <f>$X$227*$K$227</f>
        <v>0.0005</v>
      </c>
      <c r="Z227" s="147">
        <v>0</v>
      </c>
      <c r="AA227" s="148">
        <f>$Z$227*$K$227</f>
        <v>0</v>
      </c>
      <c r="AR227" s="6" t="s">
        <v>189</v>
      </c>
      <c r="AT227" s="6" t="s">
        <v>256</v>
      </c>
      <c r="AU227" s="6" t="s">
        <v>110</v>
      </c>
      <c r="AY227" s="6" t="s">
        <v>150</v>
      </c>
      <c r="BE227" s="91">
        <f>IF($U$227="základní",$N$227,0)</f>
        <v>0</v>
      </c>
      <c r="BF227" s="91">
        <f>IF($U$227="snížená",$N$227,0)</f>
        <v>0</v>
      </c>
      <c r="BG227" s="91">
        <f>IF($U$227="zákl. přenesená",$N$227,0)</f>
        <v>0</v>
      </c>
      <c r="BH227" s="91">
        <f>IF($U$227="sníž. přenesená",$N$227,0)</f>
        <v>0</v>
      </c>
      <c r="BI227" s="91">
        <f>IF($U$227="nulová",$N$227,0)</f>
        <v>0</v>
      </c>
      <c r="BJ227" s="6" t="s">
        <v>22</v>
      </c>
      <c r="BK227" s="91">
        <f>ROUND($L$227*$K$227,2)</f>
        <v>0</v>
      </c>
      <c r="BL227" s="6" t="s">
        <v>155</v>
      </c>
      <c r="BM227" s="6" t="s">
        <v>436</v>
      </c>
    </row>
    <row r="228" spans="2:65" s="6" customFormat="1" ht="15.75" customHeight="1">
      <c r="B228" s="23"/>
      <c r="C228" s="162" t="s">
        <v>437</v>
      </c>
      <c r="D228" s="162" t="s">
        <v>256</v>
      </c>
      <c r="E228" s="163" t="s">
        <v>438</v>
      </c>
      <c r="F228" s="217" t="s">
        <v>439</v>
      </c>
      <c r="G228" s="217"/>
      <c r="H228" s="217"/>
      <c r="I228" s="217"/>
      <c r="J228" s="164" t="s">
        <v>181</v>
      </c>
      <c r="K228" s="165">
        <v>7</v>
      </c>
      <c r="L228" s="218">
        <v>0</v>
      </c>
      <c r="M228" s="218"/>
      <c r="N228" s="219">
        <f>ROUND($L$228*$K$228,2)</f>
        <v>0</v>
      </c>
      <c r="O228" s="219"/>
      <c r="P228" s="219"/>
      <c r="Q228" s="219"/>
      <c r="R228" s="25"/>
      <c r="T228" s="146"/>
      <c r="U228" s="30" t="s">
        <v>45</v>
      </c>
      <c r="V228" s="24"/>
      <c r="W228" s="147">
        <f>$V$228*$K$228</f>
        <v>0</v>
      </c>
      <c r="X228" s="147">
        <v>0.00035</v>
      </c>
      <c r="Y228" s="147">
        <f>$X$228*$K$228</f>
        <v>0.00245</v>
      </c>
      <c r="Z228" s="147">
        <v>0</v>
      </c>
      <c r="AA228" s="148">
        <f>$Z$228*$K$228</f>
        <v>0</v>
      </c>
      <c r="AR228" s="6" t="s">
        <v>189</v>
      </c>
      <c r="AT228" s="6" t="s">
        <v>256</v>
      </c>
      <c r="AU228" s="6" t="s">
        <v>110</v>
      </c>
      <c r="AY228" s="6" t="s">
        <v>150</v>
      </c>
      <c r="BE228" s="91">
        <f>IF($U$228="základní",$N$228,0)</f>
        <v>0</v>
      </c>
      <c r="BF228" s="91">
        <f>IF($U$228="snížená",$N$228,0)</f>
        <v>0</v>
      </c>
      <c r="BG228" s="91">
        <f>IF($U$228="zákl. přenesená",$N$228,0)</f>
        <v>0</v>
      </c>
      <c r="BH228" s="91">
        <f>IF($U$228="sníž. přenesená",$N$228,0)</f>
        <v>0</v>
      </c>
      <c r="BI228" s="91">
        <f>IF($U$228="nulová",$N$228,0)</f>
        <v>0</v>
      </c>
      <c r="BJ228" s="6" t="s">
        <v>22</v>
      </c>
      <c r="BK228" s="91">
        <f>ROUND($L$228*$K$228,2)</f>
        <v>0</v>
      </c>
      <c r="BL228" s="6" t="s">
        <v>155</v>
      </c>
      <c r="BM228" s="6" t="s">
        <v>440</v>
      </c>
    </row>
    <row r="229" spans="2:65" s="6" customFormat="1" ht="39" customHeight="1">
      <c r="B229" s="23"/>
      <c r="C229" s="142" t="s">
        <v>441</v>
      </c>
      <c r="D229" s="142" t="s">
        <v>151</v>
      </c>
      <c r="E229" s="143" t="s">
        <v>442</v>
      </c>
      <c r="F229" s="212" t="s">
        <v>443</v>
      </c>
      <c r="G229" s="212"/>
      <c r="H229" s="212"/>
      <c r="I229" s="212"/>
      <c r="J229" s="144" t="s">
        <v>154</v>
      </c>
      <c r="K229" s="145">
        <v>2.65</v>
      </c>
      <c r="L229" s="213">
        <v>0</v>
      </c>
      <c r="M229" s="213"/>
      <c r="N229" s="214">
        <f>ROUND($L$229*$K$229,2)</f>
        <v>0</v>
      </c>
      <c r="O229" s="214"/>
      <c r="P229" s="214"/>
      <c r="Q229" s="214"/>
      <c r="R229" s="25"/>
      <c r="T229" s="146"/>
      <c r="U229" s="30" t="s">
        <v>45</v>
      </c>
      <c r="V229" s="24"/>
      <c r="W229" s="147">
        <f>$V$229*$K$229</f>
        <v>0</v>
      </c>
      <c r="X229" s="147">
        <v>0.0026</v>
      </c>
      <c r="Y229" s="147">
        <f>$X$229*$K$229</f>
        <v>0.006889999999999999</v>
      </c>
      <c r="Z229" s="147">
        <v>0</v>
      </c>
      <c r="AA229" s="148">
        <f>$Z$229*$K$229</f>
        <v>0</v>
      </c>
      <c r="AR229" s="6" t="s">
        <v>155</v>
      </c>
      <c r="AT229" s="6" t="s">
        <v>151</v>
      </c>
      <c r="AU229" s="6" t="s">
        <v>110</v>
      </c>
      <c r="AY229" s="6" t="s">
        <v>150</v>
      </c>
      <c r="BE229" s="91">
        <f>IF($U$229="základní",$N$229,0)</f>
        <v>0</v>
      </c>
      <c r="BF229" s="91">
        <f>IF($U$229="snížená",$N$229,0)</f>
        <v>0</v>
      </c>
      <c r="BG229" s="91">
        <f>IF($U$229="zákl. přenesená",$N$229,0)</f>
        <v>0</v>
      </c>
      <c r="BH229" s="91">
        <f>IF($U$229="sníž. přenesená",$N$229,0)</f>
        <v>0</v>
      </c>
      <c r="BI229" s="91">
        <f>IF($U$229="nulová",$N$229,0)</f>
        <v>0</v>
      </c>
      <c r="BJ229" s="6" t="s">
        <v>22</v>
      </c>
      <c r="BK229" s="91">
        <f>ROUND($L$229*$K$229,2)</f>
        <v>0</v>
      </c>
      <c r="BL229" s="6" t="s">
        <v>155</v>
      </c>
      <c r="BM229" s="6" t="s">
        <v>444</v>
      </c>
    </row>
    <row r="230" spans="2:51" s="6" customFormat="1" ht="18.75" customHeight="1">
      <c r="B230" s="149"/>
      <c r="C230" s="150"/>
      <c r="D230" s="150"/>
      <c r="E230" s="150"/>
      <c r="F230" s="215" t="s">
        <v>445</v>
      </c>
      <c r="G230" s="215"/>
      <c r="H230" s="215"/>
      <c r="I230" s="215"/>
      <c r="J230" s="150"/>
      <c r="K230" s="151">
        <v>2.6</v>
      </c>
      <c r="L230" s="150"/>
      <c r="M230" s="150"/>
      <c r="N230" s="150"/>
      <c r="O230" s="150"/>
      <c r="P230" s="150"/>
      <c r="Q230" s="150"/>
      <c r="R230" s="152"/>
      <c r="T230" s="153"/>
      <c r="U230" s="150"/>
      <c r="V230" s="150"/>
      <c r="W230" s="150"/>
      <c r="X230" s="150"/>
      <c r="Y230" s="150"/>
      <c r="Z230" s="150"/>
      <c r="AA230" s="154"/>
      <c r="AT230" s="155" t="s">
        <v>158</v>
      </c>
      <c r="AU230" s="155" t="s">
        <v>110</v>
      </c>
      <c r="AV230" s="155" t="s">
        <v>110</v>
      </c>
      <c r="AW230" s="155" t="s">
        <v>120</v>
      </c>
      <c r="AX230" s="155" t="s">
        <v>80</v>
      </c>
      <c r="AY230" s="155" t="s">
        <v>150</v>
      </c>
    </row>
    <row r="231" spans="2:51" s="6" customFormat="1" ht="30" customHeight="1">
      <c r="B231" s="149"/>
      <c r="C231" s="150"/>
      <c r="D231" s="150"/>
      <c r="E231" s="150"/>
      <c r="F231" s="215" t="s">
        <v>446</v>
      </c>
      <c r="G231" s="215"/>
      <c r="H231" s="215"/>
      <c r="I231" s="215"/>
      <c r="J231" s="150"/>
      <c r="K231" s="151">
        <v>0.05</v>
      </c>
      <c r="L231" s="150"/>
      <c r="M231" s="150"/>
      <c r="N231" s="150"/>
      <c r="O231" s="150"/>
      <c r="P231" s="150"/>
      <c r="Q231" s="150"/>
      <c r="R231" s="152"/>
      <c r="T231" s="153"/>
      <c r="U231" s="150"/>
      <c r="V231" s="150"/>
      <c r="W231" s="150"/>
      <c r="X231" s="150"/>
      <c r="Y231" s="150"/>
      <c r="Z231" s="150"/>
      <c r="AA231" s="154"/>
      <c r="AT231" s="155" t="s">
        <v>158</v>
      </c>
      <c r="AU231" s="155" t="s">
        <v>110</v>
      </c>
      <c r="AV231" s="155" t="s">
        <v>110</v>
      </c>
      <c r="AW231" s="155" t="s">
        <v>120</v>
      </c>
      <c r="AX231" s="155" t="s">
        <v>80</v>
      </c>
      <c r="AY231" s="155" t="s">
        <v>150</v>
      </c>
    </row>
    <row r="232" spans="2:65" s="6" customFormat="1" ht="40.5" customHeight="1">
      <c r="B232" s="23"/>
      <c r="C232" s="142" t="s">
        <v>447</v>
      </c>
      <c r="D232" s="142" t="s">
        <v>151</v>
      </c>
      <c r="E232" s="143" t="s">
        <v>448</v>
      </c>
      <c r="F232" s="212" t="s">
        <v>449</v>
      </c>
      <c r="G232" s="212"/>
      <c r="H232" s="212"/>
      <c r="I232" s="212"/>
      <c r="J232" s="144" t="s">
        <v>170</v>
      </c>
      <c r="K232" s="145">
        <v>53.5</v>
      </c>
      <c r="L232" s="213">
        <v>0</v>
      </c>
      <c r="M232" s="213"/>
      <c r="N232" s="214">
        <f>ROUND($L$232*$K$232,2)</f>
        <v>0</v>
      </c>
      <c r="O232" s="214"/>
      <c r="P232" s="214"/>
      <c r="Q232" s="214"/>
      <c r="R232" s="25"/>
      <c r="T232" s="146"/>
      <c r="U232" s="30" t="s">
        <v>45</v>
      </c>
      <c r="V232" s="24"/>
      <c r="W232" s="147">
        <f>$V$232*$K$232</f>
        <v>0</v>
      </c>
      <c r="X232" s="147">
        <v>0.1421464</v>
      </c>
      <c r="Y232" s="147">
        <f>$X$232*$K$232</f>
        <v>7.6048324</v>
      </c>
      <c r="Z232" s="147">
        <v>0</v>
      </c>
      <c r="AA232" s="148">
        <f>$Z$232*$K$232</f>
        <v>0</v>
      </c>
      <c r="AR232" s="6" t="s">
        <v>155</v>
      </c>
      <c r="AT232" s="6" t="s">
        <v>151</v>
      </c>
      <c r="AU232" s="6" t="s">
        <v>110</v>
      </c>
      <c r="AY232" s="6" t="s">
        <v>150</v>
      </c>
      <c r="BE232" s="91">
        <f>IF($U$232="základní",$N$232,0)</f>
        <v>0</v>
      </c>
      <c r="BF232" s="91">
        <f>IF($U$232="snížená",$N$232,0)</f>
        <v>0</v>
      </c>
      <c r="BG232" s="91">
        <f>IF($U$232="zákl. přenesená",$N$232,0)</f>
        <v>0</v>
      </c>
      <c r="BH232" s="91">
        <f>IF($U$232="sníž. přenesená",$N$232,0)</f>
        <v>0</v>
      </c>
      <c r="BI232" s="91">
        <f>IF($U$232="nulová",$N$232,0)</f>
        <v>0</v>
      </c>
      <c r="BJ232" s="6" t="s">
        <v>22</v>
      </c>
      <c r="BK232" s="91">
        <f>ROUND($L$232*$K$232,2)</f>
        <v>0</v>
      </c>
      <c r="BL232" s="6" t="s">
        <v>155</v>
      </c>
      <c r="BM232" s="6" t="s">
        <v>450</v>
      </c>
    </row>
    <row r="233" spans="2:51" s="6" customFormat="1" ht="18.75" customHeight="1">
      <c r="B233" s="149"/>
      <c r="C233" s="150"/>
      <c r="D233" s="150"/>
      <c r="E233" s="150"/>
      <c r="F233" s="215" t="s">
        <v>451</v>
      </c>
      <c r="G233" s="215"/>
      <c r="H233" s="215"/>
      <c r="I233" s="215"/>
      <c r="J233" s="150"/>
      <c r="K233" s="151">
        <v>53.5</v>
      </c>
      <c r="L233" s="150"/>
      <c r="M233" s="150"/>
      <c r="N233" s="150"/>
      <c r="O233" s="150"/>
      <c r="P233" s="150"/>
      <c r="Q233" s="150"/>
      <c r="R233" s="152"/>
      <c r="T233" s="153"/>
      <c r="U233" s="150"/>
      <c r="V233" s="150"/>
      <c r="W233" s="150"/>
      <c r="X233" s="150"/>
      <c r="Y233" s="150"/>
      <c r="Z233" s="150"/>
      <c r="AA233" s="154"/>
      <c r="AT233" s="155" t="s">
        <v>158</v>
      </c>
      <c r="AU233" s="155" t="s">
        <v>110</v>
      </c>
      <c r="AV233" s="155" t="s">
        <v>110</v>
      </c>
      <c r="AW233" s="155" t="s">
        <v>120</v>
      </c>
      <c r="AX233" s="155" t="s">
        <v>22</v>
      </c>
      <c r="AY233" s="155" t="s">
        <v>150</v>
      </c>
    </row>
    <row r="234" spans="2:65" s="6" customFormat="1" ht="15.75" customHeight="1">
      <c r="B234" s="23"/>
      <c r="C234" s="162" t="s">
        <v>452</v>
      </c>
      <c r="D234" s="162" t="s">
        <v>256</v>
      </c>
      <c r="E234" s="163" t="s">
        <v>453</v>
      </c>
      <c r="F234" s="217" t="s">
        <v>454</v>
      </c>
      <c r="G234" s="217"/>
      <c r="H234" s="217"/>
      <c r="I234" s="217"/>
      <c r="J234" s="164" t="s">
        <v>181</v>
      </c>
      <c r="K234" s="165">
        <v>216.14</v>
      </c>
      <c r="L234" s="218">
        <v>0</v>
      </c>
      <c r="M234" s="218"/>
      <c r="N234" s="219">
        <f>ROUND($L$234*$K$234,2)</f>
        <v>0</v>
      </c>
      <c r="O234" s="219"/>
      <c r="P234" s="219"/>
      <c r="Q234" s="219"/>
      <c r="R234" s="25"/>
      <c r="T234" s="146"/>
      <c r="U234" s="30" t="s">
        <v>45</v>
      </c>
      <c r="V234" s="24"/>
      <c r="W234" s="147">
        <f>$V$234*$K$234</f>
        <v>0</v>
      </c>
      <c r="X234" s="147">
        <v>0.022</v>
      </c>
      <c r="Y234" s="147">
        <f>$X$234*$K$234</f>
        <v>4.7550799999999995</v>
      </c>
      <c r="Z234" s="147">
        <v>0</v>
      </c>
      <c r="AA234" s="148">
        <f>$Z$234*$K$234</f>
        <v>0</v>
      </c>
      <c r="AR234" s="6" t="s">
        <v>189</v>
      </c>
      <c r="AT234" s="6" t="s">
        <v>256</v>
      </c>
      <c r="AU234" s="6" t="s">
        <v>110</v>
      </c>
      <c r="AY234" s="6" t="s">
        <v>150</v>
      </c>
      <c r="BE234" s="91">
        <f>IF($U$234="základní",$N$234,0)</f>
        <v>0</v>
      </c>
      <c r="BF234" s="91">
        <f>IF($U$234="snížená",$N$234,0)</f>
        <v>0</v>
      </c>
      <c r="BG234" s="91">
        <f>IF($U$234="zákl. přenesená",$N$234,0)</f>
        <v>0</v>
      </c>
      <c r="BH234" s="91">
        <f>IF($U$234="sníž. přenesená",$N$234,0)</f>
        <v>0</v>
      </c>
      <c r="BI234" s="91">
        <f>IF($U$234="nulová",$N$234,0)</f>
        <v>0</v>
      </c>
      <c r="BJ234" s="6" t="s">
        <v>22</v>
      </c>
      <c r="BK234" s="91">
        <f>ROUND($L$234*$K$234,2)</f>
        <v>0</v>
      </c>
      <c r="BL234" s="6" t="s">
        <v>155</v>
      </c>
      <c r="BM234" s="6" t="s">
        <v>455</v>
      </c>
    </row>
    <row r="235" spans="2:47" s="6" customFormat="1" ht="18.75" customHeight="1">
      <c r="B235" s="23"/>
      <c r="C235" s="24"/>
      <c r="D235" s="24"/>
      <c r="E235" s="24"/>
      <c r="F235" s="221" t="s">
        <v>456</v>
      </c>
      <c r="G235" s="221"/>
      <c r="H235" s="221"/>
      <c r="I235" s="221"/>
      <c r="J235" s="24"/>
      <c r="K235" s="24"/>
      <c r="L235" s="24"/>
      <c r="M235" s="24"/>
      <c r="N235" s="24"/>
      <c r="O235" s="24"/>
      <c r="P235" s="24"/>
      <c r="Q235" s="24"/>
      <c r="R235" s="25"/>
      <c r="T235" s="156"/>
      <c r="U235" s="24"/>
      <c r="V235" s="24"/>
      <c r="W235" s="24"/>
      <c r="X235" s="24"/>
      <c r="Y235" s="24"/>
      <c r="Z235" s="24"/>
      <c r="AA235" s="63"/>
      <c r="AT235" s="6" t="s">
        <v>457</v>
      </c>
      <c r="AU235" s="6" t="s">
        <v>110</v>
      </c>
    </row>
    <row r="236" spans="2:51" s="6" customFormat="1" ht="18.75" customHeight="1">
      <c r="B236" s="149"/>
      <c r="C236" s="150"/>
      <c r="D236" s="150"/>
      <c r="E236" s="150"/>
      <c r="F236" s="215" t="s">
        <v>458</v>
      </c>
      <c r="G236" s="215"/>
      <c r="H236" s="215"/>
      <c r="I236" s="215"/>
      <c r="J236" s="150"/>
      <c r="K236" s="151">
        <v>214</v>
      </c>
      <c r="L236" s="150"/>
      <c r="M236" s="150"/>
      <c r="N236" s="150"/>
      <c r="O236" s="150"/>
      <c r="P236" s="150"/>
      <c r="Q236" s="150"/>
      <c r="R236" s="152"/>
      <c r="T236" s="153"/>
      <c r="U236" s="150"/>
      <c r="V236" s="150"/>
      <c r="W236" s="150"/>
      <c r="X236" s="150"/>
      <c r="Y236" s="150"/>
      <c r="Z236" s="150"/>
      <c r="AA236" s="154"/>
      <c r="AT236" s="155" t="s">
        <v>158</v>
      </c>
      <c r="AU236" s="155" t="s">
        <v>110</v>
      </c>
      <c r="AV236" s="155" t="s">
        <v>110</v>
      </c>
      <c r="AW236" s="155" t="s">
        <v>120</v>
      </c>
      <c r="AX236" s="155" t="s">
        <v>80</v>
      </c>
      <c r="AY236" s="155" t="s">
        <v>150</v>
      </c>
    </row>
    <row r="237" spans="2:65" s="6" customFormat="1" ht="38.25" customHeight="1">
      <c r="B237" s="23"/>
      <c r="C237" s="142" t="s">
        <v>459</v>
      </c>
      <c r="D237" s="142" t="s">
        <v>151</v>
      </c>
      <c r="E237" s="143" t="s">
        <v>460</v>
      </c>
      <c r="F237" s="212" t="s">
        <v>461</v>
      </c>
      <c r="G237" s="212"/>
      <c r="H237" s="212"/>
      <c r="I237" s="212"/>
      <c r="J237" s="144" t="s">
        <v>170</v>
      </c>
      <c r="K237" s="145">
        <v>190.18</v>
      </c>
      <c r="L237" s="213">
        <v>0</v>
      </c>
      <c r="M237" s="213"/>
      <c r="N237" s="214">
        <f>ROUND($L$237*$K$237,2)</f>
        <v>0</v>
      </c>
      <c r="O237" s="214"/>
      <c r="P237" s="214"/>
      <c r="Q237" s="214"/>
      <c r="R237" s="25"/>
      <c r="T237" s="146"/>
      <c r="U237" s="30" t="s">
        <v>45</v>
      </c>
      <c r="V237" s="24"/>
      <c r="W237" s="147">
        <f>$V$237*$K$237</f>
        <v>0</v>
      </c>
      <c r="X237" s="147">
        <v>0.20218872</v>
      </c>
      <c r="Y237" s="147">
        <f>$X$237*$K$237</f>
        <v>38.4522507696</v>
      </c>
      <c r="Z237" s="147">
        <v>0</v>
      </c>
      <c r="AA237" s="148">
        <f>$Z$237*$K$237</f>
        <v>0</v>
      </c>
      <c r="AR237" s="6" t="s">
        <v>155</v>
      </c>
      <c r="AT237" s="6" t="s">
        <v>151</v>
      </c>
      <c r="AU237" s="6" t="s">
        <v>110</v>
      </c>
      <c r="AY237" s="6" t="s">
        <v>150</v>
      </c>
      <c r="BE237" s="91">
        <f>IF($U$237="základní",$N$237,0)</f>
        <v>0</v>
      </c>
      <c r="BF237" s="91">
        <f>IF($U$237="snížená",$N$237,0)</f>
        <v>0</v>
      </c>
      <c r="BG237" s="91">
        <f>IF($U$237="zákl. přenesená",$N$237,0)</f>
        <v>0</v>
      </c>
      <c r="BH237" s="91">
        <f>IF($U$237="sníž. přenesená",$N$237,0)</f>
        <v>0</v>
      </c>
      <c r="BI237" s="91">
        <f>IF($U$237="nulová",$N$237,0)</f>
        <v>0</v>
      </c>
      <c r="BJ237" s="6" t="s">
        <v>22</v>
      </c>
      <c r="BK237" s="91">
        <f>ROUND($L$237*$K$237,2)</f>
        <v>0</v>
      </c>
      <c r="BL237" s="6" t="s">
        <v>155</v>
      </c>
      <c r="BM237" s="6" t="s">
        <v>462</v>
      </c>
    </row>
    <row r="238" spans="2:51" s="6" customFormat="1" ht="32.25" customHeight="1">
      <c r="B238" s="149"/>
      <c r="C238" s="150"/>
      <c r="D238" s="150"/>
      <c r="E238" s="150"/>
      <c r="F238" s="215" t="s">
        <v>463</v>
      </c>
      <c r="G238" s="215"/>
      <c r="H238" s="215"/>
      <c r="I238" s="215"/>
      <c r="J238" s="150"/>
      <c r="K238" s="151">
        <v>142.5</v>
      </c>
      <c r="L238" s="150"/>
      <c r="M238" s="150"/>
      <c r="N238" s="150"/>
      <c r="O238" s="150"/>
      <c r="P238" s="150"/>
      <c r="Q238" s="150"/>
      <c r="R238" s="152"/>
      <c r="T238" s="153"/>
      <c r="U238" s="150"/>
      <c r="V238" s="150"/>
      <c r="W238" s="150"/>
      <c r="X238" s="150"/>
      <c r="Y238" s="150"/>
      <c r="Z238" s="150"/>
      <c r="AA238" s="154"/>
      <c r="AT238" s="155" t="s">
        <v>158</v>
      </c>
      <c r="AU238" s="155" t="s">
        <v>110</v>
      </c>
      <c r="AV238" s="155" t="s">
        <v>110</v>
      </c>
      <c r="AW238" s="155" t="s">
        <v>120</v>
      </c>
      <c r="AX238" s="155" t="s">
        <v>80</v>
      </c>
      <c r="AY238" s="155" t="s">
        <v>150</v>
      </c>
    </row>
    <row r="239" spans="2:51" s="6" customFormat="1" ht="26.25" customHeight="1">
      <c r="B239" s="149"/>
      <c r="C239" s="150"/>
      <c r="D239" s="150"/>
      <c r="E239" s="150"/>
      <c r="F239" s="215" t="s">
        <v>464</v>
      </c>
      <c r="G239" s="215"/>
      <c r="H239" s="215"/>
      <c r="I239" s="215"/>
      <c r="J239" s="150"/>
      <c r="K239" s="151">
        <v>27.1</v>
      </c>
      <c r="L239" s="150"/>
      <c r="M239" s="150"/>
      <c r="N239" s="150"/>
      <c r="O239" s="150"/>
      <c r="P239" s="150"/>
      <c r="Q239" s="150"/>
      <c r="R239" s="152"/>
      <c r="T239" s="153"/>
      <c r="U239" s="150"/>
      <c r="V239" s="150"/>
      <c r="W239" s="150"/>
      <c r="X239" s="150"/>
      <c r="Y239" s="150"/>
      <c r="Z239" s="150"/>
      <c r="AA239" s="154"/>
      <c r="AT239" s="155" t="s">
        <v>158</v>
      </c>
      <c r="AU239" s="155" t="s">
        <v>110</v>
      </c>
      <c r="AV239" s="155" t="s">
        <v>110</v>
      </c>
      <c r="AW239" s="155" t="s">
        <v>120</v>
      </c>
      <c r="AX239" s="155" t="s">
        <v>80</v>
      </c>
      <c r="AY239" s="155" t="s">
        <v>150</v>
      </c>
    </row>
    <row r="240" spans="2:51" s="6" customFormat="1" ht="18.75" customHeight="1">
      <c r="B240" s="149"/>
      <c r="C240" s="150"/>
      <c r="D240" s="150"/>
      <c r="E240" s="150"/>
      <c r="F240" s="215" t="s">
        <v>465</v>
      </c>
      <c r="G240" s="215"/>
      <c r="H240" s="215"/>
      <c r="I240" s="215"/>
      <c r="J240" s="150"/>
      <c r="K240" s="151">
        <v>12</v>
      </c>
      <c r="L240" s="150"/>
      <c r="M240" s="150"/>
      <c r="N240" s="150"/>
      <c r="O240" s="150"/>
      <c r="P240" s="150"/>
      <c r="Q240" s="150"/>
      <c r="R240" s="152"/>
      <c r="T240" s="153"/>
      <c r="U240" s="150"/>
      <c r="V240" s="150"/>
      <c r="W240" s="150"/>
      <c r="X240" s="150"/>
      <c r="Y240" s="150"/>
      <c r="Z240" s="150"/>
      <c r="AA240" s="154"/>
      <c r="AT240" s="155" t="s">
        <v>158</v>
      </c>
      <c r="AU240" s="155" t="s">
        <v>110</v>
      </c>
      <c r="AV240" s="155" t="s">
        <v>110</v>
      </c>
      <c r="AW240" s="155" t="s">
        <v>120</v>
      </c>
      <c r="AX240" s="155" t="s">
        <v>80</v>
      </c>
      <c r="AY240" s="155" t="s">
        <v>150</v>
      </c>
    </row>
    <row r="241" spans="2:51" s="6" customFormat="1" ht="18.75" customHeight="1">
      <c r="B241" s="149"/>
      <c r="C241" s="150"/>
      <c r="D241" s="150"/>
      <c r="E241" s="150"/>
      <c r="F241" s="215" t="s">
        <v>466</v>
      </c>
      <c r="G241" s="215"/>
      <c r="H241" s="215"/>
      <c r="I241" s="215"/>
      <c r="J241" s="150"/>
      <c r="K241" s="151">
        <v>6.24</v>
      </c>
      <c r="L241" s="150"/>
      <c r="M241" s="150"/>
      <c r="N241" s="150"/>
      <c r="O241" s="150"/>
      <c r="P241" s="150"/>
      <c r="Q241" s="150"/>
      <c r="R241" s="152"/>
      <c r="T241" s="153"/>
      <c r="U241" s="150"/>
      <c r="V241" s="150"/>
      <c r="W241" s="150"/>
      <c r="X241" s="150"/>
      <c r="Y241" s="150"/>
      <c r="Z241" s="150"/>
      <c r="AA241" s="154"/>
      <c r="AT241" s="155" t="s">
        <v>158</v>
      </c>
      <c r="AU241" s="155" t="s">
        <v>110</v>
      </c>
      <c r="AV241" s="155" t="s">
        <v>110</v>
      </c>
      <c r="AW241" s="155" t="s">
        <v>120</v>
      </c>
      <c r="AX241" s="155" t="s">
        <v>80</v>
      </c>
      <c r="AY241" s="155" t="s">
        <v>150</v>
      </c>
    </row>
    <row r="242" spans="2:51" s="6" customFormat="1" ht="18.75" customHeight="1">
      <c r="B242" s="149"/>
      <c r="C242" s="150"/>
      <c r="D242" s="150"/>
      <c r="E242" s="150"/>
      <c r="F242" s="215" t="s">
        <v>467</v>
      </c>
      <c r="G242" s="215"/>
      <c r="H242" s="215"/>
      <c r="I242" s="215"/>
      <c r="J242" s="150"/>
      <c r="K242" s="151">
        <v>2.34</v>
      </c>
      <c r="L242" s="150"/>
      <c r="M242" s="150"/>
      <c r="N242" s="150"/>
      <c r="O242" s="150"/>
      <c r="P242" s="150"/>
      <c r="Q242" s="150"/>
      <c r="R242" s="152"/>
      <c r="T242" s="153"/>
      <c r="U242" s="150"/>
      <c r="V242" s="150"/>
      <c r="W242" s="150"/>
      <c r="X242" s="150"/>
      <c r="Y242" s="150"/>
      <c r="Z242" s="150"/>
      <c r="AA242" s="154"/>
      <c r="AT242" s="155" t="s">
        <v>158</v>
      </c>
      <c r="AU242" s="155" t="s">
        <v>110</v>
      </c>
      <c r="AV242" s="155" t="s">
        <v>110</v>
      </c>
      <c r="AW242" s="155" t="s">
        <v>120</v>
      </c>
      <c r="AX242" s="155" t="s">
        <v>80</v>
      </c>
      <c r="AY242" s="155" t="s">
        <v>150</v>
      </c>
    </row>
    <row r="243" spans="2:65" s="6" customFormat="1" ht="27" customHeight="1">
      <c r="B243" s="23"/>
      <c r="C243" s="162" t="s">
        <v>468</v>
      </c>
      <c r="D243" s="162" t="s">
        <v>256</v>
      </c>
      <c r="E243" s="163" t="s">
        <v>469</v>
      </c>
      <c r="F243" s="217" t="s">
        <v>887</v>
      </c>
      <c r="G243" s="217"/>
      <c r="H243" s="217"/>
      <c r="I243" s="217"/>
      <c r="J243" s="164" t="s">
        <v>181</v>
      </c>
      <c r="K243" s="165">
        <v>143.925</v>
      </c>
      <c r="L243" s="218">
        <v>0</v>
      </c>
      <c r="M243" s="218"/>
      <c r="N243" s="219">
        <f>ROUND($L$243*$K$243,2)</f>
        <v>0</v>
      </c>
      <c r="O243" s="219"/>
      <c r="P243" s="219"/>
      <c r="Q243" s="219"/>
      <c r="R243" s="25"/>
      <c r="T243" s="146"/>
      <c r="U243" s="30" t="s">
        <v>45</v>
      </c>
      <c r="V243" s="24"/>
      <c r="W243" s="147">
        <f>$V$243*$K$243</f>
        <v>0</v>
      </c>
      <c r="X243" s="147">
        <v>0.086</v>
      </c>
      <c r="Y243" s="147">
        <f>$X$243*$K$243</f>
        <v>12.37755</v>
      </c>
      <c r="Z243" s="147">
        <v>0</v>
      </c>
      <c r="AA243" s="148">
        <f>$Z$243*$K$243</f>
        <v>0</v>
      </c>
      <c r="AR243" s="6" t="s">
        <v>189</v>
      </c>
      <c r="AT243" s="6" t="s">
        <v>256</v>
      </c>
      <c r="AU243" s="6" t="s">
        <v>110</v>
      </c>
      <c r="AY243" s="6" t="s">
        <v>150</v>
      </c>
      <c r="BE243" s="91">
        <f>IF($U$243="základní",$N$243,0)</f>
        <v>0</v>
      </c>
      <c r="BF243" s="91">
        <f>IF($U$243="snížená",$N$243,0)</f>
        <v>0</v>
      </c>
      <c r="BG243" s="91">
        <f>IF($U$243="zákl. přenesená",$N$243,0)</f>
        <v>0</v>
      </c>
      <c r="BH243" s="91">
        <f>IF($U$243="sníž. přenesená",$N$243,0)</f>
        <v>0</v>
      </c>
      <c r="BI243" s="91">
        <f>IF($U$243="nulová",$N$243,0)</f>
        <v>0</v>
      </c>
      <c r="BJ243" s="6" t="s">
        <v>22</v>
      </c>
      <c r="BK243" s="91">
        <f>ROUND($L$243*$K$243,2)</f>
        <v>0</v>
      </c>
      <c r="BL243" s="6" t="s">
        <v>155</v>
      </c>
      <c r="BM243" s="6" t="s">
        <v>470</v>
      </c>
    </row>
    <row r="244" spans="2:51" s="6" customFormat="1" ht="18.75" customHeight="1">
      <c r="B244" s="166"/>
      <c r="C244" s="167"/>
      <c r="D244" s="167"/>
      <c r="E244" s="167"/>
      <c r="F244" s="220" t="s">
        <v>389</v>
      </c>
      <c r="G244" s="220"/>
      <c r="H244" s="220"/>
      <c r="I244" s="220"/>
      <c r="J244" s="167"/>
      <c r="K244" s="167"/>
      <c r="L244" s="167"/>
      <c r="M244" s="167"/>
      <c r="N244" s="167"/>
      <c r="O244" s="167"/>
      <c r="P244" s="167"/>
      <c r="Q244" s="167"/>
      <c r="R244" s="168"/>
      <c r="T244" s="169"/>
      <c r="U244" s="167"/>
      <c r="V244" s="167"/>
      <c r="W244" s="167"/>
      <c r="X244" s="167"/>
      <c r="Y244" s="167"/>
      <c r="Z244" s="167"/>
      <c r="AA244" s="170"/>
      <c r="AT244" s="171" t="s">
        <v>158</v>
      </c>
      <c r="AU244" s="171" t="s">
        <v>110</v>
      </c>
      <c r="AV244" s="171" t="s">
        <v>22</v>
      </c>
      <c r="AW244" s="171" t="s">
        <v>120</v>
      </c>
      <c r="AX244" s="171" t="s">
        <v>80</v>
      </c>
      <c r="AY244" s="171" t="s">
        <v>150</v>
      </c>
    </row>
    <row r="245" spans="2:51" s="6" customFormat="1" ht="32.25" customHeight="1">
      <c r="B245" s="149"/>
      <c r="C245" s="150"/>
      <c r="D245" s="150"/>
      <c r="E245" s="150"/>
      <c r="F245" s="215" t="s">
        <v>463</v>
      </c>
      <c r="G245" s="215"/>
      <c r="H245" s="215"/>
      <c r="I245" s="215"/>
      <c r="J245" s="150"/>
      <c r="K245" s="151">
        <v>142.5</v>
      </c>
      <c r="L245" s="150"/>
      <c r="M245" s="150"/>
      <c r="N245" s="150"/>
      <c r="O245" s="150"/>
      <c r="P245" s="150"/>
      <c r="Q245" s="150"/>
      <c r="R245" s="152"/>
      <c r="T245" s="153"/>
      <c r="U245" s="150"/>
      <c r="V245" s="150"/>
      <c r="W245" s="150"/>
      <c r="X245" s="150"/>
      <c r="Y245" s="150"/>
      <c r="Z245" s="150"/>
      <c r="AA245" s="154"/>
      <c r="AT245" s="155" t="s">
        <v>158</v>
      </c>
      <c r="AU245" s="155" t="s">
        <v>110</v>
      </c>
      <c r="AV245" s="155" t="s">
        <v>110</v>
      </c>
      <c r="AW245" s="155" t="s">
        <v>120</v>
      </c>
      <c r="AX245" s="155" t="s">
        <v>80</v>
      </c>
      <c r="AY245" s="155" t="s">
        <v>150</v>
      </c>
    </row>
    <row r="246" spans="2:65" s="6" customFormat="1" ht="27" customHeight="1">
      <c r="B246" s="23"/>
      <c r="C246" s="162" t="s">
        <v>471</v>
      </c>
      <c r="D246" s="162" t="s">
        <v>256</v>
      </c>
      <c r="E246" s="163" t="s">
        <v>472</v>
      </c>
      <c r="F246" s="217" t="s">
        <v>473</v>
      </c>
      <c r="G246" s="217"/>
      <c r="H246" s="217"/>
      <c r="I246" s="217"/>
      <c r="J246" s="164" t="s">
        <v>181</v>
      </c>
      <c r="K246" s="165">
        <v>27.1</v>
      </c>
      <c r="L246" s="218">
        <v>0</v>
      </c>
      <c r="M246" s="218"/>
      <c r="N246" s="219">
        <f>ROUND($L$246*$K$246,2)</f>
        <v>0</v>
      </c>
      <c r="O246" s="219"/>
      <c r="P246" s="219"/>
      <c r="Q246" s="219"/>
      <c r="R246" s="25"/>
      <c r="T246" s="146"/>
      <c r="U246" s="30" t="s">
        <v>45</v>
      </c>
      <c r="V246" s="24"/>
      <c r="W246" s="147">
        <f>$V$246*$K$246</f>
        <v>0</v>
      </c>
      <c r="X246" s="147">
        <v>0.063</v>
      </c>
      <c r="Y246" s="147">
        <f>$X$246*$K$246</f>
        <v>1.7073</v>
      </c>
      <c r="Z246" s="147">
        <v>0</v>
      </c>
      <c r="AA246" s="148">
        <f>$Z$246*$K$246</f>
        <v>0</v>
      </c>
      <c r="AR246" s="6" t="s">
        <v>189</v>
      </c>
      <c r="AT246" s="6" t="s">
        <v>256</v>
      </c>
      <c r="AU246" s="6" t="s">
        <v>110</v>
      </c>
      <c r="AY246" s="6" t="s">
        <v>150</v>
      </c>
      <c r="BE246" s="91">
        <f>IF($U$246="základní",$N$246,0)</f>
        <v>0</v>
      </c>
      <c r="BF246" s="91">
        <f>IF($U$246="snížená",$N$246,0)</f>
        <v>0</v>
      </c>
      <c r="BG246" s="91">
        <f>IF($U$246="zákl. přenesená",$N$246,0)</f>
        <v>0</v>
      </c>
      <c r="BH246" s="91">
        <f>IF($U$246="sníž. přenesená",$N$246,0)</f>
        <v>0</v>
      </c>
      <c r="BI246" s="91">
        <f>IF($U$246="nulová",$N$246,0)</f>
        <v>0</v>
      </c>
      <c r="BJ246" s="6" t="s">
        <v>22</v>
      </c>
      <c r="BK246" s="91">
        <f>ROUND($L$246*$K$246,2)</f>
        <v>0</v>
      </c>
      <c r="BL246" s="6" t="s">
        <v>155</v>
      </c>
      <c r="BM246" s="6" t="s">
        <v>474</v>
      </c>
    </row>
    <row r="247" spans="2:51" s="6" customFormat="1" ht="18.75" customHeight="1">
      <c r="B247" s="149"/>
      <c r="C247" s="150"/>
      <c r="D247" s="150"/>
      <c r="E247" s="150"/>
      <c r="F247" s="215" t="s">
        <v>475</v>
      </c>
      <c r="G247" s="215"/>
      <c r="H247" s="215"/>
      <c r="I247" s="215"/>
      <c r="J247" s="150"/>
      <c r="K247" s="151">
        <v>27.1</v>
      </c>
      <c r="L247" s="150"/>
      <c r="M247" s="150"/>
      <c r="N247" s="150"/>
      <c r="O247" s="150"/>
      <c r="P247" s="150"/>
      <c r="Q247" s="150"/>
      <c r="R247" s="152"/>
      <c r="T247" s="153"/>
      <c r="U247" s="150"/>
      <c r="V247" s="150"/>
      <c r="W247" s="150"/>
      <c r="X247" s="150"/>
      <c r="Y247" s="150"/>
      <c r="Z247" s="150"/>
      <c r="AA247" s="154"/>
      <c r="AT247" s="155" t="s">
        <v>158</v>
      </c>
      <c r="AU247" s="155" t="s">
        <v>110</v>
      </c>
      <c r="AV247" s="155" t="s">
        <v>110</v>
      </c>
      <c r="AW247" s="155" t="s">
        <v>120</v>
      </c>
      <c r="AX247" s="155" t="s">
        <v>22</v>
      </c>
      <c r="AY247" s="155" t="s">
        <v>150</v>
      </c>
    </row>
    <row r="248" spans="2:65" s="6" customFormat="1" ht="27" customHeight="1">
      <c r="B248" s="23"/>
      <c r="C248" s="162" t="s">
        <v>476</v>
      </c>
      <c r="D248" s="162" t="s">
        <v>256</v>
      </c>
      <c r="E248" s="163" t="s">
        <v>477</v>
      </c>
      <c r="F248" s="217" t="s">
        <v>478</v>
      </c>
      <c r="G248" s="217"/>
      <c r="H248" s="217"/>
      <c r="I248" s="217"/>
      <c r="J248" s="164" t="s">
        <v>181</v>
      </c>
      <c r="K248" s="165">
        <v>12</v>
      </c>
      <c r="L248" s="218">
        <v>0</v>
      </c>
      <c r="M248" s="218"/>
      <c r="N248" s="219">
        <f>ROUND($L$248*$K$248,2)</f>
        <v>0</v>
      </c>
      <c r="O248" s="219"/>
      <c r="P248" s="219"/>
      <c r="Q248" s="219"/>
      <c r="R248" s="25"/>
      <c r="T248" s="146"/>
      <c r="U248" s="30" t="s">
        <v>45</v>
      </c>
      <c r="V248" s="24"/>
      <c r="W248" s="147">
        <f>$V$248*$K$248</f>
        <v>0</v>
      </c>
      <c r="X248" s="147">
        <v>0.072</v>
      </c>
      <c r="Y248" s="147">
        <f>$X$248*$K$248</f>
        <v>0.8639999999999999</v>
      </c>
      <c r="Z248" s="147">
        <v>0</v>
      </c>
      <c r="AA248" s="148">
        <f>$Z$248*$K$248</f>
        <v>0</v>
      </c>
      <c r="AR248" s="6" t="s">
        <v>189</v>
      </c>
      <c r="AT248" s="6" t="s">
        <v>256</v>
      </c>
      <c r="AU248" s="6" t="s">
        <v>110</v>
      </c>
      <c r="AY248" s="6" t="s">
        <v>150</v>
      </c>
      <c r="BE248" s="91">
        <f>IF($U$248="základní",$N$248,0)</f>
        <v>0</v>
      </c>
      <c r="BF248" s="91">
        <f>IF($U$248="snížená",$N$248,0)</f>
        <v>0</v>
      </c>
      <c r="BG248" s="91">
        <f>IF($U$248="zákl. přenesená",$N$248,0)</f>
        <v>0</v>
      </c>
      <c r="BH248" s="91">
        <f>IF($U$248="sníž. přenesená",$N$248,0)</f>
        <v>0</v>
      </c>
      <c r="BI248" s="91">
        <f>IF($U$248="nulová",$N$248,0)</f>
        <v>0</v>
      </c>
      <c r="BJ248" s="6" t="s">
        <v>22</v>
      </c>
      <c r="BK248" s="91">
        <f>ROUND($L$248*$K$248,2)</f>
        <v>0</v>
      </c>
      <c r="BL248" s="6" t="s">
        <v>155</v>
      </c>
      <c r="BM248" s="6" t="s">
        <v>479</v>
      </c>
    </row>
    <row r="249" spans="2:51" s="6" customFormat="1" ht="18.75" customHeight="1">
      <c r="B249" s="149"/>
      <c r="C249" s="150"/>
      <c r="D249" s="150"/>
      <c r="E249" s="150"/>
      <c r="F249" s="215" t="s">
        <v>480</v>
      </c>
      <c r="G249" s="215"/>
      <c r="H249" s="215"/>
      <c r="I249" s="215"/>
      <c r="J249" s="150"/>
      <c r="K249" s="151">
        <v>12</v>
      </c>
      <c r="L249" s="150"/>
      <c r="M249" s="150"/>
      <c r="N249" s="150"/>
      <c r="O249" s="150"/>
      <c r="P249" s="150"/>
      <c r="Q249" s="150"/>
      <c r="R249" s="152"/>
      <c r="T249" s="153"/>
      <c r="U249" s="150"/>
      <c r="V249" s="150"/>
      <c r="W249" s="150"/>
      <c r="X249" s="150"/>
      <c r="Y249" s="150"/>
      <c r="Z249" s="150"/>
      <c r="AA249" s="154"/>
      <c r="AT249" s="155" t="s">
        <v>158</v>
      </c>
      <c r="AU249" s="155" t="s">
        <v>110</v>
      </c>
      <c r="AV249" s="155" t="s">
        <v>110</v>
      </c>
      <c r="AW249" s="155" t="s">
        <v>120</v>
      </c>
      <c r="AX249" s="155" t="s">
        <v>22</v>
      </c>
      <c r="AY249" s="155" t="s">
        <v>150</v>
      </c>
    </row>
    <row r="250" spans="2:65" s="6" customFormat="1" ht="39" customHeight="1">
      <c r="B250" s="23"/>
      <c r="C250" s="162" t="s">
        <v>481</v>
      </c>
      <c r="D250" s="162" t="s">
        <v>256</v>
      </c>
      <c r="E250" s="163" t="s">
        <v>482</v>
      </c>
      <c r="F250" s="217" t="s">
        <v>888</v>
      </c>
      <c r="G250" s="217"/>
      <c r="H250" s="217"/>
      <c r="I250" s="217"/>
      <c r="J250" s="164" t="s">
        <v>181</v>
      </c>
      <c r="K250" s="165">
        <v>8</v>
      </c>
      <c r="L250" s="218">
        <v>0</v>
      </c>
      <c r="M250" s="218"/>
      <c r="N250" s="219">
        <f>ROUND($L$250*$K$250,2)</f>
        <v>0</v>
      </c>
      <c r="O250" s="219"/>
      <c r="P250" s="219"/>
      <c r="Q250" s="219"/>
      <c r="R250" s="25"/>
      <c r="T250" s="146"/>
      <c r="U250" s="30" t="s">
        <v>45</v>
      </c>
      <c r="V250" s="24"/>
      <c r="W250" s="147">
        <f>$V$250*$K$250</f>
        <v>0</v>
      </c>
      <c r="X250" s="147">
        <v>0.061</v>
      </c>
      <c r="Y250" s="147">
        <f>$X$250*$K$250</f>
        <v>0.488</v>
      </c>
      <c r="Z250" s="147">
        <v>0</v>
      </c>
      <c r="AA250" s="148">
        <f>$Z$250*$K$250</f>
        <v>0</v>
      </c>
      <c r="AR250" s="6" t="s">
        <v>189</v>
      </c>
      <c r="AT250" s="6" t="s">
        <v>256</v>
      </c>
      <c r="AU250" s="6" t="s">
        <v>110</v>
      </c>
      <c r="AY250" s="6" t="s">
        <v>150</v>
      </c>
      <c r="BE250" s="91">
        <f>IF($U$250="základní",$N$250,0)</f>
        <v>0</v>
      </c>
      <c r="BF250" s="91">
        <f>IF($U$250="snížená",$N$250,0)</f>
        <v>0</v>
      </c>
      <c r="BG250" s="91">
        <f>IF($U$250="zákl. přenesená",$N$250,0)</f>
        <v>0</v>
      </c>
      <c r="BH250" s="91">
        <f>IF($U$250="sníž. přenesená",$N$250,0)</f>
        <v>0</v>
      </c>
      <c r="BI250" s="91">
        <f>IF($U$250="nulová",$N$250,0)</f>
        <v>0</v>
      </c>
      <c r="BJ250" s="6" t="s">
        <v>22</v>
      </c>
      <c r="BK250" s="91">
        <f>ROUND($L$250*$K$250,2)</f>
        <v>0</v>
      </c>
      <c r="BL250" s="6" t="s">
        <v>155</v>
      </c>
      <c r="BM250" s="6" t="s">
        <v>483</v>
      </c>
    </row>
    <row r="251" spans="2:65" s="6" customFormat="1" ht="39" customHeight="1">
      <c r="B251" s="23"/>
      <c r="C251" s="162" t="s">
        <v>484</v>
      </c>
      <c r="D251" s="162" t="s">
        <v>256</v>
      </c>
      <c r="E251" s="163" t="s">
        <v>485</v>
      </c>
      <c r="F251" s="217" t="s">
        <v>889</v>
      </c>
      <c r="G251" s="217"/>
      <c r="H251" s="217"/>
      <c r="I251" s="217"/>
      <c r="J251" s="164" t="s">
        <v>181</v>
      </c>
      <c r="K251" s="165">
        <v>3</v>
      </c>
      <c r="L251" s="218">
        <v>0</v>
      </c>
      <c r="M251" s="218"/>
      <c r="N251" s="219">
        <f>ROUND($L$251*$K$251,2)</f>
        <v>0</v>
      </c>
      <c r="O251" s="219"/>
      <c r="P251" s="219"/>
      <c r="Q251" s="219"/>
      <c r="R251" s="25"/>
      <c r="T251" s="146"/>
      <c r="U251" s="30" t="s">
        <v>45</v>
      </c>
      <c r="V251" s="24"/>
      <c r="W251" s="147">
        <f>$V$251*$K$251</f>
        <v>0</v>
      </c>
      <c r="X251" s="147">
        <v>0.064</v>
      </c>
      <c r="Y251" s="147">
        <f>$X$251*$K$251</f>
        <v>0.192</v>
      </c>
      <c r="Z251" s="147">
        <v>0</v>
      </c>
      <c r="AA251" s="148">
        <f>$Z$251*$K$251</f>
        <v>0</v>
      </c>
      <c r="AR251" s="6" t="s">
        <v>189</v>
      </c>
      <c r="AT251" s="6" t="s">
        <v>256</v>
      </c>
      <c r="AU251" s="6" t="s">
        <v>110</v>
      </c>
      <c r="AY251" s="6" t="s">
        <v>150</v>
      </c>
      <c r="BE251" s="91">
        <f>IF($U$251="základní",$N$251,0)</f>
        <v>0</v>
      </c>
      <c r="BF251" s="91">
        <f>IF($U$251="snížená",$N$251,0)</f>
        <v>0</v>
      </c>
      <c r="BG251" s="91">
        <f>IF($U$251="zákl. přenesená",$N$251,0)</f>
        <v>0</v>
      </c>
      <c r="BH251" s="91">
        <f>IF($U$251="sníž. přenesená",$N$251,0)</f>
        <v>0</v>
      </c>
      <c r="BI251" s="91">
        <f>IF($U$251="nulová",$N$251,0)</f>
        <v>0</v>
      </c>
      <c r="BJ251" s="6" t="s">
        <v>22</v>
      </c>
      <c r="BK251" s="91">
        <f>ROUND($L$251*$K$251,2)</f>
        <v>0</v>
      </c>
      <c r="BL251" s="6" t="s">
        <v>155</v>
      </c>
      <c r="BM251" s="6" t="s">
        <v>486</v>
      </c>
    </row>
    <row r="252" spans="2:65" s="6" customFormat="1" ht="39" customHeight="1">
      <c r="B252" s="23"/>
      <c r="C252" s="142" t="s">
        <v>487</v>
      </c>
      <c r="D252" s="142" t="s">
        <v>151</v>
      </c>
      <c r="E252" s="143" t="s">
        <v>488</v>
      </c>
      <c r="F252" s="212" t="s">
        <v>489</v>
      </c>
      <c r="G252" s="212"/>
      <c r="H252" s="212"/>
      <c r="I252" s="212"/>
      <c r="J252" s="144" t="s">
        <v>170</v>
      </c>
      <c r="K252" s="145">
        <v>492.4</v>
      </c>
      <c r="L252" s="213">
        <v>0</v>
      </c>
      <c r="M252" s="213"/>
      <c r="N252" s="214">
        <f>ROUND($L$252*$K$252,2)</f>
        <v>0</v>
      </c>
      <c r="O252" s="214"/>
      <c r="P252" s="214"/>
      <c r="Q252" s="214"/>
      <c r="R252" s="25"/>
      <c r="T252" s="146"/>
      <c r="U252" s="30" t="s">
        <v>45</v>
      </c>
      <c r="V252" s="24"/>
      <c r="W252" s="147">
        <f>$V$252*$K$252</f>
        <v>0</v>
      </c>
      <c r="X252" s="147">
        <v>0.1294996</v>
      </c>
      <c r="Y252" s="147">
        <f>$X$252*$K$252</f>
        <v>63.765603039999995</v>
      </c>
      <c r="Z252" s="147">
        <v>0</v>
      </c>
      <c r="AA252" s="148">
        <f>$Z$252*$K$252</f>
        <v>0</v>
      </c>
      <c r="AR252" s="6" t="s">
        <v>155</v>
      </c>
      <c r="AT252" s="6" t="s">
        <v>151</v>
      </c>
      <c r="AU252" s="6" t="s">
        <v>110</v>
      </c>
      <c r="AY252" s="6" t="s">
        <v>150</v>
      </c>
      <c r="BE252" s="91">
        <f>IF($U$252="základní",$N$252,0)</f>
        <v>0</v>
      </c>
      <c r="BF252" s="91">
        <f>IF($U$252="snížená",$N$252,0)</f>
        <v>0</v>
      </c>
      <c r="BG252" s="91">
        <f>IF($U$252="zákl. přenesená",$N$252,0)</f>
        <v>0</v>
      </c>
      <c r="BH252" s="91">
        <f>IF($U$252="sníž. přenesená",$N$252,0)</f>
        <v>0</v>
      </c>
      <c r="BI252" s="91">
        <f>IF($U$252="nulová",$N$252,0)</f>
        <v>0</v>
      </c>
      <c r="BJ252" s="6" t="s">
        <v>22</v>
      </c>
      <c r="BK252" s="91">
        <f>ROUND($L$252*$K$252,2)</f>
        <v>0</v>
      </c>
      <c r="BL252" s="6" t="s">
        <v>155</v>
      </c>
      <c r="BM252" s="6" t="s">
        <v>490</v>
      </c>
    </row>
    <row r="253" spans="2:51" s="6" customFormat="1" ht="32.25" customHeight="1">
      <c r="B253" s="149"/>
      <c r="C253" s="150"/>
      <c r="D253" s="150"/>
      <c r="E253" s="150"/>
      <c r="F253" s="215" t="s">
        <v>491</v>
      </c>
      <c r="G253" s="215"/>
      <c r="H253" s="215"/>
      <c r="I253" s="215"/>
      <c r="J253" s="150"/>
      <c r="K253" s="151">
        <v>492.4</v>
      </c>
      <c r="L253" s="150"/>
      <c r="M253" s="150"/>
      <c r="N253" s="150"/>
      <c r="O253" s="150"/>
      <c r="P253" s="150"/>
      <c r="Q253" s="150"/>
      <c r="R253" s="152"/>
      <c r="T253" s="153"/>
      <c r="U253" s="150"/>
      <c r="V253" s="150"/>
      <c r="W253" s="150"/>
      <c r="X253" s="150"/>
      <c r="Y253" s="150"/>
      <c r="Z253" s="150"/>
      <c r="AA253" s="154"/>
      <c r="AT253" s="155" t="s">
        <v>158</v>
      </c>
      <c r="AU253" s="155" t="s">
        <v>110</v>
      </c>
      <c r="AV253" s="155" t="s">
        <v>110</v>
      </c>
      <c r="AW253" s="155" t="s">
        <v>120</v>
      </c>
      <c r="AX253" s="155" t="s">
        <v>22</v>
      </c>
      <c r="AY253" s="155" t="s">
        <v>150</v>
      </c>
    </row>
    <row r="254" spans="2:65" s="6" customFormat="1" ht="15.75" customHeight="1">
      <c r="B254" s="23"/>
      <c r="C254" s="162" t="s">
        <v>492</v>
      </c>
      <c r="D254" s="162" t="s">
        <v>256</v>
      </c>
      <c r="E254" s="163" t="s">
        <v>493</v>
      </c>
      <c r="F254" s="217" t="s">
        <v>890</v>
      </c>
      <c r="G254" s="217"/>
      <c r="H254" s="217"/>
      <c r="I254" s="217"/>
      <c r="J254" s="164" t="s">
        <v>181</v>
      </c>
      <c r="K254" s="165">
        <v>994.648</v>
      </c>
      <c r="L254" s="218">
        <v>0</v>
      </c>
      <c r="M254" s="218"/>
      <c r="N254" s="219">
        <f>ROUND($L$254*$K$254,2)</f>
        <v>0</v>
      </c>
      <c r="O254" s="219"/>
      <c r="P254" s="219"/>
      <c r="Q254" s="219"/>
      <c r="R254" s="25"/>
      <c r="T254" s="146"/>
      <c r="U254" s="30" t="s">
        <v>45</v>
      </c>
      <c r="V254" s="24"/>
      <c r="W254" s="147">
        <f>$V$254*$K$254</f>
        <v>0</v>
      </c>
      <c r="X254" s="147">
        <v>0.024</v>
      </c>
      <c r="Y254" s="147">
        <f>$X$254*$K$254</f>
        <v>23.871552</v>
      </c>
      <c r="Z254" s="147">
        <v>0</v>
      </c>
      <c r="AA254" s="148">
        <f>$Z$254*$K$254</f>
        <v>0</v>
      </c>
      <c r="AR254" s="6" t="s">
        <v>189</v>
      </c>
      <c r="AT254" s="6" t="s">
        <v>256</v>
      </c>
      <c r="AU254" s="6" t="s">
        <v>110</v>
      </c>
      <c r="AY254" s="6" t="s">
        <v>150</v>
      </c>
      <c r="BE254" s="91">
        <f>IF($U$254="základní",$N$254,0)</f>
        <v>0</v>
      </c>
      <c r="BF254" s="91">
        <f>IF($U$254="snížená",$N$254,0)</f>
        <v>0</v>
      </c>
      <c r="BG254" s="91">
        <f>IF($U$254="zákl. přenesená",$N$254,0)</f>
        <v>0</v>
      </c>
      <c r="BH254" s="91">
        <f>IF($U$254="sníž. přenesená",$N$254,0)</f>
        <v>0</v>
      </c>
      <c r="BI254" s="91">
        <f>IF($U$254="nulová",$N$254,0)</f>
        <v>0</v>
      </c>
      <c r="BJ254" s="6" t="s">
        <v>22</v>
      </c>
      <c r="BK254" s="91">
        <f>ROUND($L$254*$K$254,2)</f>
        <v>0</v>
      </c>
      <c r="BL254" s="6" t="s">
        <v>155</v>
      </c>
      <c r="BM254" s="6" t="s">
        <v>494</v>
      </c>
    </row>
    <row r="255" spans="2:47" s="6" customFormat="1" ht="18.75" customHeight="1">
      <c r="B255" s="23"/>
      <c r="C255" s="24"/>
      <c r="D255" s="24"/>
      <c r="E255" s="24"/>
      <c r="F255" s="221" t="s">
        <v>495</v>
      </c>
      <c r="G255" s="221"/>
      <c r="H255" s="221"/>
      <c r="I255" s="221"/>
      <c r="J255" s="24"/>
      <c r="K255" s="24"/>
      <c r="L255" s="24"/>
      <c r="M255" s="24"/>
      <c r="N255" s="24"/>
      <c r="O255" s="24"/>
      <c r="P255" s="24"/>
      <c r="Q255" s="24"/>
      <c r="R255" s="25"/>
      <c r="T255" s="156"/>
      <c r="U255" s="24"/>
      <c r="V255" s="24"/>
      <c r="W255" s="24"/>
      <c r="X255" s="24"/>
      <c r="Y255" s="24"/>
      <c r="Z255" s="24"/>
      <c r="AA255" s="63"/>
      <c r="AT255" s="6" t="s">
        <v>457</v>
      </c>
      <c r="AU255" s="6" t="s">
        <v>110</v>
      </c>
    </row>
    <row r="256" spans="2:51" s="6" customFormat="1" ht="18.75" customHeight="1">
      <c r="B256" s="166"/>
      <c r="C256" s="167"/>
      <c r="D256" s="167"/>
      <c r="E256" s="167"/>
      <c r="F256" s="220" t="s">
        <v>496</v>
      </c>
      <c r="G256" s="220"/>
      <c r="H256" s="220"/>
      <c r="I256" s="220"/>
      <c r="J256" s="167"/>
      <c r="K256" s="167"/>
      <c r="L256" s="167"/>
      <c r="M256" s="167"/>
      <c r="N256" s="167"/>
      <c r="O256" s="167"/>
      <c r="P256" s="167"/>
      <c r="Q256" s="167"/>
      <c r="R256" s="168"/>
      <c r="T256" s="169"/>
      <c r="U256" s="167"/>
      <c r="V256" s="167"/>
      <c r="W256" s="167"/>
      <c r="X256" s="167"/>
      <c r="Y256" s="167"/>
      <c r="Z256" s="167"/>
      <c r="AA256" s="170"/>
      <c r="AT256" s="171" t="s">
        <v>158</v>
      </c>
      <c r="AU256" s="171" t="s">
        <v>110</v>
      </c>
      <c r="AV256" s="171" t="s">
        <v>22</v>
      </c>
      <c r="AW256" s="171" t="s">
        <v>120</v>
      </c>
      <c r="AX256" s="171" t="s">
        <v>80</v>
      </c>
      <c r="AY256" s="171" t="s">
        <v>150</v>
      </c>
    </row>
    <row r="257" spans="2:51" s="6" customFormat="1" ht="32.25" customHeight="1">
      <c r="B257" s="149"/>
      <c r="C257" s="150"/>
      <c r="D257" s="150"/>
      <c r="E257" s="150"/>
      <c r="F257" s="215" t="s">
        <v>497</v>
      </c>
      <c r="G257" s="215"/>
      <c r="H257" s="215"/>
      <c r="I257" s="215"/>
      <c r="J257" s="150"/>
      <c r="K257" s="151">
        <v>984.8</v>
      </c>
      <c r="L257" s="150"/>
      <c r="M257" s="150"/>
      <c r="N257" s="150"/>
      <c r="O257" s="150"/>
      <c r="P257" s="150"/>
      <c r="Q257" s="150"/>
      <c r="R257" s="152"/>
      <c r="T257" s="153"/>
      <c r="U257" s="150"/>
      <c r="V257" s="150"/>
      <c r="W257" s="150"/>
      <c r="X257" s="150"/>
      <c r="Y257" s="150"/>
      <c r="Z257" s="150"/>
      <c r="AA257" s="154"/>
      <c r="AT257" s="155" t="s">
        <v>158</v>
      </c>
      <c r="AU257" s="155" t="s">
        <v>110</v>
      </c>
      <c r="AV257" s="155" t="s">
        <v>110</v>
      </c>
      <c r="AW257" s="155" t="s">
        <v>120</v>
      </c>
      <c r="AX257" s="155" t="s">
        <v>22</v>
      </c>
      <c r="AY257" s="155" t="s">
        <v>150</v>
      </c>
    </row>
    <row r="258" spans="2:65" s="6" customFormat="1" ht="27" customHeight="1">
      <c r="B258" s="23"/>
      <c r="C258" s="142" t="s">
        <v>498</v>
      </c>
      <c r="D258" s="142" t="s">
        <v>151</v>
      </c>
      <c r="E258" s="143" t="s">
        <v>499</v>
      </c>
      <c r="F258" s="212" t="s">
        <v>500</v>
      </c>
      <c r="G258" s="212"/>
      <c r="H258" s="212"/>
      <c r="I258" s="212"/>
      <c r="J258" s="144" t="s">
        <v>154</v>
      </c>
      <c r="K258" s="145">
        <v>69.12</v>
      </c>
      <c r="L258" s="213">
        <v>0</v>
      </c>
      <c r="M258" s="213"/>
      <c r="N258" s="214">
        <f>ROUND($L$258*$K$258,2)</f>
        <v>0</v>
      </c>
      <c r="O258" s="214"/>
      <c r="P258" s="214"/>
      <c r="Q258" s="214"/>
      <c r="R258" s="25"/>
      <c r="T258" s="146"/>
      <c r="U258" s="30" t="s">
        <v>45</v>
      </c>
      <c r="V258" s="24"/>
      <c r="W258" s="147">
        <f>$V$258*$K$258</f>
        <v>0</v>
      </c>
      <c r="X258" s="147">
        <v>0.0010235</v>
      </c>
      <c r="Y258" s="147">
        <f>$X$258*$K$258</f>
        <v>0.07074432000000001</v>
      </c>
      <c r="Z258" s="147">
        <v>0</v>
      </c>
      <c r="AA258" s="148">
        <f>$Z$258*$K$258</f>
        <v>0</v>
      </c>
      <c r="AR258" s="6" t="s">
        <v>155</v>
      </c>
      <c r="AT258" s="6" t="s">
        <v>151</v>
      </c>
      <c r="AU258" s="6" t="s">
        <v>110</v>
      </c>
      <c r="AY258" s="6" t="s">
        <v>150</v>
      </c>
      <c r="BE258" s="91">
        <f>IF($U$258="základní",$N$258,0)</f>
        <v>0</v>
      </c>
      <c r="BF258" s="91">
        <f>IF($U$258="snížená",$N$258,0)</f>
        <v>0</v>
      </c>
      <c r="BG258" s="91">
        <f>IF($U$258="zákl. přenesená",$N$258,0)</f>
        <v>0</v>
      </c>
      <c r="BH258" s="91">
        <f>IF($U$258="sníž. přenesená",$N$258,0)</f>
        <v>0</v>
      </c>
      <c r="BI258" s="91">
        <f>IF($U$258="nulová",$N$258,0)</f>
        <v>0</v>
      </c>
      <c r="BJ258" s="6" t="s">
        <v>22</v>
      </c>
      <c r="BK258" s="91">
        <f>ROUND($L$258*$K$258,2)</f>
        <v>0</v>
      </c>
      <c r="BL258" s="6" t="s">
        <v>155</v>
      </c>
      <c r="BM258" s="6" t="s">
        <v>501</v>
      </c>
    </row>
    <row r="259" spans="2:51" s="6" customFormat="1" ht="18.75" customHeight="1">
      <c r="B259" s="149"/>
      <c r="C259" s="150"/>
      <c r="D259" s="150"/>
      <c r="E259" s="150"/>
      <c r="F259" s="215" t="s">
        <v>502</v>
      </c>
      <c r="G259" s="215"/>
      <c r="H259" s="215"/>
      <c r="I259" s="215"/>
      <c r="J259" s="150"/>
      <c r="K259" s="151">
        <v>69.12</v>
      </c>
      <c r="L259" s="150"/>
      <c r="M259" s="150"/>
      <c r="N259" s="150"/>
      <c r="O259" s="150"/>
      <c r="P259" s="150"/>
      <c r="Q259" s="150"/>
      <c r="R259" s="152"/>
      <c r="T259" s="153"/>
      <c r="U259" s="150"/>
      <c r="V259" s="150"/>
      <c r="W259" s="150"/>
      <c r="X259" s="150"/>
      <c r="Y259" s="150"/>
      <c r="Z259" s="150"/>
      <c r="AA259" s="154"/>
      <c r="AT259" s="155" t="s">
        <v>158</v>
      </c>
      <c r="AU259" s="155" t="s">
        <v>110</v>
      </c>
      <c r="AV259" s="155" t="s">
        <v>110</v>
      </c>
      <c r="AW259" s="155" t="s">
        <v>120</v>
      </c>
      <c r="AX259" s="155" t="s">
        <v>22</v>
      </c>
      <c r="AY259" s="155" t="s">
        <v>150</v>
      </c>
    </row>
    <row r="260" spans="2:63" s="131" customFormat="1" ht="30.75" customHeight="1">
      <c r="B260" s="132"/>
      <c r="C260" s="133"/>
      <c r="D260" s="141" t="s">
        <v>232</v>
      </c>
      <c r="E260" s="141"/>
      <c r="F260" s="141"/>
      <c r="G260" s="141"/>
      <c r="H260" s="141"/>
      <c r="I260" s="141"/>
      <c r="J260" s="141"/>
      <c r="K260" s="141"/>
      <c r="L260" s="141"/>
      <c r="M260" s="141"/>
      <c r="N260" s="211">
        <f>$BK$260</f>
        <v>0</v>
      </c>
      <c r="O260" s="211"/>
      <c r="P260" s="211"/>
      <c r="Q260" s="211"/>
      <c r="R260" s="135"/>
      <c r="T260" s="136"/>
      <c r="U260" s="133"/>
      <c r="V260" s="133"/>
      <c r="W260" s="137">
        <f>$W$261</f>
        <v>0</v>
      </c>
      <c r="X260" s="133"/>
      <c r="Y260" s="137">
        <f>$Y$261</f>
        <v>0</v>
      </c>
      <c r="Z260" s="133"/>
      <c r="AA260" s="138">
        <f>$AA$261</f>
        <v>0</v>
      </c>
      <c r="AR260" s="139" t="s">
        <v>22</v>
      </c>
      <c r="AT260" s="139" t="s">
        <v>79</v>
      </c>
      <c r="AU260" s="139" t="s">
        <v>22</v>
      </c>
      <c r="AY260" s="139" t="s">
        <v>150</v>
      </c>
      <c r="BK260" s="140">
        <f>$BK$261</f>
        <v>0</v>
      </c>
    </row>
    <row r="261" spans="2:65" s="6" customFormat="1" ht="39" customHeight="1">
      <c r="B261" s="23"/>
      <c r="C261" s="142" t="s">
        <v>503</v>
      </c>
      <c r="D261" s="142" t="s">
        <v>151</v>
      </c>
      <c r="E261" s="143" t="s">
        <v>504</v>
      </c>
      <c r="F261" s="212" t="s">
        <v>505</v>
      </c>
      <c r="G261" s="212"/>
      <c r="H261" s="212"/>
      <c r="I261" s="212"/>
      <c r="J261" s="144" t="s">
        <v>202</v>
      </c>
      <c r="K261" s="145">
        <v>1900.882</v>
      </c>
      <c r="L261" s="213">
        <v>0</v>
      </c>
      <c r="M261" s="213"/>
      <c r="N261" s="214">
        <f>ROUND($L$261*$K$261,2)</f>
        <v>0</v>
      </c>
      <c r="O261" s="214"/>
      <c r="P261" s="214"/>
      <c r="Q261" s="214"/>
      <c r="R261" s="25"/>
      <c r="T261" s="146"/>
      <c r="U261" s="30" t="s">
        <v>45</v>
      </c>
      <c r="V261" s="24"/>
      <c r="W261" s="147">
        <f>$V$261*$K$261</f>
        <v>0</v>
      </c>
      <c r="X261" s="147">
        <v>0</v>
      </c>
      <c r="Y261" s="147">
        <f>$X$261*$K$261</f>
        <v>0</v>
      </c>
      <c r="Z261" s="147">
        <v>0</v>
      </c>
      <c r="AA261" s="148">
        <f>$Z$261*$K$261</f>
        <v>0</v>
      </c>
      <c r="AR261" s="6" t="s">
        <v>155</v>
      </c>
      <c r="AT261" s="6" t="s">
        <v>151</v>
      </c>
      <c r="AU261" s="6" t="s">
        <v>110</v>
      </c>
      <c r="AY261" s="6" t="s">
        <v>150</v>
      </c>
      <c r="BE261" s="91">
        <f>IF($U$261="základní",$N$261,0)</f>
        <v>0</v>
      </c>
      <c r="BF261" s="91">
        <f>IF($U$261="snížená",$N$261,0)</f>
        <v>0</v>
      </c>
      <c r="BG261" s="91">
        <f>IF($U$261="zákl. přenesená",$N$261,0)</f>
        <v>0</v>
      </c>
      <c r="BH261" s="91">
        <f>IF($U$261="sníž. přenesená",$N$261,0)</f>
        <v>0</v>
      </c>
      <c r="BI261" s="91">
        <f>IF($U$261="nulová",$N$261,0)</f>
        <v>0</v>
      </c>
      <c r="BJ261" s="6" t="s">
        <v>22</v>
      </c>
      <c r="BK261" s="91">
        <f>ROUND($L$261*$K$261,2)</f>
        <v>0</v>
      </c>
      <c r="BL261" s="6" t="s">
        <v>155</v>
      </c>
      <c r="BM261" s="6" t="s">
        <v>506</v>
      </c>
    </row>
    <row r="262" spans="2:63" s="6" customFormat="1" ht="51" customHeight="1">
      <c r="B262" s="23"/>
      <c r="C262" s="24"/>
      <c r="D262" s="134" t="s">
        <v>226</v>
      </c>
      <c r="E262" s="24"/>
      <c r="F262" s="24"/>
      <c r="G262" s="24"/>
      <c r="H262" s="24"/>
      <c r="I262" s="24"/>
      <c r="J262" s="24"/>
      <c r="K262" s="24"/>
      <c r="L262" s="24"/>
      <c r="M262" s="24"/>
      <c r="N262" s="207">
        <f>$BK$262</f>
        <v>0</v>
      </c>
      <c r="O262" s="207"/>
      <c r="P262" s="207"/>
      <c r="Q262" s="207"/>
      <c r="R262" s="25"/>
      <c r="T262" s="156"/>
      <c r="U262" s="24"/>
      <c r="V262" s="24"/>
      <c r="W262" s="24"/>
      <c r="X262" s="24"/>
      <c r="Y262" s="24"/>
      <c r="Z262" s="24"/>
      <c r="AA262" s="63"/>
      <c r="AT262" s="6" t="s">
        <v>79</v>
      </c>
      <c r="AU262" s="6" t="s">
        <v>80</v>
      </c>
      <c r="AY262" s="6" t="s">
        <v>227</v>
      </c>
      <c r="BK262" s="91">
        <f>SUM($BK$263:$BK$267)</f>
        <v>0</v>
      </c>
    </row>
    <row r="263" spans="2:63" s="6" customFormat="1" ht="23.25" customHeight="1">
      <c r="B263" s="23"/>
      <c r="C263" s="157"/>
      <c r="D263" s="157" t="s">
        <v>151</v>
      </c>
      <c r="E263" s="158"/>
      <c r="F263" s="216"/>
      <c r="G263" s="216"/>
      <c r="H263" s="216"/>
      <c r="I263" s="216"/>
      <c r="J263" s="159"/>
      <c r="K263" s="160"/>
      <c r="L263" s="213"/>
      <c r="M263" s="213"/>
      <c r="N263" s="214">
        <f>$BK$263</f>
        <v>0</v>
      </c>
      <c r="O263" s="214"/>
      <c r="P263" s="214"/>
      <c r="Q263" s="214"/>
      <c r="R263" s="25"/>
      <c r="T263" s="146"/>
      <c r="U263" s="161" t="s">
        <v>45</v>
      </c>
      <c r="V263" s="24"/>
      <c r="W263" s="24"/>
      <c r="X263" s="24"/>
      <c r="Y263" s="24"/>
      <c r="Z263" s="24"/>
      <c r="AA263" s="63"/>
      <c r="AT263" s="6" t="s">
        <v>227</v>
      </c>
      <c r="AU263" s="6" t="s">
        <v>22</v>
      </c>
      <c r="AY263" s="6" t="s">
        <v>227</v>
      </c>
      <c r="BE263" s="91">
        <f>IF($U$263="základní",$N$263,0)</f>
        <v>0</v>
      </c>
      <c r="BF263" s="91">
        <f>IF($U$263="snížená",$N$263,0)</f>
        <v>0</v>
      </c>
      <c r="BG263" s="91">
        <f>IF($U$263="zákl. přenesená",$N$263,0)</f>
        <v>0</v>
      </c>
      <c r="BH263" s="91">
        <f>IF($U$263="sníž. přenesená",$N$263,0)</f>
        <v>0</v>
      </c>
      <c r="BI263" s="91">
        <f>IF($U$263="nulová",$N$263,0)</f>
        <v>0</v>
      </c>
      <c r="BJ263" s="6" t="s">
        <v>22</v>
      </c>
      <c r="BK263" s="91">
        <f>$L$263*$K$263</f>
        <v>0</v>
      </c>
    </row>
    <row r="264" spans="2:63" s="6" customFormat="1" ht="23.25" customHeight="1">
      <c r="B264" s="23"/>
      <c r="C264" s="157"/>
      <c r="D264" s="157" t="s">
        <v>151</v>
      </c>
      <c r="E264" s="158"/>
      <c r="F264" s="216"/>
      <c r="G264" s="216"/>
      <c r="H264" s="216"/>
      <c r="I264" s="216"/>
      <c r="J264" s="159"/>
      <c r="K264" s="160"/>
      <c r="L264" s="213"/>
      <c r="M264" s="213"/>
      <c r="N264" s="214">
        <f>$BK$264</f>
        <v>0</v>
      </c>
      <c r="O264" s="214"/>
      <c r="P264" s="214"/>
      <c r="Q264" s="214"/>
      <c r="R264" s="25"/>
      <c r="T264" s="146"/>
      <c r="U264" s="161" t="s">
        <v>45</v>
      </c>
      <c r="V264" s="24"/>
      <c r="W264" s="24"/>
      <c r="X264" s="24"/>
      <c r="Y264" s="24"/>
      <c r="Z264" s="24"/>
      <c r="AA264" s="63"/>
      <c r="AT264" s="6" t="s">
        <v>227</v>
      </c>
      <c r="AU264" s="6" t="s">
        <v>22</v>
      </c>
      <c r="AY264" s="6" t="s">
        <v>227</v>
      </c>
      <c r="BE264" s="91">
        <f>IF($U$264="základní",$N$264,0)</f>
        <v>0</v>
      </c>
      <c r="BF264" s="91">
        <f>IF($U$264="snížená",$N$264,0)</f>
        <v>0</v>
      </c>
      <c r="BG264" s="91">
        <f>IF($U$264="zákl. přenesená",$N$264,0)</f>
        <v>0</v>
      </c>
      <c r="BH264" s="91">
        <f>IF($U$264="sníž. přenesená",$N$264,0)</f>
        <v>0</v>
      </c>
      <c r="BI264" s="91">
        <f>IF($U$264="nulová",$N$264,0)</f>
        <v>0</v>
      </c>
      <c r="BJ264" s="6" t="s">
        <v>22</v>
      </c>
      <c r="BK264" s="91">
        <f>$L$264*$K$264</f>
        <v>0</v>
      </c>
    </row>
    <row r="265" spans="2:63" s="6" customFormat="1" ht="23.25" customHeight="1">
      <c r="B265" s="23"/>
      <c r="C265" s="157"/>
      <c r="D265" s="157" t="s">
        <v>151</v>
      </c>
      <c r="E265" s="158"/>
      <c r="F265" s="216"/>
      <c r="G265" s="216"/>
      <c r="H265" s="216"/>
      <c r="I265" s="216"/>
      <c r="J265" s="159"/>
      <c r="K265" s="160"/>
      <c r="L265" s="213"/>
      <c r="M265" s="213"/>
      <c r="N265" s="214">
        <f>$BK$265</f>
        <v>0</v>
      </c>
      <c r="O265" s="214"/>
      <c r="P265" s="214"/>
      <c r="Q265" s="214"/>
      <c r="R265" s="25"/>
      <c r="T265" s="146"/>
      <c r="U265" s="161" t="s">
        <v>45</v>
      </c>
      <c r="V265" s="24"/>
      <c r="W265" s="24"/>
      <c r="X265" s="24"/>
      <c r="Y265" s="24"/>
      <c r="Z265" s="24"/>
      <c r="AA265" s="63"/>
      <c r="AT265" s="6" t="s">
        <v>227</v>
      </c>
      <c r="AU265" s="6" t="s">
        <v>22</v>
      </c>
      <c r="AY265" s="6" t="s">
        <v>227</v>
      </c>
      <c r="BE265" s="91">
        <f>IF($U$265="základní",$N$265,0)</f>
        <v>0</v>
      </c>
      <c r="BF265" s="91">
        <f>IF($U$265="snížená",$N$265,0)</f>
        <v>0</v>
      </c>
      <c r="BG265" s="91">
        <f>IF($U$265="zákl. přenesená",$N$265,0)</f>
        <v>0</v>
      </c>
      <c r="BH265" s="91">
        <f>IF($U$265="sníž. přenesená",$N$265,0)</f>
        <v>0</v>
      </c>
      <c r="BI265" s="91">
        <f>IF($U$265="nulová",$N$265,0)</f>
        <v>0</v>
      </c>
      <c r="BJ265" s="6" t="s">
        <v>22</v>
      </c>
      <c r="BK265" s="91">
        <f>$L$265*$K$265</f>
        <v>0</v>
      </c>
    </row>
    <row r="266" spans="2:63" s="6" customFormat="1" ht="23.25" customHeight="1">
      <c r="B266" s="23"/>
      <c r="C266" s="157"/>
      <c r="D266" s="157" t="s">
        <v>151</v>
      </c>
      <c r="E266" s="158"/>
      <c r="F266" s="216"/>
      <c r="G266" s="216"/>
      <c r="H266" s="216"/>
      <c r="I266" s="216"/>
      <c r="J266" s="159"/>
      <c r="K266" s="160"/>
      <c r="L266" s="213"/>
      <c r="M266" s="213"/>
      <c r="N266" s="214">
        <f>$BK$266</f>
        <v>0</v>
      </c>
      <c r="O266" s="214"/>
      <c r="P266" s="214"/>
      <c r="Q266" s="214"/>
      <c r="R266" s="25"/>
      <c r="T266" s="146"/>
      <c r="U266" s="161" t="s">
        <v>45</v>
      </c>
      <c r="V266" s="24"/>
      <c r="W266" s="24"/>
      <c r="X266" s="24"/>
      <c r="Y266" s="24"/>
      <c r="Z266" s="24"/>
      <c r="AA266" s="63"/>
      <c r="AT266" s="6" t="s">
        <v>227</v>
      </c>
      <c r="AU266" s="6" t="s">
        <v>22</v>
      </c>
      <c r="AY266" s="6" t="s">
        <v>227</v>
      </c>
      <c r="BE266" s="91">
        <f>IF($U$266="základní",$N$266,0)</f>
        <v>0</v>
      </c>
      <c r="BF266" s="91">
        <f>IF($U$266="snížená",$N$266,0)</f>
        <v>0</v>
      </c>
      <c r="BG266" s="91">
        <f>IF($U$266="zákl. přenesená",$N$266,0)</f>
        <v>0</v>
      </c>
      <c r="BH266" s="91">
        <f>IF($U$266="sníž. přenesená",$N$266,0)</f>
        <v>0</v>
      </c>
      <c r="BI266" s="91">
        <f>IF($U$266="nulová",$N$266,0)</f>
        <v>0</v>
      </c>
      <c r="BJ266" s="6" t="s">
        <v>22</v>
      </c>
      <c r="BK266" s="91">
        <f>$L$266*$K$266</f>
        <v>0</v>
      </c>
    </row>
    <row r="267" spans="2:63" s="6" customFormat="1" ht="23.25" customHeight="1">
      <c r="B267" s="23"/>
      <c r="C267" s="157"/>
      <c r="D267" s="157" t="s">
        <v>151</v>
      </c>
      <c r="E267" s="158"/>
      <c r="F267" s="216"/>
      <c r="G267" s="216"/>
      <c r="H267" s="216"/>
      <c r="I267" s="216"/>
      <c r="J267" s="159"/>
      <c r="K267" s="160"/>
      <c r="L267" s="213"/>
      <c r="M267" s="213"/>
      <c r="N267" s="214">
        <f>$BK$267</f>
        <v>0</v>
      </c>
      <c r="O267" s="214"/>
      <c r="P267" s="214"/>
      <c r="Q267" s="214"/>
      <c r="R267" s="25"/>
      <c r="T267" s="146"/>
      <c r="U267" s="161" t="s">
        <v>45</v>
      </c>
      <c r="V267" s="42"/>
      <c r="W267" s="42"/>
      <c r="X267" s="42"/>
      <c r="Y267" s="42"/>
      <c r="Z267" s="42"/>
      <c r="AA267" s="44"/>
      <c r="AT267" s="6" t="s">
        <v>227</v>
      </c>
      <c r="AU267" s="6" t="s">
        <v>22</v>
      </c>
      <c r="AY267" s="6" t="s">
        <v>227</v>
      </c>
      <c r="BE267" s="91">
        <f>IF($U$267="základní",$N$267,0)</f>
        <v>0</v>
      </c>
      <c r="BF267" s="91">
        <f>IF($U$267="snížená",$N$267,0)</f>
        <v>0</v>
      </c>
      <c r="BG267" s="91">
        <f>IF($U$267="zákl. přenesená",$N$267,0)</f>
        <v>0</v>
      </c>
      <c r="BH267" s="91">
        <f>IF($U$267="sníž. přenesená",$N$267,0)</f>
        <v>0</v>
      </c>
      <c r="BI267" s="91">
        <f>IF($U$267="nulová",$N$267,0)</f>
        <v>0</v>
      </c>
      <c r="BJ267" s="6" t="s">
        <v>22</v>
      </c>
      <c r="BK267" s="91">
        <f>$L$267*$K$267</f>
        <v>0</v>
      </c>
    </row>
    <row r="268" spans="2:18" s="6" customFormat="1" ht="7.5" customHeight="1">
      <c r="B268" s="45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7"/>
    </row>
    <row r="269" s="1" customFormat="1" ht="14.25" customHeight="1"/>
  </sheetData>
  <sheetProtection/>
  <mergeCells count="356">
    <mergeCell ref="F267:I267"/>
    <mergeCell ref="L267:M267"/>
    <mergeCell ref="N267:Q267"/>
    <mergeCell ref="F265:I265"/>
    <mergeCell ref="L265:M265"/>
    <mergeCell ref="N265:Q265"/>
    <mergeCell ref="F266:I266"/>
    <mergeCell ref="L266:M266"/>
    <mergeCell ref="N266:Q266"/>
    <mergeCell ref="F263:I263"/>
    <mergeCell ref="L263:M263"/>
    <mergeCell ref="N263:Q263"/>
    <mergeCell ref="F264:I264"/>
    <mergeCell ref="L264:M264"/>
    <mergeCell ref="N264:Q264"/>
    <mergeCell ref="F259:I259"/>
    <mergeCell ref="N260:Q260"/>
    <mergeCell ref="F261:I261"/>
    <mergeCell ref="L261:M261"/>
    <mergeCell ref="N261:Q261"/>
    <mergeCell ref="N262:Q262"/>
    <mergeCell ref="F255:I255"/>
    <mergeCell ref="F256:I256"/>
    <mergeCell ref="F257:I257"/>
    <mergeCell ref="F258:I258"/>
    <mergeCell ref="L258:M258"/>
    <mergeCell ref="N258:Q258"/>
    <mergeCell ref="F252:I252"/>
    <mergeCell ref="L252:M252"/>
    <mergeCell ref="N252:Q252"/>
    <mergeCell ref="F253:I253"/>
    <mergeCell ref="F254:I254"/>
    <mergeCell ref="L254:M254"/>
    <mergeCell ref="N254:Q254"/>
    <mergeCell ref="F249:I249"/>
    <mergeCell ref="F250:I250"/>
    <mergeCell ref="L250:M250"/>
    <mergeCell ref="N250:Q250"/>
    <mergeCell ref="F251:I251"/>
    <mergeCell ref="L251:M251"/>
    <mergeCell ref="N251:Q251"/>
    <mergeCell ref="F245:I245"/>
    <mergeCell ref="F246:I246"/>
    <mergeCell ref="L246:M246"/>
    <mergeCell ref="N246:Q246"/>
    <mergeCell ref="F247:I247"/>
    <mergeCell ref="F248:I248"/>
    <mergeCell ref="L248:M248"/>
    <mergeCell ref="N248:Q248"/>
    <mergeCell ref="F241:I241"/>
    <mergeCell ref="F242:I242"/>
    <mergeCell ref="F243:I243"/>
    <mergeCell ref="L243:M243"/>
    <mergeCell ref="N243:Q243"/>
    <mergeCell ref="F244:I244"/>
    <mergeCell ref="F237:I237"/>
    <mergeCell ref="L237:M237"/>
    <mergeCell ref="N237:Q237"/>
    <mergeCell ref="F238:I238"/>
    <mergeCell ref="F239:I239"/>
    <mergeCell ref="F240:I240"/>
    <mergeCell ref="F233:I233"/>
    <mergeCell ref="F234:I234"/>
    <mergeCell ref="L234:M234"/>
    <mergeCell ref="N234:Q234"/>
    <mergeCell ref="F235:I235"/>
    <mergeCell ref="F236:I236"/>
    <mergeCell ref="F229:I229"/>
    <mergeCell ref="L229:M229"/>
    <mergeCell ref="N229:Q229"/>
    <mergeCell ref="F230:I230"/>
    <mergeCell ref="F231:I231"/>
    <mergeCell ref="F232:I232"/>
    <mergeCell ref="L232:M232"/>
    <mergeCell ref="N232:Q232"/>
    <mergeCell ref="F227:I227"/>
    <mergeCell ref="L227:M227"/>
    <mergeCell ref="N227:Q227"/>
    <mergeCell ref="F228:I228"/>
    <mergeCell ref="L228:M228"/>
    <mergeCell ref="N228:Q228"/>
    <mergeCell ref="F224:I224"/>
    <mergeCell ref="L224:M224"/>
    <mergeCell ref="N224:Q224"/>
    <mergeCell ref="F225:I225"/>
    <mergeCell ref="F226:I226"/>
    <mergeCell ref="L226:M226"/>
    <mergeCell ref="N226:Q226"/>
    <mergeCell ref="F220:I220"/>
    <mergeCell ref="F221:I221"/>
    <mergeCell ref="L221:M221"/>
    <mergeCell ref="N221:Q221"/>
    <mergeCell ref="F222:I222"/>
    <mergeCell ref="F223:I223"/>
    <mergeCell ref="F217:I217"/>
    <mergeCell ref="L217:M217"/>
    <mergeCell ref="N217:Q217"/>
    <mergeCell ref="F218:I218"/>
    <mergeCell ref="F219:I219"/>
    <mergeCell ref="L219:M219"/>
    <mergeCell ref="N219:Q219"/>
    <mergeCell ref="F213:I213"/>
    <mergeCell ref="N214:Q214"/>
    <mergeCell ref="F215:I215"/>
    <mergeCell ref="L215:M215"/>
    <mergeCell ref="N215:Q215"/>
    <mergeCell ref="F216:I216"/>
    <mergeCell ref="L216:M216"/>
    <mergeCell ref="N216:Q216"/>
    <mergeCell ref="F209:I209"/>
    <mergeCell ref="F210:I210"/>
    <mergeCell ref="F211:I211"/>
    <mergeCell ref="L211:M211"/>
    <mergeCell ref="N211:Q211"/>
    <mergeCell ref="F212:I212"/>
    <mergeCell ref="F205:I205"/>
    <mergeCell ref="F206:I206"/>
    <mergeCell ref="F207:I207"/>
    <mergeCell ref="L207:M207"/>
    <mergeCell ref="N207:Q207"/>
    <mergeCell ref="F208:I208"/>
    <mergeCell ref="F201:I201"/>
    <mergeCell ref="F202:I202"/>
    <mergeCell ref="F203:I203"/>
    <mergeCell ref="L203:M203"/>
    <mergeCell ref="N203:Q203"/>
    <mergeCell ref="F204:I204"/>
    <mergeCell ref="L204:M204"/>
    <mergeCell ref="N204:Q204"/>
    <mergeCell ref="F198:I198"/>
    <mergeCell ref="L198:M198"/>
    <mergeCell ref="N198:Q198"/>
    <mergeCell ref="F199:I199"/>
    <mergeCell ref="F200:I200"/>
    <mergeCell ref="L200:M200"/>
    <mergeCell ref="N200:Q200"/>
    <mergeCell ref="F194:I194"/>
    <mergeCell ref="F195:I195"/>
    <mergeCell ref="L195:M195"/>
    <mergeCell ref="N195:Q195"/>
    <mergeCell ref="F196:I196"/>
    <mergeCell ref="F197:I197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F187:I187"/>
    <mergeCell ref="L187:M187"/>
    <mergeCell ref="N187:Q187"/>
    <mergeCell ref="F188:I188"/>
    <mergeCell ref="F189:I189"/>
    <mergeCell ref="L189:M189"/>
    <mergeCell ref="N189:Q189"/>
    <mergeCell ref="F183:I183"/>
    <mergeCell ref="F184:I184"/>
    <mergeCell ref="F185:I185"/>
    <mergeCell ref="L185:M185"/>
    <mergeCell ref="N185:Q185"/>
    <mergeCell ref="F186:I186"/>
    <mergeCell ref="F179:I179"/>
    <mergeCell ref="F180:I180"/>
    <mergeCell ref="F181:I181"/>
    <mergeCell ref="F182:I182"/>
    <mergeCell ref="L182:M182"/>
    <mergeCell ref="N182:Q182"/>
    <mergeCell ref="F175:I175"/>
    <mergeCell ref="F176:I176"/>
    <mergeCell ref="L176:M176"/>
    <mergeCell ref="N176:Q176"/>
    <mergeCell ref="F177:I177"/>
    <mergeCell ref="F178:I178"/>
    <mergeCell ref="F171:I171"/>
    <mergeCell ref="F172:I172"/>
    <mergeCell ref="L172:M172"/>
    <mergeCell ref="N172:Q172"/>
    <mergeCell ref="F173:I173"/>
    <mergeCell ref="F174:I174"/>
    <mergeCell ref="L174:M174"/>
    <mergeCell ref="N174:Q174"/>
    <mergeCell ref="F167:I167"/>
    <mergeCell ref="F168:I168"/>
    <mergeCell ref="L168:M168"/>
    <mergeCell ref="N168:Q168"/>
    <mergeCell ref="F169:I169"/>
    <mergeCell ref="F170:I170"/>
    <mergeCell ref="F164:I164"/>
    <mergeCell ref="L164:M164"/>
    <mergeCell ref="N164:Q164"/>
    <mergeCell ref="F165:I165"/>
    <mergeCell ref="F166:I166"/>
    <mergeCell ref="L166:M166"/>
    <mergeCell ref="N166:Q166"/>
    <mergeCell ref="F160:I160"/>
    <mergeCell ref="F161:I161"/>
    <mergeCell ref="L161:M161"/>
    <mergeCell ref="N161:Q161"/>
    <mergeCell ref="F162:I162"/>
    <mergeCell ref="F163:I163"/>
    <mergeCell ref="F156:I156"/>
    <mergeCell ref="F157:I157"/>
    <mergeCell ref="F158:I158"/>
    <mergeCell ref="L158:M158"/>
    <mergeCell ref="N158:Q158"/>
    <mergeCell ref="F159:I159"/>
    <mergeCell ref="F152:I152"/>
    <mergeCell ref="F153:I153"/>
    <mergeCell ref="L153:M153"/>
    <mergeCell ref="N153:Q153"/>
    <mergeCell ref="F154:I154"/>
    <mergeCell ref="F155:I155"/>
    <mergeCell ref="F148:I148"/>
    <mergeCell ref="F149:I149"/>
    <mergeCell ref="N150:Q150"/>
    <mergeCell ref="F151:I151"/>
    <mergeCell ref="L151:M151"/>
    <mergeCell ref="N151:Q151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37:I137"/>
    <mergeCell ref="L137:M137"/>
    <mergeCell ref="N137:Q137"/>
    <mergeCell ref="F138:I138"/>
    <mergeCell ref="F139:I139"/>
    <mergeCell ref="L139:M139"/>
    <mergeCell ref="N139:Q139"/>
    <mergeCell ref="F131:I131"/>
    <mergeCell ref="F132:I132"/>
    <mergeCell ref="F133:I133"/>
    <mergeCell ref="F134:I134"/>
    <mergeCell ref="F135:I135"/>
    <mergeCell ref="N136:Q136"/>
    <mergeCell ref="F127:I127"/>
    <mergeCell ref="F128:I128"/>
    <mergeCell ref="L128:M128"/>
    <mergeCell ref="N128:Q128"/>
    <mergeCell ref="F129:I129"/>
    <mergeCell ref="F130:I130"/>
    <mergeCell ref="F123:I123"/>
    <mergeCell ref="F124:I124"/>
    <mergeCell ref="L124:M124"/>
    <mergeCell ref="N124:Q124"/>
    <mergeCell ref="F125:I125"/>
    <mergeCell ref="F126:I126"/>
    <mergeCell ref="L126:M126"/>
    <mergeCell ref="N126:Q126"/>
    <mergeCell ref="F119:I119"/>
    <mergeCell ref="L119:M119"/>
    <mergeCell ref="N119:Q119"/>
    <mergeCell ref="F120:I120"/>
    <mergeCell ref="F121:I121"/>
    <mergeCell ref="F122:I122"/>
    <mergeCell ref="L122:M122"/>
    <mergeCell ref="N122:Q122"/>
    <mergeCell ref="F115:I115"/>
    <mergeCell ref="F116:I116"/>
    <mergeCell ref="L116:M116"/>
    <mergeCell ref="N116:Q116"/>
    <mergeCell ref="F117:I117"/>
    <mergeCell ref="F118:I118"/>
    <mergeCell ref="F112:I112"/>
    <mergeCell ref="L112:M112"/>
    <mergeCell ref="N112:Q112"/>
    <mergeCell ref="F113:I113"/>
    <mergeCell ref="F114:I114"/>
    <mergeCell ref="L114:M114"/>
    <mergeCell ref="N114:Q114"/>
    <mergeCell ref="F108:I108"/>
    <mergeCell ref="L108:M108"/>
    <mergeCell ref="N108:Q108"/>
    <mergeCell ref="N109:Q109"/>
    <mergeCell ref="N110:Q110"/>
    <mergeCell ref="N111:Q111"/>
    <mergeCell ref="C98:Q98"/>
    <mergeCell ref="F100:P100"/>
    <mergeCell ref="F101:P101"/>
    <mergeCell ref="M103:P103"/>
    <mergeCell ref="M105:Q105"/>
    <mergeCell ref="M106:Q106"/>
    <mergeCell ref="D88:H88"/>
    <mergeCell ref="N88:Q88"/>
    <mergeCell ref="D89:H89"/>
    <mergeCell ref="N89:Q89"/>
    <mergeCell ref="N90:Q90"/>
    <mergeCell ref="L92:Q92"/>
    <mergeCell ref="D85:H85"/>
    <mergeCell ref="N85:Q85"/>
    <mergeCell ref="D86:H86"/>
    <mergeCell ref="N86:Q86"/>
    <mergeCell ref="D87:H87"/>
    <mergeCell ref="N87:Q87"/>
    <mergeCell ref="N78:Q78"/>
    <mergeCell ref="N79:Q79"/>
    <mergeCell ref="N80:Q80"/>
    <mergeCell ref="N81:Q81"/>
    <mergeCell ref="N82:Q82"/>
    <mergeCell ref="N84:Q84"/>
    <mergeCell ref="M71:Q71"/>
    <mergeCell ref="C73:G73"/>
    <mergeCell ref="N73:Q73"/>
    <mergeCell ref="N75:Q75"/>
    <mergeCell ref="N76:Q76"/>
    <mergeCell ref="N77:Q77"/>
    <mergeCell ref="L38:P38"/>
    <mergeCell ref="C63:Q63"/>
    <mergeCell ref="F65:P65"/>
    <mergeCell ref="F66:P66"/>
    <mergeCell ref="M68:P68"/>
    <mergeCell ref="M70:Q70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7:P17"/>
    <mergeCell ref="O18:P18"/>
    <mergeCell ref="O20:P20"/>
    <mergeCell ref="O21:P21"/>
    <mergeCell ref="E24:L24"/>
    <mergeCell ref="M27:P27"/>
    <mergeCell ref="O9:P9"/>
    <mergeCell ref="O11:P11"/>
    <mergeCell ref="O12:P12"/>
    <mergeCell ref="O14:P14"/>
    <mergeCell ref="E15:L15"/>
    <mergeCell ref="O15:P15"/>
    <mergeCell ref="H1:K1"/>
    <mergeCell ref="C2:Q2"/>
    <mergeCell ref="S2:AC2"/>
    <mergeCell ref="C4:Q4"/>
    <mergeCell ref="F6:P6"/>
    <mergeCell ref="F7:P7"/>
  </mergeCells>
  <printOptions/>
  <pageMargins left="0.5902777777777778" right="0.5902777777777778" top="0.5208333333333334" bottom="0.6527777777777778" header="0.5118055555555555" footer="0.4861111111111111"/>
  <pageSetup fitToHeight="999" fitToWidth="1" horizontalDpi="300" verticalDpi="300" orientation="portrait" paperSize="9"/>
  <headerFooter alignWithMargins="0">
    <oddFooter>&amp;C&amp;"Times New Roman,obyčejné"&amp;12&amp;P/&amp;N</oddFooter>
  </headerFooter>
  <rowBreaks count="1" manualBreakCount="1"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144"/>
  <sheetViews>
    <sheetView showGridLines="0" defaultGridColor="0" zoomScalePageLayoutView="0" colorId="8" workbookViewId="0" topLeftCell="A1">
      <pane ySplit="1" topLeftCell="A109" activePane="bottomLeft" state="frozen"/>
      <selection pane="topLeft" activeCell="A1" sqref="A1"/>
      <selection pane="bottomLeft" activeCell="F121" sqref="F121:I121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4:15" s="4" customFormat="1" ht="22.5" customHeight="1">
      <c r="D1" s="5" t="s">
        <v>1</v>
      </c>
      <c r="H1" s="198"/>
      <c r="I1" s="198"/>
      <c r="J1" s="198"/>
      <c r="K1" s="198"/>
      <c r="O1" s="5" t="s">
        <v>109</v>
      </c>
    </row>
    <row r="2" spans="3:46" s="1" customFormat="1" ht="37.5" customHeight="1">
      <c r="C2" s="172" t="s">
        <v>5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S2" s="173" t="s">
        <v>6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T2" s="1" t="s">
        <v>93</v>
      </c>
    </row>
    <row r="3" spans="2:46" s="1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1" t="s">
        <v>110</v>
      </c>
    </row>
    <row r="4" spans="2:46" s="1" customFormat="1" ht="37.5" customHeight="1">
      <c r="B4" s="10"/>
      <c r="C4" s="174" t="s">
        <v>111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1"/>
      <c r="T4" s="12" t="s">
        <v>11</v>
      </c>
      <c r="AT4" s="1" t="s">
        <v>4</v>
      </c>
    </row>
    <row r="5" spans="2:18" s="1" customFormat="1" ht="7.5" customHeight="1">
      <c r="B5" s="10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1"/>
    </row>
    <row r="6" spans="2:18" s="1" customFormat="1" ht="26.25" customHeight="1">
      <c r="B6" s="10"/>
      <c r="C6" s="14"/>
      <c r="D6" s="17" t="s">
        <v>17</v>
      </c>
      <c r="E6" s="14"/>
      <c r="F6" s="199" t="str">
        <f>'Rekapitulace stavby'!$K$6</f>
        <v>Revitalizace původního autobusového nádraží Beroun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4"/>
      <c r="R6" s="11"/>
    </row>
    <row r="7" spans="2:18" s="6" customFormat="1" ht="33.75" customHeight="1">
      <c r="B7" s="23"/>
      <c r="C7" s="24"/>
      <c r="D7" s="16" t="s">
        <v>112</v>
      </c>
      <c r="E7" s="24"/>
      <c r="F7" s="177" t="s">
        <v>507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24"/>
      <c r="R7" s="25"/>
    </row>
    <row r="8" spans="2:18" s="6" customFormat="1" ht="15" customHeight="1">
      <c r="B8" s="23"/>
      <c r="C8" s="24"/>
      <c r="D8" s="17" t="s">
        <v>20</v>
      </c>
      <c r="E8" s="24"/>
      <c r="F8" s="18" t="s">
        <v>508</v>
      </c>
      <c r="G8" s="24"/>
      <c r="H8" s="24"/>
      <c r="I8" s="24"/>
      <c r="J8" s="24"/>
      <c r="K8" s="24"/>
      <c r="L8" s="24"/>
      <c r="M8" s="17" t="s">
        <v>21</v>
      </c>
      <c r="N8" s="24"/>
      <c r="O8" s="18"/>
      <c r="P8" s="24"/>
      <c r="Q8" s="24"/>
      <c r="R8" s="25"/>
    </row>
    <row r="9" spans="2:18" s="6" customFormat="1" ht="15" customHeight="1">
      <c r="B9" s="23"/>
      <c r="C9" s="24"/>
      <c r="D9" s="17" t="s">
        <v>23</v>
      </c>
      <c r="E9" s="24"/>
      <c r="F9" s="18" t="s">
        <v>24</v>
      </c>
      <c r="G9" s="24"/>
      <c r="H9" s="24"/>
      <c r="I9" s="24"/>
      <c r="J9" s="24"/>
      <c r="K9" s="24"/>
      <c r="L9" s="24"/>
      <c r="M9" s="17" t="s">
        <v>25</v>
      </c>
      <c r="N9" s="24"/>
      <c r="O9" s="200" t="str">
        <f>'Rekapitulace stavby'!$AN$8</f>
        <v>08.12.2015</v>
      </c>
      <c r="P9" s="200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7" t="s">
        <v>29</v>
      </c>
      <c r="E11" s="24"/>
      <c r="F11" s="24"/>
      <c r="G11" s="24"/>
      <c r="H11" s="24"/>
      <c r="I11" s="24"/>
      <c r="J11" s="24"/>
      <c r="K11" s="24"/>
      <c r="L11" s="24"/>
      <c r="M11" s="17" t="s">
        <v>30</v>
      </c>
      <c r="N11" s="24"/>
      <c r="O11" s="175"/>
      <c r="P11" s="175"/>
      <c r="Q11" s="24"/>
      <c r="R11" s="25"/>
    </row>
    <row r="12" spans="2:18" s="6" customFormat="1" ht="18.75" customHeight="1">
      <c r="B12" s="23"/>
      <c r="C12" s="24"/>
      <c r="D12" s="24"/>
      <c r="E12" s="18" t="s">
        <v>31</v>
      </c>
      <c r="F12" s="24"/>
      <c r="G12" s="24"/>
      <c r="H12" s="24"/>
      <c r="I12" s="24"/>
      <c r="J12" s="24"/>
      <c r="K12" s="24"/>
      <c r="L12" s="24"/>
      <c r="M12" s="17" t="s">
        <v>32</v>
      </c>
      <c r="N12" s="24"/>
      <c r="O12" s="175"/>
      <c r="P12" s="175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7" t="s">
        <v>33</v>
      </c>
      <c r="E14" s="24"/>
      <c r="F14" s="24"/>
      <c r="G14" s="24"/>
      <c r="H14" s="24"/>
      <c r="I14" s="24"/>
      <c r="J14" s="24"/>
      <c r="K14" s="24"/>
      <c r="L14" s="24"/>
      <c r="M14" s="17" t="s">
        <v>30</v>
      </c>
      <c r="N14" s="24"/>
      <c r="O14" s="201" t="str">
        <f>IF('Rekapitulace stavby'!$AN$13="","",'Rekapitulace stavby'!$AN$13)</f>
        <v>Vyplň údaj</v>
      </c>
      <c r="P14" s="201"/>
      <c r="Q14" s="24"/>
      <c r="R14" s="25"/>
    </row>
    <row r="15" spans="2:18" s="6" customFormat="1" ht="18.75" customHeight="1">
      <c r="B15" s="23"/>
      <c r="C15" s="24"/>
      <c r="D15" s="24"/>
      <c r="E15" s="201" t="str">
        <f>IF('Rekapitulace stavby'!$E$14="","",'Rekapitulace stavby'!$E$14)</f>
        <v>Vyplň údaj</v>
      </c>
      <c r="F15" s="201"/>
      <c r="G15" s="201"/>
      <c r="H15" s="201"/>
      <c r="I15" s="201"/>
      <c r="J15" s="201"/>
      <c r="K15" s="201"/>
      <c r="L15" s="201"/>
      <c r="M15" s="17" t="s">
        <v>32</v>
      </c>
      <c r="N15" s="24"/>
      <c r="O15" s="201" t="str">
        <f>IF('Rekapitulace stavby'!$AN$14="","",'Rekapitulace stavby'!$AN$14)</f>
        <v>Vyplň údaj</v>
      </c>
      <c r="P15" s="201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7" t="s">
        <v>35</v>
      </c>
      <c r="E17" s="24"/>
      <c r="F17" s="24"/>
      <c r="G17" s="24"/>
      <c r="H17" s="24"/>
      <c r="I17" s="24"/>
      <c r="J17" s="24"/>
      <c r="K17" s="24"/>
      <c r="L17" s="24"/>
      <c r="M17" s="17" t="s">
        <v>30</v>
      </c>
      <c r="N17" s="24"/>
      <c r="O17" s="175"/>
      <c r="P17" s="175"/>
      <c r="Q17" s="24"/>
      <c r="R17" s="25"/>
    </row>
    <row r="18" spans="2:18" s="6" customFormat="1" ht="18.75" customHeight="1">
      <c r="B18" s="23"/>
      <c r="C18" s="24"/>
      <c r="D18" s="24"/>
      <c r="E18" s="18" t="s">
        <v>509</v>
      </c>
      <c r="F18" s="24"/>
      <c r="G18" s="24"/>
      <c r="H18" s="24"/>
      <c r="I18" s="24"/>
      <c r="J18" s="24"/>
      <c r="K18" s="24"/>
      <c r="L18" s="24"/>
      <c r="M18" s="17" t="s">
        <v>32</v>
      </c>
      <c r="N18" s="24"/>
      <c r="O18" s="175"/>
      <c r="P18" s="175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7" t="s">
        <v>38</v>
      </c>
      <c r="E20" s="24"/>
      <c r="F20" s="24"/>
      <c r="G20" s="24"/>
      <c r="H20" s="24"/>
      <c r="I20" s="24"/>
      <c r="J20" s="24"/>
      <c r="K20" s="24"/>
      <c r="L20" s="24"/>
      <c r="M20" s="17" t="s">
        <v>30</v>
      </c>
      <c r="N20" s="24"/>
      <c r="O20" s="175"/>
      <c r="P20" s="175"/>
      <c r="Q20" s="24"/>
      <c r="R20" s="25"/>
    </row>
    <row r="21" spans="2:18" s="6" customFormat="1" ht="18.75" customHeight="1">
      <c r="B21" s="23"/>
      <c r="C21" s="24"/>
      <c r="D21" s="24"/>
      <c r="E21" s="18" t="s">
        <v>509</v>
      </c>
      <c r="F21" s="24"/>
      <c r="G21" s="24"/>
      <c r="H21" s="24"/>
      <c r="I21" s="24"/>
      <c r="J21" s="24"/>
      <c r="K21" s="24"/>
      <c r="L21" s="24"/>
      <c r="M21" s="17" t="s">
        <v>32</v>
      </c>
      <c r="N21" s="24"/>
      <c r="O21" s="175"/>
      <c r="P21" s="175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7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99" customFormat="1" ht="15.75" customHeight="1">
      <c r="B24" s="100"/>
      <c r="C24" s="101"/>
      <c r="D24" s="101"/>
      <c r="E24" s="179"/>
      <c r="F24" s="179"/>
      <c r="G24" s="179"/>
      <c r="H24" s="179"/>
      <c r="I24" s="179"/>
      <c r="J24" s="179"/>
      <c r="K24" s="179"/>
      <c r="L24" s="179"/>
      <c r="M24" s="101"/>
      <c r="N24" s="101"/>
      <c r="O24" s="101"/>
      <c r="P24" s="101"/>
      <c r="Q24" s="101"/>
      <c r="R24" s="102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4"/>
      <c r="R26" s="25"/>
    </row>
    <row r="27" spans="2:18" s="6" customFormat="1" ht="15" customHeight="1">
      <c r="B27" s="23"/>
      <c r="C27" s="24"/>
      <c r="D27" s="103" t="s">
        <v>115</v>
      </c>
      <c r="E27" s="24"/>
      <c r="F27" s="24"/>
      <c r="G27" s="24"/>
      <c r="H27" s="24"/>
      <c r="I27" s="24"/>
      <c r="J27" s="24"/>
      <c r="K27" s="24"/>
      <c r="L27" s="24"/>
      <c r="M27" s="180">
        <f>$N$75</f>
        <v>0</v>
      </c>
      <c r="N27" s="180"/>
      <c r="O27" s="180"/>
      <c r="P27" s="180"/>
      <c r="Q27" s="24"/>
      <c r="R27" s="25"/>
    </row>
    <row r="28" spans="2:18" s="6" customFormat="1" ht="15" customHeight="1">
      <c r="B28" s="23"/>
      <c r="C28" s="24"/>
      <c r="D28" s="22" t="s">
        <v>103</v>
      </c>
      <c r="E28" s="24"/>
      <c r="F28" s="24"/>
      <c r="G28" s="24"/>
      <c r="H28" s="24"/>
      <c r="I28" s="24"/>
      <c r="J28" s="24"/>
      <c r="K28" s="24"/>
      <c r="L28" s="24"/>
      <c r="M28" s="180">
        <f>$N$83</f>
        <v>0</v>
      </c>
      <c r="N28" s="180"/>
      <c r="O28" s="180"/>
      <c r="P28" s="180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4" t="s">
        <v>43</v>
      </c>
      <c r="E30" s="24"/>
      <c r="F30" s="24"/>
      <c r="G30" s="24"/>
      <c r="H30" s="24"/>
      <c r="I30" s="24"/>
      <c r="J30" s="24"/>
      <c r="K30" s="24"/>
      <c r="L30" s="24"/>
      <c r="M30" s="202">
        <f>ROUND($M$27+$M$28,2)</f>
        <v>0</v>
      </c>
      <c r="N30" s="202"/>
      <c r="O30" s="202"/>
      <c r="P30" s="202"/>
      <c r="Q30" s="24"/>
      <c r="R30" s="25"/>
    </row>
    <row r="31" spans="2:18" s="6" customFormat="1" ht="7.5" customHeight="1">
      <c r="B31" s="23"/>
      <c r="C31" s="2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4"/>
      <c r="R31" s="25"/>
    </row>
    <row r="32" spans="2:18" s="6" customFormat="1" ht="15" customHeight="1">
      <c r="B32" s="23"/>
      <c r="C32" s="24"/>
      <c r="D32" s="29" t="s">
        <v>44</v>
      </c>
      <c r="E32" s="29" t="s">
        <v>45</v>
      </c>
      <c r="F32" s="105">
        <v>0.21</v>
      </c>
      <c r="G32" s="106" t="s">
        <v>46</v>
      </c>
      <c r="H32" s="203">
        <f>ROUND((((SUM($BE$83:$BE$90)+SUM($BE$108:$BE$137))+SUM($BE$139:$BE$143))),2)</f>
        <v>0</v>
      </c>
      <c r="I32" s="203"/>
      <c r="J32" s="203"/>
      <c r="K32" s="24"/>
      <c r="L32" s="24"/>
      <c r="M32" s="203">
        <f>ROUND(((ROUND((SUM($BE$83:$BE$90)+SUM($BE$108:$BE$137)),2)*$F$32)+SUM($BE$139:$BE$143)*$F$32),2)</f>
        <v>0</v>
      </c>
      <c r="N32" s="203"/>
      <c r="O32" s="203"/>
      <c r="P32" s="203"/>
      <c r="Q32" s="24"/>
      <c r="R32" s="25"/>
    </row>
    <row r="33" spans="2:18" s="6" customFormat="1" ht="15" customHeight="1">
      <c r="B33" s="23"/>
      <c r="C33" s="24"/>
      <c r="D33" s="24"/>
      <c r="E33" s="29" t="s">
        <v>47</v>
      </c>
      <c r="F33" s="105">
        <v>0.15</v>
      </c>
      <c r="G33" s="106" t="s">
        <v>46</v>
      </c>
      <c r="H33" s="203">
        <f>ROUND((((SUM($BF$83:$BF$90)+SUM($BF$108:$BF$137))+SUM($BF$139:$BF$143))),2)</f>
        <v>0</v>
      </c>
      <c r="I33" s="203"/>
      <c r="J33" s="203"/>
      <c r="K33" s="24"/>
      <c r="L33" s="24"/>
      <c r="M33" s="203">
        <f>ROUND(((ROUND((SUM($BF$83:$BF$90)+SUM($BF$108:$BF$137)),2)*$F$33)+SUM($BF$139:$BF$143)*$F$33),2)</f>
        <v>0</v>
      </c>
      <c r="N33" s="203"/>
      <c r="O33" s="203"/>
      <c r="P33" s="203"/>
      <c r="Q33" s="24"/>
      <c r="R33" s="25"/>
    </row>
    <row r="34" spans="2:18" s="6" customFormat="1" ht="12.75" customHeight="1" hidden="1">
      <c r="B34" s="23"/>
      <c r="C34" s="24"/>
      <c r="D34" s="24"/>
      <c r="E34" s="29" t="s">
        <v>48</v>
      </c>
      <c r="F34" s="105">
        <v>0.21</v>
      </c>
      <c r="G34" s="106" t="s">
        <v>46</v>
      </c>
      <c r="H34" s="203">
        <f>ROUND((((SUM($BG$83:$BG$90)+SUM($BG$108:$BG$137))+SUM($BG$139:$BG$143))),2)</f>
        <v>0</v>
      </c>
      <c r="I34" s="203"/>
      <c r="J34" s="203"/>
      <c r="K34" s="24"/>
      <c r="L34" s="24"/>
      <c r="M34" s="203">
        <v>0</v>
      </c>
      <c r="N34" s="203"/>
      <c r="O34" s="203"/>
      <c r="P34" s="203"/>
      <c r="Q34" s="24"/>
      <c r="R34" s="25"/>
    </row>
    <row r="35" spans="2:18" s="6" customFormat="1" ht="12.75" customHeight="1" hidden="1">
      <c r="B35" s="23"/>
      <c r="C35" s="24"/>
      <c r="D35" s="24"/>
      <c r="E35" s="29" t="s">
        <v>49</v>
      </c>
      <c r="F35" s="105">
        <v>0.15</v>
      </c>
      <c r="G35" s="106" t="s">
        <v>46</v>
      </c>
      <c r="H35" s="203">
        <f>ROUND((((SUM($BH$83:$BH$90)+SUM($BH$108:$BH$137))+SUM($BH$139:$BH$143))),2)</f>
        <v>0</v>
      </c>
      <c r="I35" s="203"/>
      <c r="J35" s="203"/>
      <c r="K35" s="24"/>
      <c r="L35" s="24"/>
      <c r="M35" s="203">
        <v>0</v>
      </c>
      <c r="N35" s="203"/>
      <c r="O35" s="203"/>
      <c r="P35" s="203"/>
      <c r="Q35" s="24"/>
      <c r="R35" s="25"/>
    </row>
    <row r="36" spans="2:18" s="6" customFormat="1" ht="12.75" customHeight="1" hidden="1">
      <c r="B36" s="23"/>
      <c r="C36" s="24"/>
      <c r="D36" s="24"/>
      <c r="E36" s="29" t="s">
        <v>50</v>
      </c>
      <c r="F36" s="105">
        <v>0</v>
      </c>
      <c r="G36" s="106" t="s">
        <v>46</v>
      </c>
      <c r="H36" s="203">
        <f>ROUND((((SUM($BI$83:$BI$90)+SUM($BI$108:$BI$137))+SUM($BI$139:$BI$143))),2)</f>
        <v>0</v>
      </c>
      <c r="I36" s="203"/>
      <c r="J36" s="203"/>
      <c r="K36" s="24"/>
      <c r="L36" s="24"/>
      <c r="M36" s="203">
        <v>0</v>
      </c>
      <c r="N36" s="203"/>
      <c r="O36" s="203"/>
      <c r="P36" s="203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34"/>
      <c r="J38" s="34"/>
      <c r="K38" s="34"/>
      <c r="L38" s="185">
        <f>SUM($M$30:$M$36)</f>
        <v>0</v>
      </c>
      <c r="M38" s="185"/>
      <c r="N38" s="185"/>
      <c r="O38" s="185"/>
      <c r="P38" s="185"/>
      <c r="Q38" s="32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1" customFormat="1" ht="14.25" customHeight="1">
      <c r="B40" s="1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1"/>
    </row>
    <row r="41" spans="2:18" s="6" customFormat="1" ht="15.75" customHeight="1">
      <c r="B41" s="23"/>
      <c r="C41" s="24"/>
      <c r="D41" s="36" t="s">
        <v>54</v>
      </c>
      <c r="E41" s="37"/>
      <c r="F41" s="37"/>
      <c r="G41" s="37"/>
      <c r="H41" s="38"/>
      <c r="I41" s="24"/>
      <c r="J41" s="36" t="s">
        <v>55</v>
      </c>
      <c r="K41" s="37"/>
      <c r="L41" s="37"/>
      <c r="M41" s="37"/>
      <c r="N41" s="37"/>
      <c r="O41" s="37"/>
      <c r="P41" s="38"/>
      <c r="Q41" s="24"/>
      <c r="R41" s="25"/>
    </row>
    <row r="42" spans="2:18" s="1" customFormat="1" ht="14.25" customHeight="1">
      <c r="B42" s="10"/>
      <c r="C42" s="14"/>
      <c r="D42" s="39"/>
      <c r="E42" s="14"/>
      <c r="F42" s="14"/>
      <c r="G42" s="14"/>
      <c r="H42" s="40"/>
      <c r="I42" s="14"/>
      <c r="J42" s="39"/>
      <c r="K42" s="14"/>
      <c r="L42" s="14"/>
      <c r="M42" s="14"/>
      <c r="N42" s="14"/>
      <c r="O42" s="14"/>
      <c r="P42" s="40"/>
      <c r="Q42" s="14"/>
      <c r="R42" s="11"/>
    </row>
    <row r="43" spans="2:18" s="1" customFormat="1" ht="14.25" customHeight="1">
      <c r="B43" s="10"/>
      <c r="C43" s="14"/>
      <c r="D43" s="39"/>
      <c r="E43" s="14"/>
      <c r="F43" s="14"/>
      <c r="G43" s="14"/>
      <c r="H43" s="40"/>
      <c r="I43" s="14"/>
      <c r="J43" s="39"/>
      <c r="K43" s="14"/>
      <c r="L43" s="14"/>
      <c r="M43" s="14"/>
      <c r="N43" s="14"/>
      <c r="O43" s="14"/>
      <c r="P43" s="40"/>
      <c r="Q43" s="14"/>
      <c r="R43" s="11"/>
    </row>
    <row r="44" spans="2:18" s="1" customFormat="1" ht="14.25" customHeight="1">
      <c r="B44" s="10"/>
      <c r="C44" s="14"/>
      <c r="D44" s="39"/>
      <c r="E44" s="14"/>
      <c r="F44" s="14"/>
      <c r="G44" s="14"/>
      <c r="H44" s="40"/>
      <c r="I44" s="14"/>
      <c r="J44" s="39"/>
      <c r="K44" s="14"/>
      <c r="L44" s="14"/>
      <c r="M44" s="14"/>
      <c r="N44" s="14"/>
      <c r="O44" s="14"/>
      <c r="P44" s="40"/>
      <c r="Q44" s="14"/>
      <c r="R44" s="11"/>
    </row>
    <row r="45" spans="2:18" s="1" customFormat="1" ht="14.25" customHeight="1">
      <c r="B45" s="10"/>
      <c r="C45" s="14"/>
      <c r="D45" s="39"/>
      <c r="E45" s="14"/>
      <c r="F45" s="14"/>
      <c r="G45" s="14"/>
      <c r="H45" s="40"/>
      <c r="I45" s="14"/>
      <c r="J45" s="39"/>
      <c r="K45" s="14"/>
      <c r="L45" s="14"/>
      <c r="M45" s="14"/>
      <c r="N45" s="14"/>
      <c r="O45" s="14"/>
      <c r="P45" s="40"/>
      <c r="Q45" s="14"/>
      <c r="R45" s="11"/>
    </row>
    <row r="46" spans="2:18" s="1" customFormat="1" ht="14.25" customHeight="1">
      <c r="B46" s="10"/>
      <c r="C46" s="14"/>
      <c r="D46" s="39"/>
      <c r="E46" s="14"/>
      <c r="F46" s="14"/>
      <c r="G46" s="14"/>
      <c r="H46" s="40"/>
      <c r="I46" s="14"/>
      <c r="J46" s="39"/>
      <c r="K46" s="14"/>
      <c r="L46" s="14"/>
      <c r="M46" s="14"/>
      <c r="N46" s="14"/>
      <c r="O46" s="14"/>
      <c r="P46" s="40"/>
      <c r="Q46" s="14"/>
      <c r="R46" s="11"/>
    </row>
    <row r="47" spans="2:18" s="1" customFormat="1" ht="14.25" customHeight="1">
      <c r="B47" s="10"/>
      <c r="C47" s="14"/>
      <c r="D47" s="39"/>
      <c r="E47" s="14"/>
      <c r="F47" s="14"/>
      <c r="G47" s="14"/>
      <c r="H47" s="40"/>
      <c r="I47" s="14"/>
      <c r="J47" s="39"/>
      <c r="K47" s="14"/>
      <c r="L47" s="14"/>
      <c r="M47" s="14"/>
      <c r="N47" s="14"/>
      <c r="O47" s="14"/>
      <c r="P47" s="40"/>
      <c r="Q47" s="14"/>
      <c r="R47" s="11"/>
    </row>
    <row r="48" spans="2:18" s="6" customFormat="1" ht="15.75" customHeight="1">
      <c r="B48" s="23"/>
      <c r="C48" s="24"/>
      <c r="D48" s="41" t="s">
        <v>56</v>
      </c>
      <c r="E48" s="42"/>
      <c r="F48" s="42"/>
      <c r="G48" s="43" t="s">
        <v>57</v>
      </c>
      <c r="H48" s="44"/>
      <c r="I48" s="24"/>
      <c r="J48" s="41" t="s">
        <v>56</v>
      </c>
      <c r="K48" s="42"/>
      <c r="L48" s="42"/>
      <c r="M48" s="42"/>
      <c r="N48" s="43" t="s">
        <v>57</v>
      </c>
      <c r="O48" s="42"/>
      <c r="P48" s="44"/>
      <c r="Q48" s="24"/>
      <c r="R48" s="25"/>
    </row>
    <row r="49" spans="2:18" s="1" customFormat="1" ht="14.25" customHeight="1"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1"/>
    </row>
    <row r="50" spans="2:18" s="6" customFormat="1" ht="15.75" customHeight="1">
      <c r="B50" s="23"/>
      <c r="C50" s="24"/>
      <c r="D50" s="36" t="s">
        <v>58</v>
      </c>
      <c r="E50" s="37"/>
      <c r="F50" s="37"/>
      <c r="G50" s="37"/>
      <c r="H50" s="38"/>
      <c r="I50" s="24"/>
      <c r="J50" s="36" t="s">
        <v>59</v>
      </c>
      <c r="K50" s="37"/>
      <c r="L50" s="37"/>
      <c r="M50" s="37"/>
      <c r="N50" s="37"/>
      <c r="O50" s="37"/>
      <c r="P50" s="38"/>
      <c r="Q50" s="24"/>
      <c r="R50" s="25"/>
    </row>
    <row r="51" spans="2:18" s="1" customFormat="1" ht="14.25" customHeight="1">
      <c r="B51" s="10"/>
      <c r="C51" s="14"/>
      <c r="D51" s="39"/>
      <c r="E51" s="14"/>
      <c r="F51" s="14"/>
      <c r="G51" s="14"/>
      <c r="H51" s="40"/>
      <c r="I51" s="14"/>
      <c r="J51" s="39"/>
      <c r="K51" s="14"/>
      <c r="L51" s="14"/>
      <c r="M51" s="14"/>
      <c r="N51" s="14"/>
      <c r="O51" s="14"/>
      <c r="P51" s="40"/>
      <c r="Q51" s="14"/>
      <c r="R51" s="11"/>
    </row>
    <row r="52" spans="2:18" s="1" customFormat="1" ht="14.25" customHeight="1">
      <c r="B52" s="10"/>
      <c r="C52" s="14"/>
      <c r="D52" s="39"/>
      <c r="E52" s="14"/>
      <c r="F52" s="14"/>
      <c r="G52" s="14"/>
      <c r="H52" s="40"/>
      <c r="I52" s="14"/>
      <c r="J52" s="39"/>
      <c r="K52" s="14"/>
      <c r="L52" s="14"/>
      <c r="M52" s="14"/>
      <c r="N52" s="14"/>
      <c r="O52" s="14"/>
      <c r="P52" s="40"/>
      <c r="Q52" s="14"/>
      <c r="R52" s="11"/>
    </row>
    <row r="53" spans="2:18" s="1" customFormat="1" ht="14.25" customHeight="1">
      <c r="B53" s="10"/>
      <c r="C53" s="14"/>
      <c r="D53" s="39"/>
      <c r="E53" s="14"/>
      <c r="F53" s="14"/>
      <c r="G53" s="14"/>
      <c r="H53" s="40"/>
      <c r="I53" s="14"/>
      <c r="J53" s="39"/>
      <c r="K53" s="14"/>
      <c r="L53" s="14"/>
      <c r="M53" s="14"/>
      <c r="N53" s="14"/>
      <c r="O53" s="14"/>
      <c r="P53" s="40"/>
      <c r="Q53" s="14"/>
      <c r="R53" s="11"/>
    </row>
    <row r="54" spans="2:18" s="1" customFormat="1" ht="14.25" customHeight="1">
      <c r="B54" s="10"/>
      <c r="C54" s="14"/>
      <c r="D54" s="39"/>
      <c r="E54" s="14"/>
      <c r="F54" s="14"/>
      <c r="G54" s="14"/>
      <c r="H54" s="40"/>
      <c r="I54" s="14"/>
      <c r="J54" s="39"/>
      <c r="K54" s="14"/>
      <c r="L54" s="14"/>
      <c r="M54" s="14"/>
      <c r="N54" s="14"/>
      <c r="O54" s="14"/>
      <c r="P54" s="40"/>
      <c r="Q54" s="14"/>
      <c r="R54" s="11"/>
    </row>
    <row r="55" spans="2:18" s="1" customFormat="1" ht="14.25" customHeight="1">
      <c r="B55" s="10"/>
      <c r="C55" s="14"/>
      <c r="D55" s="39"/>
      <c r="E55" s="14"/>
      <c r="F55" s="14"/>
      <c r="G55" s="14"/>
      <c r="H55" s="40"/>
      <c r="I55" s="14"/>
      <c r="J55" s="39"/>
      <c r="K55" s="14"/>
      <c r="L55" s="14"/>
      <c r="M55" s="14"/>
      <c r="N55" s="14"/>
      <c r="O55" s="14"/>
      <c r="P55" s="40"/>
      <c r="Q55" s="14"/>
      <c r="R55" s="11"/>
    </row>
    <row r="56" spans="2:18" s="1" customFormat="1" ht="14.25" customHeight="1">
      <c r="B56" s="10"/>
      <c r="C56" s="14"/>
      <c r="D56" s="39"/>
      <c r="E56" s="14"/>
      <c r="F56" s="14"/>
      <c r="G56" s="14"/>
      <c r="H56" s="40"/>
      <c r="I56" s="14"/>
      <c r="J56" s="39"/>
      <c r="K56" s="14"/>
      <c r="L56" s="14"/>
      <c r="M56" s="14"/>
      <c r="N56" s="14"/>
      <c r="O56" s="14"/>
      <c r="P56" s="40"/>
      <c r="Q56" s="14"/>
      <c r="R56" s="11"/>
    </row>
    <row r="57" spans="2:18" s="6" customFormat="1" ht="15.75" customHeight="1">
      <c r="B57" s="23"/>
      <c r="C57" s="24"/>
      <c r="D57" s="41" t="s">
        <v>56</v>
      </c>
      <c r="E57" s="42"/>
      <c r="F57" s="42"/>
      <c r="G57" s="43" t="s">
        <v>57</v>
      </c>
      <c r="H57" s="44"/>
      <c r="I57" s="24"/>
      <c r="J57" s="41" t="s">
        <v>56</v>
      </c>
      <c r="K57" s="42"/>
      <c r="L57" s="42"/>
      <c r="M57" s="42"/>
      <c r="N57" s="43" t="s">
        <v>57</v>
      </c>
      <c r="O57" s="42"/>
      <c r="P57" s="44"/>
      <c r="Q57" s="24"/>
      <c r="R57" s="25"/>
    </row>
    <row r="58" spans="2:18" s="6" customFormat="1" ht="15" customHeight="1"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7"/>
    </row>
    <row r="62" spans="2:18" s="6" customFormat="1" ht="7.5" customHeight="1">
      <c r="B62" s="108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10"/>
    </row>
    <row r="63" spans="2:21" s="6" customFormat="1" ht="37.5" customHeight="1">
      <c r="B63" s="23"/>
      <c r="C63" s="174" t="s">
        <v>116</v>
      </c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25"/>
      <c r="T63" s="24"/>
      <c r="U63" s="24"/>
    </row>
    <row r="64" spans="2:21" s="6" customFormat="1" ht="7.5" customHeight="1"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5"/>
      <c r="T64" s="24"/>
      <c r="U64" s="24"/>
    </row>
    <row r="65" spans="2:21" s="6" customFormat="1" ht="30.75" customHeight="1">
      <c r="B65" s="23"/>
      <c r="C65" s="17" t="s">
        <v>17</v>
      </c>
      <c r="D65" s="24"/>
      <c r="E65" s="24"/>
      <c r="F65" s="199" t="str">
        <f>$F$6</f>
        <v>Revitalizace původního autobusového nádraží Beroun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24"/>
      <c r="R65" s="25"/>
      <c r="T65" s="24"/>
      <c r="U65" s="24"/>
    </row>
    <row r="66" spans="2:21" s="6" customFormat="1" ht="37.5" customHeight="1">
      <c r="B66" s="23"/>
      <c r="C66" s="56" t="s">
        <v>112</v>
      </c>
      <c r="D66" s="24"/>
      <c r="E66" s="24"/>
      <c r="F66" s="186" t="str">
        <f>$F$7</f>
        <v>SO 400 - Veřejné osvětlení</v>
      </c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24"/>
      <c r="R66" s="25"/>
      <c r="T66" s="24"/>
      <c r="U66" s="24"/>
    </row>
    <row r="67" spans="2:21" s="6" customFormat="1" ht="7.5" customHeight="1"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5"/>
      <c r="T67" s="24"/>
      <c r="U67" s="24"/>
    </row>
    <row r="68" spans="2:21" s="6" customFormat="1" ht="18.75" customHeight="1">
      <c r="B68" s="23"/>
      <c r="C68" s="17" t="s">
        <v>23</v>
      </c>
      <c r="D68" s="24"/>
      <c r="E68" s="24"/>
      <c r="F68" s="18" t="str">
        <f>$F$9</f>
        <v>k.ú. Beroun</v>
      </c>
      <c r="G68" s="24"/>
      <c r="H68" s="24"/>
      <c r="I68" s="24"/>
      <c r="J68" s="24"/>
      <c r="K68" s="17" t="s">
        <v>25</v>
      </c>
      <c r="L68" s="24"/>
      <c r="M68" s="204" t="str">
        <f>IF($O$9="","",$O$9)</f>
        <v>08.12.2015</v>
      </c>
      <c r="N68" s="204"/>
      <c r="O68" s="204"/>
      <c r="P68" s="204"/>
      <c r="Q68" s="24"/>
      <c r="R68" s="25"/>
      <c r="T68" s="24"/>
      <c r="U68" s="24"/>
    </row>
    <row r="69" spans="2:21" s="6" customFormat="1" ht="7.5" customHeight="1"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5"/>
      <c r="T69" s="24"/>
      <c r="U69" s="24"/>
    </row>
    <row r="70" spans="2:21" s="6" customFormat="1" ht="15.75" customHeight="1">
      <c r="B70" s="23"/>
      <c r="C70" s="17" t="s">
        <v>29</v>
      </c>
      <c r="D70" s="24"/>
      <c r="E70" s="24"/>
      <c r="F70" s="18" t="str">
        <f>$E$12</f>
        <v>Revitali s.r.o.</v>
      </c>
      <c r="G70" s="24"/>
      <c r="H70" s="24"/>
      <c r="I70" s="24"/>
      <c r="J70" s="24"/>
      <c r="K70" s="17" t="s">
        <v>35</v>
      </c>
      <c r="L70" s="24"/>
      <c r="M70" s="175" t="str">
        <f>$E$18</f>
        <v>Martin Frühauf</v>
      </c>
      <c r="N70" s="175"/>
      <c r="O70" s="175"/>
      <c r="P70" s="175"/>
      <c r="Q70" s="175"/>
      <c r="R70" s="25"/>
      <c r="T70" s="24"/>
      <c r="U70" s="24"/>
    </row>
    <row r="71" spans="2:21" s="6" customFormat="1" ht="15" customHeight="1">
      <c r="B71" s="23"/>
      <c r="C71" s="17" t="s">
        <v>33</v>
      </c>
      <c r="D71" s="24"/>
      <c r="E71" s="24"/>
      <c r="F71" s="18" t="str">
        <f>IF($E$15="","",$E$15)</f>
        <v>Vyplň údaj</v>
      </c>
      <c r="G71" s="24"/>
      <c r="H71" s="24"/>
      <c r="I71" s="24"/>
      <c r="J71" s="24"/>
      <c r="K71" s="17" t="s">
        <v>38</v>
      </c>
      <c r="L71" s="24"/>
      <c r="M71" s="175" t="str">
        <f>$E$21</f>
        <v>Martin Frühauf</v>
      </c>
      <c r="N71" s="175"/>
      <c r="O71" s="175"/>
      <c r="P71" s="175"/>
      <c r="Q71" s="175"/>
      <c r="R71" s="25"/>
      <c r="T71" s="24"/>
      <c r="U71" s="24"/>
    </row>
    <row r="72" spans="2:21" s="6" customFormat="1" ht="11.25" customHeight="1"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5"/>
      <c r="T72" s="24"/>
      <c r="U72" s="24"/>
    </row>
    <row r="73" spans="2:21" s="6" customFormat="1" ht="30" customHeight="1">
      <c r="B73" s="23"/>
      <c r="C73" s="205" t="s">
        <v>117</v>
      </c>
      <c r="D73" s="205"/>
      <c r="E73" s="205"/>
      <c r="F73" s="205"/>
      <c r="G73" s="205"/>
      <c r="H73" s="32"/>
      <c r="I73" s="32"/>
      <c r="J73" s="32"/>
      <c r="K73" s="32"/>
      <c r="L73" s="32"/>
      <c r="M73" s="32"/>
      <c r="N73" s="205" t="s">
        <v>118</v>
      </c>
      <c r="O73" s="205"/>
      <c r="P73" s="205"/>
      <c r="Q73" s="205"/>
      <c r="R73" s="25"/>
      <c r="T73" s="24"/>
      <c r="U73" s="24"/>
    </row>
    <row r="74" spans="2:21" s="6" customFormat="1" ht="11.25" customHeight="1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5"/>
      <c r="T74" s="24"/>
      <c r="U74" s="24"/>
    </row>
    <row r="75" spans="2:47" s="6" customFormat="1" ht="30" customHeight="1">
      <c r="B75" s="23"/>
      <c r="C75" s="69" t="s">
        <v>119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191">
        <f>$N$108</f>
        <v>0</v>
      </c>
      <c r="O75" s="191"/>
      <c r="P75" s="191"/>
      <c r="Q75" s="191"/>
      <c r="R75" s="25"/>
      <c r="T75" s="24"/>
      <c r="U75" s="24"/>
      <c r="AU75" s="6" t="s">
        <v>120</v>
      </c>
    </row>
    <row r="76" spans="2:21" s="74" customFormat="1" ht="25.5" customHeight="1">
      <c r="B76" s="111"/>
      <c r="C76" s="112"/>
      <c r="D76" s="112" t="s">
        <v>510</v>
      </c>
      <c r="E76" s="112"/>
      <c r="F76" s="112"/>
      <c r="G76" s="112"/>
      <c r="H76" s="112"/>
      <c r="I76" s="112"/>
      <c r="J76" s="112"/>
      <c r="K76" s="112"/>
      <c r="L76" s="112"/>
      <c r="M76" s="112"/>
      <c r="N76" s="206">
        <f>$N$109</f>
        <v>0</v>
      </c>
      <c r="O76" s="206"/>
      <c r="P76" s="206"/>
      <c r="Q76" s="206"/>
      <c r="R76" s="113"/>
      <c r="T76" s="112"/>
      <c r="U76" s="112"/>
    </row>
    <row r="77" spans="2:21" s="114" customFormat="1" ht="21" customHeight="1">
      <c r="B77" s="115"/>
      <c r="C77" s="87"/>
      <c r="D77" s="87" t="s">
        <v>511</v>
      </c>
      <c r="E77" s="87"/>
      <c r="F77" s="87"/>
      <c r="G77" s="87"/>
      <c r="H77" s="87"/>
      <c r="I77" s="87"/>
      <c r="J77" s="87"/>
      <c r="K77" s="87"/>
      <c r="L77" s="87"/>
      <c r="M77" s="87"/>
      <c r="N77" s="195">
        <f>$N$110</f>
        <v>0</v>
      </c>
      <c r="O77" s="195"/>
      <c r="P77" s="195"/>
      <c r="Q77" s="195"/>
      <c r="R77" s="116"/>
      <c r="T77" s="87"/>
      <c r="U77" s="87"/>
    </row>
    <row r="78" spans="2:21" s="114" customFormat="1" ht="21" customHeight="1">
      <c r="B78" s="115"/>
      <c r="C78" s="87"/>
      <c r="D78" s="87" t="s">
        <v>512</v>
      </c>
      <c r="E78" s="87"/>
      <c r="F78" s="87"/>
      <c r="G78" s="87"/>
      <c r="H78" s="87"/>
      <c r="I78" s="87"/>
      <c r="J78" s="87"/>
      <c r="K78" s="87"/>
      <c r="L78" s="87"/>
      <c r="M78" s="87"/>
      <c r="N78" s="195">
        <f>$N$116</f>
        <v>0</v>
      </c>
      <c r="O78" s="195"/>
      <c r="P78" s="195"/>
      <c r="Q78" s="195"/>
      <c r="R78" s="116"/>
      <c r="T78" s="87"/>
      <c r="U78" s="87"/>
    </row>
    <row r="79" spans="2:21" s="114" customFormat="1" ht="21" customHeight="1">
      <c r="B79" s="115"/>
      <c r="C79" s="87"/>
      <c r="D79" s="87" t="s">
        <v>513</v>
      </c>
      <c r="E79" s="87"/>
      <c r="F79" s="87"/>
      <c r="G79" s="87"/>
      <c r="H79" s="87"/>
      <c r="I79" s="87"/>
      <c r="J79" s="87"/>
      <c r="K79" s="87"/>
      <c r="L79" s="87"/>
      <c r="M79" s="87"/>
      <c r="N79" s="195">
        <f>$N$123</f>
        <v>0</v>
      </c>
      <c r="O79" s="195"/>
      <c r="P79" s="195"/>
      <c r="Q79" s="195"/>
      <c r="R79" s="116"/>
      <c r="T79" s="87"/>
      <c r="U79" s="87"/>
    </row>
    <row r="80" spans="2:21" s="114" customFormat="1" ht="21" customHeight="1">
      <c r="B80" s="115"/>
      <c r="C80" s="87"/>
      <c r="D80" s="87" t="s">
        <v>514</v>
      </c>
      <c r="E80" s="87"/>
      <c r="F80" s="87"/>
      <c r="G80" s="87"/>
      <c r="H80" s="87"/>
      <c r="I80" s="87"/>
      <c r="J80" s="87"/>
      <c r="K80" s="87"/>
      <c r="L80" s="87"/>
      <c r="M80" s="87"/>
      <c r="N80" s="195">
        <f>$N$126</f>
        <v>0</v>
      </c>
      <c r="O80" s="195"/>
      <c r="P80" s="195"/>
      <c r="Q80" s="195"/>
      <c r="R80" s="116"/>
      <c r="T80" s="87"/>
      <c r="U80" s="87"/>
    </row>
    <row r="81" spans="2:21" s="74" customFormat="1" ht="22.5" customHeight="1">
      <c r="B81" s="111"/>
      <c r="C81" s="112"/>
      <c r="D81" s="112" t="s">
        <v>125</v>
      </c>
      <c r="E81" s="112"/>
      <c r="F81" s="112"/>
      <c r="G81" s="112"/>
      <c r="H81" s="112"/>
      <c r="I81" s="112"/>
      <c r="J81" s="112"/>
      <c r="K81" s="112"/>
      <c r="L81" s="112"/>
      <c r="M81" s="112"/>
      <c r="N81" s="207">
        <f>$N$138</f>
        <v>0</v>
      </c>
      <c r="O81" s="207"/>
      <c r="P81" s="207"/>
      <c r="Q81" s="207"/>
      <c r="R81" s="113"/>
      <c r="T81" s="112"/>
      <c r="U81" s="112"/>
    </row>
    <row r="82" spans="2:21" s="6" customFormat="1" ht="22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30" customHeight="1">
      <c r="B83" s="23"/>
      <c r="C83" s="69" t="s">
        <v>126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191">
        <f>ROUND($N$84+$N$85+$N$86+$N$87+$N$88+$N$89,2)</f>
        <v>0</v>
      </c>
      <c r="O83" s="191"/>
      <c r="P83" s="191"/>
      <c r="Q83" s="191"/>
      <c r="R83" s="25"/>
      <c r="T83" s="117"/>
      <c r="U83" s="118" t="s">
        <v>44</v>
      </c>
    </row>
    <row r="84" spans="2:62" s="6" customFormat="1" ht="18.75" customHeight="1">
      <c r="B84" s="23"/>
      <c r="C84" s="24"/>
      <c r="D84" s="196" t="s">
        <v>127</v>
      </c>
      <c r="E84" s="196"/>
      <c r="F84" s="196"/>
      <c r="G84" s="196"/>
      <c r="H84" s="196"/>
      <c r="I84" s="24"/>
      <c r="J84" s="24"/>
      <c r="K84" s="24"/>
      <c r="L84" s="24"/>
      <c r="M84" s="24"/>
      <c r="N84" s="194">
        <f>ROUND($N$75*$T$84,2)</f>
        <v>0</v>
      </c>
      <c r="O84" s="194"/>
      <c r="P84" s="194"/>
      <c r="Q84" s="194"/>
      <c r="R84" s="25"/>
      <c r="T84" s="119"/>
      <c r="U84" s="120" t="s">
        <v>45</v>
      </c>
      <c r="AY84" s="6" t="s">
        <v>128</v>
      </c>
      <c r="BE84" s="91">
        <f>IF($U$84="základní",$N$84,0)</f>
        <v>0</v>
      </c>
      <c r="BF84" s="91">
        <f>IF($U$84="snížená",$N$84,0)</f>
        <v>0</v>
      </c>
      <c r="BG84" s="91">
        <f>IF($U$84="zákl. přenesená",$N$84,0)</f>
        <v>0</v>
      </c>
      <c r="BH84" s="91">
        <f>IF($U$84="sníž. přenesená",$N$84,0)</f>
        <v>0</v>
      </c>
      <c r="BI84" s="91">
        <f>IF($U$84="nulová",$N$84,0)</f>
        <v>0</v>
      </c>
      <c r="BJ84" s="6" t="s">
        <v>22</v>
      </c>
    </row>
    <row r="85" spans="2:62" s="6" customFormat="1" ht="18.75" customHeight="1">
      <c r="B85" s="23"/>
      <c r="C85" s="24"/>
      <c r="D85" s="196" t="s">
        <v>129</v>
      </c>
      <c r="E85" s="196"/>
      <c r="F85" s="196"/>
      <c r="G85" s="196"/>
      <c r="H85" s="196"/>
      <c r="I85" s="24"/>
      <c r="J85" s="24"/>
      <c r="K85" s="24"/>
      <c r="L85" s="24"/>
      <c r="M85" s="24"/>
      <c r="N85" s="194">
        <f>ROUND($N$75*$T$85,2)</f>
        <v>0</v>
      </c>
      <c r="O85" s="194"/>
      <c r="P85" s="194"/>
      <c r="Q85" s="194"/>
      <c r="R85" s="25"/>
      <c r="T85" s="119"/>
      <c r="U85" s="120" t="s">
        <v>45</v>
      </c>
      <c r="AY85" s="6" t="s">
        <v>128</v>
      </c>
      <c r="BE85" s="91">
        <f>IF($U$85="základní",$N$85,0)</f>
        <v>0</v>
      </c>
      <c r="BF85" s="91">
        <f>IF($U$85="snížená",$N$85,0)</f>
        <v>0</v>
      </c>
      <c r="BG85" s="91">
        <f>IF($U$85="zákl. přenesená",$N$85,0)</f>
        <v>0</v>
      </c>
      <c r="BH85" s="91">
        <f>IF($U$85="sníž. přenesená",$N$85,0)</f>
        <v>0</v>
      </c>
      <c r="BI85" s="91">
        <f>IF($U$85="nulová",$N$85,0)</f>
        <v>0</v>
      </c>
      <c r="BJ85" s="6" t="s">
        <v>22</v>
      </c>
    </row>
    <row r="86" spans="2:62" s="6" customFormat="1" ht="18.75" customHeight="1">
      <c r="B86" s="23"/>
      <c r="C86" s="24"/>
      <c r="D86" s="196" t="s">
        <v>130</v>
      </c>
      <c r="E86" s="196"/>
      <c r="F86" s="196"/>
      <c r="G86" s="196"/>
      <c r="H86" s="196"/>
      <c r="I86" s="24"/>
      <c r="J86" s="24"/>
      <c r="K86" s="24"/>
      <c r="L86" s="24"/>
      <c r="M86" s="24"/>
      <c r="N86" s="194">
        <f>ROUND($N$75*$T$86,2)</f>
        <v>0</v>
      </c>
      <c r="O86" s="194"/>
      <c r="P86" s="194"/>
      <c r="Q86" s="194"/>
      <c r="R86" s="25"/>
      <c r="T86" s="119"/>
      <c r="U86" s="120" t="s">
        <v>45</v>
      </c>
      <c r="AY86" s="6" t="s">
        <v>128</v>
      </c>
      <c r="BE86" s="91">
        <f>IF($U$86="základní",$N$86,0)</f>
        <v>0</v>
      </c>
      <c r="BF86" s="91">
        <f>IF($U$86="snížená",$N$86,0)</f>
        <v>0</v>
      </c>
      <c r="BG86" s="91">
        <f>IF($U$86="zákl. přenesená",$N$86,0)</f>
        <v>0</v>
      </c>
      <c r="BH86" s="91">
        <f>IF($U$86="sníž. přenesená",$N$86,0)</f>
        <v>0</v>
      </c>
      <c r="BI86" s="91">
        <f>IF($U$86="nulová",$N$86,0)</f>
        <v>0</v>
      </c>
      <c r="BJ86" s="6" t="s">
        <v>22</v>
      </c>
    </row>
    <row r="87" spans="2:62" s="6" customFormat="1" ht="18.75" customHeight="1">
      <c r="B87" s="23"/>
      <c r="C87" s="24"/>
      <c r="D87" s="196" t="s">
        <v>131</v>
      </c>
      <c r="E87" s="196"/>
      <c r="F87" s="196"/>
      <c r="G87" s="196"/>
      <c r="H87" s="196"/>
      <c r="I87" s="24"/>
      <c r="J87" s="24"/>
      <c r="K87" s="24"/>
      <c r="L87" s="24"/>
      <c r="M87" s="24"/>
      <c r="N87" s="194">
        <f>ROUND($N$75*$T$87,2)</f>
        <v>0</v>
      </c>
      <c r="O87" s="194"/>
      <c r="P87" s="194"/>
      <c r="Q87" s="194"/>
      <c r="R87" s="25"/>
      <c r="T87" s="119"/>
      <c r="U87" s="120" t="s">
        <v>45</v>
      </c>
      <c r="AY87" s="6" t="s">
        <v>128</v>
      </c>
      <c r="BE87" s="91">
        <f>IF($U$87="základní",$N$87,0)</f>
        <v>0</v>
      </c>
      <c r="BF87" s="91">
        <f>IF($U$87="snížená",$N$87,0)</f>
        <v>0</v>
      </c>
      <c r="BG87" s="91">
        <f>IF($U$87="zákl. přenesená",$N$87,0)</f>
        <v>0</v>
      </c>
      <c r="BH87" s="91">
        <f>IF($U$87="sníž. přenesená",$N$87,0)</f>
        <v>0</v>
      </c>
      <c r="BI87" s="91">
        <f>IF($U$87="nulová",$N$87,0)</f>
        <v>0</v>
      </c>
      <c r="BJ87" s="6" t="s">
        <v>22</v>
      </c>
    </row>
    <row r="88" spans="2:62" s="6" customFormat="1" ht="18.75" customHeight="1">
      <c r="B88" s="23"/>
      <c r="C88" s="24"/>
      <c r="D88" s="196" t="s">
        <v>132</v>
      </c>
      <c r="E88" s="196"/>
      <c r="F88" s="196"/>
      <c r="G88" s="196"/>
      <c r="H88" s="196"/>
      <c r="I88" s="24"/>
      <c r="J88" s="24"/>
      <c r="K88" s="24"/>
      <c r="L88" s="24"/>
      <c r="M88" s="24"/>
      <c r="N88" s="194">
        <f>ROUND($N$75*$T$88,2)</f>
        <v>0</v>
      </c>
      <c r="O88" s="194"/>
      <c r="P88" s="194"/>
      <c r="Q88" s="194"/>
      <c r="R88" s="25"/>
      <c r="T88" s="119"/>
      <c r="U88" s="120" t="s">
        <v>45</v>
      </c>
      <c r="AY88" s="6" t="s">
        <v>128</v>
      </c>
      <c r="BE88" s="91">
        <f>IF($U$88="základní",$N$88,0)</f>
        <v>0</v>
      </c>
      <c r="BF88" s="91">
        <f>IF($U$88="snížená",$N$88,0)</f>
        <v>0</v>
      </c>
      <c r="BG88" s="91">
        <f>IF($U$88="zákl. přenesená",$N$88,0)</f>
        <v>0</v>
      </c>
      <c r="BH88" s="91">
        <f>IF($U$88="sníž. přenesená",$N$88,0)</f>
        <v>0</v>
      </c>
      <c r="BI88" s="91">
        <f>IF($U$88="nulová",$N$88,0)</f>
        <v>0</v>
      </c>
      <c r="BJ88" s="6" t="s">
        <v>22</v>
      </c>
    </row>
    <row r="89" spans="2:62" s="6" customFormat="1" ht="18.75" customHeight="1">
      <c r="B89" s="23"/>
      <c r="C89" s="24"/>
      <c r="D89" s="87" t="s">
        <v>133</v>
      </c>
      <c r="E89" s="24"/>
      <c r="F89" s="24"/>
      <c r="G89" s="24"/>
      <c r="H89" s="24"/>
      <c r="I89" s="24"/>
      <c r="J89" s="24"/>
      <c r="K89" s="24"/>
      <c r="L89" s="24"/>
      <c r="M89" s="24"/>
      <c r="N89" s="194">
        <f>ROUND($N$75*$T$89,2)</f>
        <v>0</v>
      </c>
      <c r="O89" s="194"/>
      <c r="P89" s="194"/>
      <c r="Q89" s="194"/>
      <c r="R89" s="25"/>
      <c r="T89" s="121"/>
      <c r="U89" s="122" t="s">
        <v>45</v>
      </c>
      <c r="AY89" s="6" t="s">
        <v>134</v>
      </c>
      <c r="BE89" s="91">
        <f>IF($U$89="základní",$N$89,0)</f>
        <v>0</v>
      </c>
      <c r="BF89" s="91">
        <f>IF($U$89="snížená",$N$89,0)</f>
        <v>0</v>
      </c>
      <c r="BG89" s="91">
        <f>IF($U$89="zákl. přenesená",$N$89,0)</f>
        <v>0</v>
      </c>
      <c r="BH89" s="91">
        <f>IF($U$89="sníž. přenesená",$N$89,0)</f>
        <v>0</v>
      </c>
      <c r="BI89" s="91">
        <f>IF($U$89="nulová",$N$89,0)</f>
        <v>0</v>
      </c>
      <c r="BJ89" s="6" t="s">
        <v>22</v>
      </c>
    </row>
    <row r="90" spans="2:21" s="6" customFormat="1" ht="14.25" customHeight="1"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5"/>
      <c r="T90" s="24"/>
      <c r="U90" s="24"/>
    </row>
    <row r="91" spans="2:21" s="6" customFormat="1" ht="30" customHeight="1">
      <c r="B91" s="23"/>
      <c r="C91" s="98" t="s">
        <v>108</v>
      </c>
      <c r="D91" s="32"/>
      <c r="E91" s="32"/>
      <c r="F91" s="32"/>
      <c r="G91" s="32"/>
      <c r="H91" s="32"/>
      <c r="I91" s="32"/>
      <c r="J91" s="32"/>
      <c r="K91" s="32"/>
      <c r="L91" s="197">
        <f>ROUND(SUM($N$75+$N$83),2)</f>
        <v>0</v>
      </c>
      <c r="M91" s="197"/>
      <c r="N91" s="197"/>
      <c r="O91" s="197"/>
      <c r="P91" s="197"/>
      <c r="Q91" s="197"/>
      <c r="R91" s="25"/>
      <c r="T91" s="24"/>
      <c r="U91" s="24"/>
    </row>
    <row r="92" spans="2:21" s="6" customFormat="1" ht="7.5" customHeight="1">
      <c r="B92" s="45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7"/>
      <c r="T92" s="24"/>
      <c r="U92" s="24"/>
    </row>
    <row r="96" spans="2:18" s="6" customFormat="1" ht="7.5" customHeight="1"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50"/>
    </row>
    <row r="97" spans="2:18" s="6" customFormat="1" ht="37.5" customHeight="1">
      <c r="B97" s="23"/>
      <c r="C97" s="174" t="s">
        <v>135</v>
      </c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25"/>
    </row>
    <row r="98" spans="2:18" s="6" customFormat="1" ht="7.5" customHeight="1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5"/>
    </row>
    <row r="99" spans="2:18" s="6" customFormat="1" ht="30.75" customHeight="1">
      <c r="B99" s="23"/>
      <c r="C99" s="17" t="s">
        <v>17</v>
      </c>
      <c r="D99" s="24"/>
      <c r="E99" s="24"/>
      <c r="F99" s="199" t="str">
        <f>$F$6</f>
        <v>Revitalizace původního autobusového nádraží Beroun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24"/>
      <c r="R99" s="25"/>
    </row>
    <row r="100" spans="2:18" s="6" customFormat="1" ht="37.5" customHeight="1">
      <c r="B100" s="23"/>
      <c r="C100" s="56" t="s">
        <v>112</v>
      </c>
      <c r="D100" s="24"/>
      <c r="E100" s="24"/>
      <c r="F100" s="186" t="str">
        <f>$F$7</f>
        <v>SO 400 - Veřejné osvětlení</v>
      </c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24"/>
      <c r="R100" s="25"/>
    </row>
    <row r="101" spans="2:18" s="6" customFormat="1" ht="7.5" customHeight="1"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5"/>
    </row>
    <row r="102" spans="2:18" s="6" customFormat="1" ht="18.75" customHeight="1">
      <c r="B102" s="23"/>
      <c r="C102" s="17" t="s">
        <v>23</v>
      </c>
      <c r="D102" s="24"/>
      <c r="E102" s="24"/>
      <c r="F102" s="18" t="str">
        <f>$F$9</f>
        <v>k.ú. Beroun</v>
      </c>
      <c r="G102" s="24"/>
      <c r="H102" s="24"/>
      <c r="I102" s="24"/>
      <c r="J102" s="24"/>
      <c r="K102" s="17" t="s">
        <v>25</v>
      </c>
      <c r="L102" s="24"/>
      <c r="M102" s="204" t="str">
        <f>IF($O$9="","",$O$9)</f>
        <v>08.12.2015</v>
      </c>
      <c r="N102" s="204"/>
      <c r="O102" s="204"/>
      <c r="P102" s="204"/>
      <c r="Q102" s="24"/>
      <c r="R102" s="25"/>
    </row>
    <row r="103" spans="2:18" s="6" customFormat="1" ht="7.5" customHeight="1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/>
    </row>
    <row r="104" spans="2:18" s="6" customFormat="1" ht="15.75" customHeight="1">
      <c r="B104" s="23"/>
      <c r="C104" s="17" t="s">
        <v>29</v>
      </c>
      <c r="D104" s="24"/>
      <c r="E104" s="24"/>
      <c r="F104" s="18" t="str">
        <f>$E$12</f>
        <v>Revitali s.r.o.</v>
      </c>
      <c r="G104" s="24"/>
      <c r="H104" s="24"/>
      <c r="I104" s="24"/>
      <c r="J104" s="24"/>
      <c r="K104" s="17" t="s">
        <v>35</v>
      </c>
      <c r="L104" s="24"/>
      <c r="M104" s="175" t="str">
        <f>$E$18</f>
        <v>Martin Frühauf</v>
      </c>
      <c r="N104" s="175"/>
      <c r="O104" s="175"/>
      <c r="P104" s="175"/>
      <c r="Q104" s="175"/>
      <c r="R104" s="25"/>
    </row>
    <row r="105" spans="2:18" s="6" customFormat="1" ht="15" customHeight="1">
      <c r="B105" s="23"/>
      <c r="C105" s="17" t="s">
        <v>33</v>
      </c>
      <c r="D105" s="24"/>
      <c r="E105" s="24"/>
      <c r="F105" s="18" t="str">
        <f>IF($E$15="","",$E$15)</f>
        <v>Vyplň údaj</v>
      </c>
      <c r="G105" s="24"/>
      <c r="H105" s="24"/>
      <c r="I105" s="24"/>
      <c r="J105" s="24"/>
      <c r="K105" s="17" t="s">
        <v>38</v>
      </c>
      <c r="L105" s="24"/>
      <c r="M105" s="175" t="str">
        <f>$E$21</f>
        <v>Martin Frühauf</v>
      </c>
      <c r="N105" s="175"/>
      <c r="O105" s="175"/>
      <c r="P105" s="175"/>
      <c r="Q105" s="175"/>
      <c r="R105" s="25"/>
    </row>
    <row r="106" spans="2:18" s="6" customFormat="1" ht="11.25" customHeight="1"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5"/>
    </row>
    <row r="107" spans="2:27" s="123" customFormat="1" ht="30" customHeight="1">
      <c r="B107" s="124"/>
      <c r="C107" s="125" t="s">
        <v>136</v>
      </c>
      <c r="D107" s="126" t="s">
        <v>137</v>
      </c>
      <c r="E107" s="126" t="s">
        <v>62</v>
      </c>
      <c r="F107" s="208" t="s">
        <v>138</v>
      </c>
      <c r="G107" s="208"/>
      <c r="H107" s="208"/>
      <c r="I107" s="208"/>
      <c r="J107" s="126" t="s">
        <v>139</v>
      </c>
      <c r="K107" s="126" t="s">
        <v>140</v>
      </c>
      <c r="L107" s="208" t="s">
        <v>141</v>
      </c>
      <c r="M107" s="208"/>
      <c r="N107" s="209" t="s">
        <v>142</v>
      </c>
      <c r="O107" s="209"/>
      <c r="P107" s="209"/>
      <c r="Q107" s="209"/>
      <c r="R107" s="127"/>
      <c r="T107" s="64" t="s">
        <v>143</v>
      </c>
      <c r="U107" s="65" t="s">
        <v>44</v>
      </c>
      <c r="V107" s="65" t="s">
        <v>144</v>
      </c>
      <c r="W107" s="65" t="s">
        <v>145</v>
      </c>
      <c r="X107" s="65" t="s">
        <v>146</v>
      </c>
      <c r="Y107" s="65" t="s">
        <v>147</v>
      </c>
      <c r="Z107" s="65" t="s">
        <v>148</v>
      </c>
      <c r="AA107" s="66" t="s">
        <v>149</v>
      </c>
    </row>
    <row r="108" spans="2:63" s="6" customFormat="1" ht="30" customHeight="1">
      <c r="B108" s="23"/>
      <c r="C108" s="69" t="s">
        <v>115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10">
        <f>$BK$108</f>
        <v>0</v>
      </c>
      <c r="O108" s="210"/>
      <c r="P108" s="210"/>
      <c r="Q108" s="210"/>
      <c r="R108" s="25"/>
      <c r="T108" s="68"/>
      <c r="U108" s="37"/>
      <c r="V108" s="37"/>
      <c r="W108" s="128">
        <f>$W$109+$W$138</f>
        <v>0</v>
      </c>
      <c r="X108" s="37"/>
      <c r="Y108" s="128">
        <f>$Y$109+$Y$138</f>
        <v>0.38275</v>
      </c>
      <c r="Z108" s="37"/>
      <c r="AA108" s="129">
        <f>$AA$109+$AA$138</f>
        <v>0</v>
      </c>
      <c r="AT108" s="6" t="s">
        <v>79</v>
      </c>
      <c r="AU108" s="6" t="s">
        <v>120</v>
      </c>
      <c r="BK108" s="130">
        <f>$BK$109+$BK$138</f>
        <v>0</v>
      </c>
    </row>
    <row r="109" spans="2:63" s="131" customFormat="1" ht="37.5" customHeight="1">
      <c r="B109" s="132"/>
      <c r="C109" s="133"/>
      <c r="D109" s="134" t="s">
        <v>510</v>
      </c>
      <c r="E109" s="134"/>
      <c r="F109" s="134"/>
      <c r="G109" s="134"/>
      <c r="H109" s="134"/>
      <c r="I109" s="134"/>
      <c r="J109" s="134"/>
      <c r="K109" s="134"/>
      <c r="L109" s="134"/>
      <c r="M109" s="134"/>
      <c r="N109" s="207">
        <f>$BK$109</f>
        <v>0</v>
      </c>
      <c r="O109" s="207"/>
      <c r="P109" s="207"/>
      <c r="Q109" s="207"/>
      <c r="R109" s="135"/>
      <c r="T109" s="136"/>
      <c r="U109" s="133"/>
      <c r="V109" s="133"/>
      <c r="W109" s="137">
        <f>$W$110+$W$116+$W$123+$W$126</f>
        <v>0</v>
      </c>
      <c r="X109" s="133"/>
      <c r="Y109" s="137">
        <f>$Y$110+$Y$116+$Y$123+$Y$126</f>
        <v>0.38275</v>
      </c>
      <c r="Z109" s="133"/>
      <c r="AA109" s="138">
        <f>$AA$110+$AA$116+$AA$123+$AA$126</f>
        <v>0</v>
      </c>
      <c r="AR109" s="139" t="s">
        <v>110</v>
      </c>
      <c r="AT109" s="139" t="s">
        <v>79</v>
      </c>
      <c r="AU109" s="139" t="s">
        <v>80</v>
      </c>
      <c r="AY109" s="139" t="s">
        <v>150</v>
      </c>
      <c r="BK109" s="140">
        <f>$BK$110+$BK$116+$BK$123+$BK$126</f>
        <v>0</v>
      </c>
    </row>
    <row r="110" spans="2:63" s="131" customFormat="1" ht="21" customHeight="1">
      <c r="B110" s="132"/>
      <c r="C110" s="133"/>
      <c r="D110" s="141" t="s">
        <v>511</v>
      </c>
      <c r="E110" s="141"/>
      <c r="F110" s="141"/>
      <c r="G110" s="141"/>
      <c r="H110" s="141"/>
      <c r="I110" s="141"/>
      <c r="J110" s="141"/>
      <c r="K110" s="141"/>
      <c r="L110" s="141"/>
      <c r="M110" s="141"/>
      <c r="N110" s="211">
        <f>$BK$110</f>
        <v>0</v>
      </c>
      <c r="O110" s="211"/>
      <c r="P110" s="211"/>
      <c r="Q110" s="211"/>
      <c r="R110" s="135"/>
      <c r="T110" s="136"/>
      <c r="U110" s="133"/>
      <c r="V110" s="133"/>
      <c r="W110" s="137">
        <f>SUM($W$111:$W$115)</f>
        <v>0</v>
      </c>
      <c r="X110" s="133"/>
      <c r="Y110" s="137">
        <f>SUM($Y$111:$Y$115)</f>
        <v>0</v>
      </c>
      <c r="Z110" s="133"/>
      <c r="AA110" s="138">
        <f>SUM($AA$111:$AA$115)</f>
        <v>0</v>
      </c>
      <c r="AR110" s="139" t="s">
        <v>110</v>
      </c>
      <c r="AT110" s="139" t="s">
        <v>79</v>
      </c>
      <c r="AU110" s="139" t="s">
        <v>22</v>
      </c>
      <c r="AY110" s="139" t="s">
        <v>150</v>
      </c>
      <c r="BK110" s="140">
        <f>SUM($BK$111:$BK$115)</f>
        <v>0</v>
      </c>
    </row>
    <row r="111" spans="2:65" s="6" customFormat="1" ht="27" customHeight="1">
      <c r="B111" s="23"/>
      <c r="C111" s="142" t="s">
        <v>22</v>
      </c>
      <c r="D111" s="142" t="s">
        <v>151</v>
      </c>
      <c r="E111" s="143" t="s">
        <v>515</v>
      </c>
      <c r="F111" s="212" t="s">
        <v>516</v>
      </c>
      <c r="G111" s="212"/>
      <c r="H111" s="212"/>
      <c r="I111" s="212"/>
      <c r="J111" s="144" t="s">
        <v>170</v>
      </c>
      <c r="K111" s="145">
        <v>125</v>
      </c>
      <c r="L111" s="213">
        <v>0</v>
      </c>
      <c r="M111" s="213"/>
      <c r="N111" s="214">
        <f>ROUND($L$111*$K$111,2)</f>
        <v>0</v>
      </c>
      <c r="O111" s="214"/>
      <c r="P111" s="214"/>
      <c r="Q111" s="214"/>
      <c r="R111" s="25"/>
      <c r="T111" s="146"/>
      <c r="U111" s="30" t="s">
        <v>45</v>
      </c>
      <c r="V111" s="24"/>
      <c r="W111" s="147">
        <f>$V$111*$K$111</f>
        <v>0</v>
      </c>
      <c r="X111" s="147">
        <v>0</v>
      </c>
      <c r="Y111" s="147">
        <f>$X$111*$K$111</f>
        <v>0</v>
      </c>
      <c r="Z111" s="147">
        <v>0</v>
      </c>
      <c r="AA111" s="148">
        <f>$Z$111*$K$111</f>
        <v>0</v>
      </c>
      <c r="AR111" s="6" t="s">
        <v>302</v>
      </c>
      <c r="AT111" s="6" t="s">
        <v>151</v>
      </c>
      <c r="AU111" s="6" t="s">
        <v>110</v>
      </c>
      <c r="AY111" s="6" t="s">
        <v>150</v>
      </c>
      <c r="BE111" s="91">
        <f>IF($U$111="základní",$N$111,0)</f>
        <v>0</v>
      </c>
      <c r="BF111" s="91">
        <f>IF($U$111="snížená",$N$111,0)</f>
        <v>0</v>
      </c>
      <c r="BG111" s="91">
        <f>IF($U$111="zákl. přenesená",$N$111,0)</f>
        <v>0</v>
      </c>
      <c r="BH111" s="91">
        <f>IF($U$111="sníž. přenesená",$N$111,0)</f>
        <v>0</v>
      </c>
      <c r="BI111" s="91">
        <f>IF($U$111="nulová",$N$111,0)</f>
        <v>0</v>
      </c>
      <c r="BJ111" s="6" t="s">
        <v>22</v>
      </c>
      <c r="BK111" s="91">
        <f>ROUND($L$111*$K$111,2)</f>
        <v>0</v>
      </c>
      <c r="BL111" s="6" t="s">
        <v>302</v>
      </c>
      <c r="BM111" s="6" t="s">
        <v>517</v>
      </c>
    </row>
    <row r="112" spans="2:65" s="6" customFormat="1" ht="15.75" customHeight="1">
      <c r="B112" s="23"/>
      <c r="C112" s="162" t="s">
        <v>110</v>
      </c>
      <c r="D112" s="162" t="s">
        <v>256</v>
      </c>
      <c r="E112" s="163" t="s">
        <v>518</v>
      </c>
      <c r="F112" s="217" t="s">
        <v>519</v>
      </c>
      <c r="G112" s="217"/>
      <c r="H112" s="217"/>
      <c r="I112" s="217"/>
      <c r="J112" s="164" t="s">
        <v>520</v>
      </c>
      <c r="K112" s="165">
        <v>35</v>
      </c>
      <c r="L112" s="218">
        <v>0</v>
      </c>
      <c r="M112" s="218"/>
      <c r="N112" s="219">
        <f>ROUND($L$112*$K$112,2)</f>
        <v>0</v>
      </c>
      <c r="O112" s="219"/>
      <c r="P112" s="219"/>
      <c r="Q112" s="219"/>
      <c r="R112" s="25"/>
      <c r="T112" s="146"/>
      <c r="U112" s="30" t="s">
        <v>45</v>
      </c>
      <c r="V112" s="24"/>
      <c r="W112" s="147">
        <f>$V$112*$K$112</f>
        <v>0</v>
      </c>
      <c r="X112" s="147">
        <v>0</v>
      </c>
      <c r="Y112" s="147">
        <f>$X$112*$K$112</f>
        <v>0</v>
      </c>
      <c r="Z112" s="147">
        <v>0</v>
      </c>
      <c r="AA112" s="148">
        <f>$Z$112*$K$112</f>
        <v>0</v>
      </c>
      <c r="AR112" s="6" t="s">
        <v>373</v>
      </c>
      <c r="AT112" s="6" t="s">
        <v>256</v>
      </c>
      <c r="AU112" s="6" t="s">
        <v>110</v>
      </c>
      <c r="AY112" s="6" t="s">
        <v>150</v>
      </c>
      <c r="BE112" s="91">
        <f>IF($U$112="základní",$N$112,0)</f>
        <v>0</v>
      </c>
      <c r="BF112" s="91">
        <f>IF($U$112="snížená",$N$112,0)</f>
        <v>0</v>
      </c>
      <c r="BG112" s="91">
        <f>IF($U$112="zákl. přenesená",$N$112,0)</f>
        <v>0</v>
      </c>
      <c r="BH112" s="91">
        <f>IF($U$112="sníž. přenesená",$N$112,0)</f>
        <v>0</v>
      </c>
      <c r="BI112" s="91">
        <f>IF($U$112="nulová",$N$112,0)</f>
        <v>0</v>
      </c>
      <c r="BJ112" s="6" t="s">
        <v>22</v>
      </c>
      <c r="BK112" s="91">
        <f>ROUND($L$112*$K$112,2)</f>
        <v>0</v>
      </c>
      <c r="BL112" s="6" t="s">
        <v>302</v>
      </c>
      <c r="BM112" s="6" t="s">
        <v>521</v>
      </c>
    </row>
    <row r="113" spans="2:65" s="6" customFormat="1" ht="27" customHeight="1">
      <c r="B113" s="23"/>
      <c r="C113" s="142" t="s">
        <v>163</v>
      </c>
      <c r="D113" s="142" t="s">
        <v>151</v>
      </c>
      <c r="E113" s="143" t="s">
        <v>522</v>
      </c>
      <c r="F113" s="212" t="s">
        <v>523</v>
      </c>
      <c r="G113" s="212"/>
      <c r="H113" s="212"/>
      <c r="I113" s="212"/>
      <c r="J113" s="144" t="s">
        <v>181</v>
      </c>
      <c r="K113" s="145">
        <v>5</v>
      </c>
      <c r="L113" s="213">
        <v>0</v>
      </c>
      <c r="M113" s="213"/>
      <c r="N113" s="214">
        <f>ROUND($L$113*$K$113,2)</f>
        <v>0</v>
      </c>
      <c r="O113" s="214"/>
      <c r="P113" s="214"/>
      <c r="Q113" s="214"/>
      <c r="R113" s="25"/>
      <c r="T113" s="146"/>
      <c r="U113" s="30" t="s">
        <v>45</v>
      </c>
      <c r="V113" s="24"/>
      <c r="W113" s="147">
        <f>$V$113*$K$113</f>
        <v>0</v>
      </c>
      <c r="X113" s="147">
        <v>0</v>
      </c>
      <c r="Y113" s="147">
        <f>$X$113*$K$113</f>
        <v>0</v>
      </c>
      <c r="Z113" s="147">
        <v>0</v>
      </c>
      <c r="AA113" s="148">
        <f>$Z$113*$K$113</f>
        <v>0</v>
      </c>
      <c r="AR113" s="6" t="s">
        <v>302</v>
      </c>
      <c r="AT113" s="6" t="s">
        <v>151</v>
      </c>
      <c r="AU113" s="6" t="s">
        <v>110</v>
      </c>
      <c r="AY113" s="6" t="s">
        <v>150</v>
      </c>
      <c r="BE113" s="91">
        <f>IF($U$113="základní",$N$113,0)</f>
        <v>0</v>
      </c>
      <c r="BF113" s="91">
        <f>IF($U$113="snížená",$N$113,0)</f>
        <v>0</v>
      </c>
      <c r="BG113" s="91">
        <f>IF($U$113="zákl. přenesená",$N$113,0)</f>
        <v>0</v>
      </c>
      <c r="BH113" s="91">
        <f>IF($U$113="sníž. přenesená",$N$113,0)</f>
        <v>0</v>
      </c>
      <c r="BI113" s="91">
        <f>IF($U$113="nulová",$N$113,0)</f>
        <v>0</v>
      </c>
      <c r="BJ113" s="6" t="s">
        <v>22</v>
      </c>
      <c r="BK113" s="91">
        <f>ROUND($L$113*$K$113,2)</f>
        <v>0</v>
      </c>
      <c r="BL113" s="6" t="s">
        <v>302</v>
      </c>
      <c r="BM113" s="6" t="s">
        <v>524</v>
      </c>
    </row>
    <row r="114" spans="2:65" s="6" customFormat="1" ht="15.75" customHeight="1">
      <c r="B114" s="23"/>
      <c r="C114" s="162" t="s">
        <v>155</v>
      </c>
      <c r="D114" s="162" t="s">
        <v>256</v>
      </c>
      <c r="E114" s="163" t="s">
        <v>525</v>
      </c>
      <c r="F114" s="217" t="s">
        <v>891</v>
      </c>
      <c r="G114" s="217"/>
      <c r="H114" s="217"/>
      <c r="I114" s="217"/>
      <c r="J114" s="164" t="s">
        <v>526</v>
      </c>
      <c r="K114" s="165">
        <v>3</v>
      </c>
      <c r="L114" s="218">
        <v>0</v>
      </c>
      <c r="M114" s="218"/>
      <c r="N114" s="219">
        <f>ROUND($L$114*$K$114,2)</f>
        <v>0</v>
      </c>
      <c r="O114" s="219"/>
      <c r="P114" s="219"/>
      <c r="Q114" s="219"/>
      <c r="R114" s="25"/>
      <c r="T114" s="146"/>
      <c r="U114" s="30" t="s">
        <v>45</v>
      </c>
      <c r="V114" s="24"/>
      <c r="W114" s="147">
        <f>$V$114*$K$114</f>
        <v>0</v>
      </c>
      <c r="X114" s="147">
        <v>0</v>
      </c>
      <c r="Y114" s="147">
        <f>$X$114*$K$114</f>
        <v>0</v>
      </c>
      <c r="Z114" s="147">
        <v>0</v>
      </c>
      <c r="AA114" s="148">
        <f>$Z$114*$K$114</f>
        <v>0</v>
      </c>
      <c r="AR114" s="6" t="s">
        <v>373</v>
      </c>
      <c r="AT114" s="6" t="s">
        <v>256</v>
      </c>
      <c r="AU114" s="6" t="s">
        <v>110</v>
      </c>
      <c r="AY114" s="6" t="s">
        <v>150</v>
      </c>
      <c r="BE114" s="91">
        <f>IF($U$114="základní",$N$114,0)</f>
        <v>0</v>
      </c>
      <c r="BF114" s="91">
        <f>IF($U$114="snížená",$N$114,0)</f>
        <v>0</v>
      </c>
      <c r="BG114" s="91">
        <f>IF($U$114="zákl. přenesená",$N$114,0)</f>
        <v>0</v>
      </c>
      <c r="BH114" s="91">
        <f>IF($U$114="sníž. přenesená",$N$114,0)</f>
        <v>0</v>
      </c>
      <c r="BI114" s="91">
        <f>IF($U$114="nulová",$N$114,0)</f>
        <v>0</v>
      </c>
      <c r="BJ114" s="6" t="s">
        <v>22</v>
      </c>
      <c r="BK114" s="91">
        <f>ROUND($L$114*$K$114,2)</f>
        <v>0</v>
      </c>
      <c r="BL114" s="6" t="s">
        <v>302</v>
      </c>
      <c r="BM114" s="6" t="s">
        <v>527</v>
      </c>
    </row>
    <row r="115" spans="2:65" s="6" customFormat="1" ht="15.75" customHeight="1">
      <c r="B115" s="23"/>
      <c r="C115" s="162" t="s">
        <v>173</v>
      </c>
      <c r="D115" s="162" t="s">
        <v>256</v>
      </c>
      <c r="E115" s="163" t="s">
        <v>528</v>
      </c>
      <c r="F115" s="217" t="s">
        <v>892</v>
      </c>
      <c r="G115" s="217"/>
      <c r="H115" s="217"/>
      <c r="I115" s="217"/>
      <c r="J115" s="164" t="s">
        <v>526</v>
      </c>
      <c r="K115" s="165">
        <v>2</v>
      </c>
      <c r="L115" s="218">
        <v>0</v>
      </c>
      <c r="M115" s="218"/>
      <c r="N115" s="219">
        <f>ROUND($L$115*$K$115,2)</f>
        <v>0</v>
      </c>
      <c r="O115" s="219"/>
      <c r="P115" s="219"/>
      <c r="Q115" s="219"/>
      <c r="R115" s="25"/>
      <c r="T115" s="146"/>
      <c r="U115" s="30" t="s">
        <v>45</v>
      </c>
      <c r="V115" s="24"/>
      <c r="W115" s="147">
        <f>$V$115*$K$115</f>
        <v>0</v>
      </c>
      <c r="X115" s="147">
        <v>0</v>
      </c>
      <c r="Y115" s="147">
        <f>$X$115*$K$115</f>
        <v>0</v>
      </c>
      <c r="Z115" s="147">
        <v>0</v>
      </c>
      <c r="AA115" s="148">
        <f>$Z$115*$K$115</f>
        <v>0</v>
      </c>
      <c r="AR115" s="6" t="s">
        <v>373</v>
      </c>
      <c r="AT115" s="6" t="s">
        <v>256</v>
      </c>
      <c r="AU115" s="6" t="s">
        <v>110</v>
      </c>
      <c r="AY115" s="6" t="s">
        <v>150</v>
      </c>
      <c r="BE115" s="91">
        <f>IF($U$115="základní",$N$115,0)</f>
        <v>0</v>
      </c>
      <c r="BF115" s="91">
        <f>IF($U$115="snížená",$N$115,0)</f>
        <v>0</v>
      </c>
      <c r="BG115" s="91">
        <f>IF($U$115="zákl. přenesená",$N$115,0)</f>
        <v>0</v>
      </c>
      <c r="BH115" s="91">
        <f>IF($U$115="sníž. přenesená",$N$115,0)</f>
        <v>0</v>
      </c>
      <c r="BI115" s="91">
        <f>IF($U$115="nulová",$N$115,0)</f>
        <v>0</v>
      </c>
      <c r="BJ115" s="6" t="s">
        <v>22</v>
      </c>
      <c r="BK115" s="91">
        <f>ROUND($L$115*$K$115,2)</f>
        <v>0</v>
      </c>
      <c r="BL115" s="6" t="s">
        <v>302</v>
      </c>
      <c r="BM115" s="6" t="s">
        <v>529</v>
      </c>
    </row>
    <row r="116" spans="2:63" s="131" customFormat="1" ht="30.75" customHeight="1">
      <c r="B116" s="132"/>
      <c r="C116" s="133"/>
      <c r="D116" s="141" t="s">
        <v>512</v>
      </c>
      <c r="E116" s="141"/>
      <c r="F116" s="141"/>
      <c r="G116" s="141"/>
      <c r="H116" s="141"/>
      <c r="I116" s="141"/>
      <c r="J116" s="141"/>
      <c r="K116" s="141"/>
      <c r="L116" s="141"/>
      <c r="M116" s="141"/>
      <c r="N116" s="211">
        <f>$BK$116</f>
        <v>0</v>
      </c>
      <c r="O116" s="211"/>
      <c r="P116" s="211"/>
      <c r="Q116" s="211"/>
      <c r="R116" s="135"/>
      <c r="T116" s="136"/>
      <c r="U116" s="133"/>
      <c r="V116" s="133"/>
      <c r="W116" s="137">
        <f>SUM($W$117:$W$122)</f>
        <v>0</v>
      </c>
      <c r="X116" s="133"/>
      <c r="Y116" s="137">
        <f>SUM($Y$117:$Y$122)</f>
        <v>0.08475</v>
      </c>
      <c r="Z116" s="133"/>
      <c r="AA116" s="138">
        <f>SUM($AA$117:$AA$122)</f>
        <v>0</v>
      </c>
      <c r="AR116" s="139" t="s">
        <v>110</v>
      </c>
      <c r="AT116" s="139" t="s">
        <v>79</v>
      </c>
      <c r="AU116" s="139" t="s">
        <v>22</v>
      </c>
      <c r="AY116" s="139" t="s">
        <v>150</v>
      </c>
      <c r="BK116" s="140">
        <f>SUM($BK$117:$BK$122)</f>
        <v>0</v>
      </c>
    </row>
    <row r="117" spans="2:65" s="6" customFormat="1" ht="27" customHeight="1">
      <c r="B117" s="23"/>
      <c r="C117" s="142" t="s">
        <v>178</v>
      </c>
      <c r="D117" s="142" t="s">
        <v>151</v>
      </c>
      <c r="E117" s="143" t="s">
        <v>530</v>
      </c>
      <c r="F117" s="212" t="s">
        <v>531</v>
      </c>
      <c r="G117" s="212"/>
      <c r="H117" s="212"/>
      <c r="I117" s="212"/>
      <c r="J117" s="144" t="s">
        <v>170</v>
      </c>
      <c r="K117" s="145">
        <v>50</v>
      </c>
      <c r="L117" s="213">
        <v>0</v>
      </c>
      <c r="M117" s="213"/>
      <c r="N117" s="214">
        <f>ROUND($L$117*$K$117,2)</f>
        <v>0</v>
      </c>
      <c r="O117" s="214"/>
      <c r="P117" s="214"/>
      <c r="Q117" s="214"/>
      <c r="R117" s="25"/>
      <c r="T117" s="146"/>
      <c r="U117" s="30" t="s">
        <v>45</v>
      </c>
      <c r="V117" s="24"/>
      <c r="W117" s="147">
        <f>$V$117*$K$117</f>
        <v>0</v>
      </c>
      <c r="X117" s="147">
        <v>0</v>
      </c>
      <c r="Y117" s="147">
        <f>$X$117*$K$117</f>
        <v>0</v>
      </c>
      <c r="Z117" s="147">
        <v>0</v>
      </c>
      <c r="AA117" s="148">
        <f>$Z$117*$K$117</f>
        <v>0</v>
      </c>
      <c r="AR117" s="6" t="s">
        <v>302</v>
      </c>
      <c r="AT117" s="6" t="s">
        <v>151</v>
      </c>
      <c r="AU117" s="6" t="s">
        <v>110</v>
      </c>
      <c r="AY117" s="6" t="s">
        <v>150</v>
      </c>
      <c r="BE117" s="91">
        <f>IF($U$117="základní",$N$117,0)</f>
        <v>0</v>
      </c>
      <c r="BF117" s="91">
        <f>IF($U$117="snížená",$N$117,0)</f>
        <v>0</v>
      </c>
      <c r="BG117" s="91">
        <f>IF($U$117="zákl. přenesená",$N$117,0)</f>
        <v>0</v>
      </c>
      <c r="BH117" s="91">
        <f>IF($U$117="sníž. přenesená",$N$117,0)</f>
        <v>0</v>
      </c>
      <c r="BI117" s="91">
        <f>IF($U$117="nulová",$N$117,0)</f>
        <v>0</v>
      </c>
      <c r="BJ117" s="6" t="s">
        <v>22</v>
      </c>
      <c r="BK117" s="91">
        <f>ROUND($L$117*$K$117,2)</f>
        <v>0</v>
      </c>
      <c r="BL117" s="6" t="s">
        <v>302</v>
      </c>
      <c r="BM117" s="6" t="s">
        <v>532</v>
      </c>
    </row>
    <row r="118" spans="2:65" s="6" customFormat="1" ht="15.75" customHeight="1">
      <c r="B118" s="23"/>
      <c r="C118" s="162" t="s">
        <v>184</v>
      </c>
      <c r="D118" s="162" t="s">
        <v>256</v>
      </c>
      <c r="E118" s="163" t="s">
        <v>533</v>
      </c>
      <c r="F118" s="217" t="s">
        <v>534</v>
      </c>
      <c r="G118" s="217"/>
      <c r="H118" s="217"/>
      <c r="I118" s="217"/>
      <c r="J118" s="164" t="s">
        <v>170</v>
      </c>
      <c r="K118" s="165">
        <v>50</v>
      </c>
      <c r="L118" s="218">
        <v>0</v>
      </c>
      <c r="M118" s="218"/>
      <c r="N118" s="219">
        <f>ROUND($L$118*$K$118,2)</f>
        <v>0</v>
      </c>
      <c r="O118" s="219"/>
      <c r="P118" s="219"/>
      <c r="Q118" s="219"/>
      <c r="R118" s="25"/>
      <c r="T118" s="146"/>
      <c r="U118" s="30" t="s">
        <v>45</v>
      </c>
      <c r="V118" s="24"/>
      <c r="W118" s="147">
        <f>$V$118*$K$118</f>
        <v>0</v>
      </c>
      <c r="X118" s="147">
        <v>0.00012</v>
      </c>
      <c r="Y118" s="147">
        <f>$X$118*$K$118</f>
        <v>0.006</v>
      </c>
      <c r="Z118" s="147">
        <v>0</v>
      </c>
      <c r="AA118" s="148">
        <f>$Z$118*$K$118</f>
        <v>0</v>
      </c>
      <c r="AR118" s="6" t="s">
        <v>373</v>
      </c>
      <c r="AT118" s="6" t="s">
        <v>256</v>
      </c>
      <c r="AU118" s="6" t="s">
        <v>110</v>
      </c>
      <c r="AY118" s="6" t="s">
        <v>150</v>
      </c>
      <c r="BE118" s="91">
        <f>IF($U$118="základní",$N$118,0)</f>
        <v>0</v>
      </c>
      <c r="BF118" s="91">
        <f>IF($U$118="snížená",$N$118,0)</f>
        <v>0</v>
      </c>
      <c r="BG118" s="91">
        <f>IF($U$118="zákl. přenesená",$N$118,0)</f>
        <v>0</v>
      </c>
      <c r="BH118" s="91">
        <f>IF($U$118="sníž. přenesená",$N$118,0)</f>
        <v>0</v>
      </c>
      <c r="BI118" s="91">
        <f>IF($U$118="nulová",$N$118,0)</f>
        <v>0</v>
      </c>
      <c r="BJ118" s="6" t="s">
        <v>22</v>
      </c>
      <c r="BK118" s="91">
        <f>ROUND($L$118*$K$118,2)</f>
        <v>0</v>
      </c>
      <c r="BL118" s="6" t="s">
        <v>302</v>
      </c>
      <c r="BM118" s="6" t="s">
        <v>535</v>
      </c>
    </row>
    <row r="119" spans="2:47" s="6" customFormat="1" ht="18.75" customHeight="1">
      <c r="B119" s="23"/>
      <c r="C119" s="24"/>
      <c r="D119" s="24"/>
      <c r="E119" s="24"/>
      <c r="F119" s="221" t="s">
        <v>536</v>
      </c>
      <c r="G119" s="221"/>
      <c r="H119" s="221"/>
      <c r="I119" s="221"/>
      <c r="J119" s="24"/>
      <c r="K119" s="24"/>
      <c r="L119" s="24"/>
      <c r="M119" s="24"/>
      <c r="N119" s="24"/>
      <c r="O119" s="24"/>
      <c r="P119" s="24"/>
      <c r="Q119" s="24"/>
      <c r="R119" s="25"/>
      <c r="T119" s="156"/>
      <c r="U119" s="24"/>
      <c r="V119" s="24"/>
      <c r="W119" s="24"/>
      <c r="X119" s="24"/>
      <c r="Y119" s="24"/>
      <c r="Z119" s="24"/>
      <c r="AA119" s="63"/>
      <c r="AT119" s="6" t="s">
        <v>457</v>
      </c>
      <c r="AU119" s="6" t="s">
        <v>110</v>
      </c>
    </row>
    <row r="120" spans="2:65" s="6" customFormat="1" ht="27" customHeight="1">
      <c r="B120" s="23"/>
      <c r="C120" s="142" t="s">
        <v>189</v>
      </c>
      <c r="D120" s="142" t="s">
        <v>151</v>
      </c>
      <c r="E120" s="143" t="s">
        <v>537</v>
      </c>
      <c r="F120" s="212" t="s">
        <v>538</v>
      </c>
      <c r="G120" s="212"/>
      <c r="H120" s="212"/>
      <c r="I120" s="212"/>
      <c r="J120" s="144" t="s">
        <v>170</v>
      </c>
      <c r="K120" s="145">
        <v>125</v>
      </c>
      <c r="L120" s="213">
        <v>0</v>
      </c>
      <c r="M120" s="213"/>
      <c r="N120" s="214">
        <f>ROUND($L$120*$K$120,2)</f>
        <v>0</v>
      </c>
      <c r="O120" s="214"/>
      <c r="P120" s="214"/>
      <c r="Q120" s="214"/>
      <c r="R120" s="25"/>
      <c r="T120" s="146"/>
      <c r="U120" s="30" t="s">
        <v>45</v>
      </c>
      <c r="V120" s="24"/>
      <c r="W120" s="147">
        <f>$V$120*$K$120</f>
        <v>0</v>
      </c>
      <c r="X120" s="147">
        <v>0</v>
      </c>
      <c r="Y120" s="147">
        <f>$X$120*$K$120</f>
        <v>0</v>
      </c>
      <c r="Z120" s="147">
        <v>0</v>
      </c>
      <c r="AA120" s="148">
        <f>$Z$120*$K$120</f>
        <v>0</v>
      </c>
      <c r="AR120" s="6" t="s">
        <v>302</v>
      </c>
      <c r="AT120" s="6" t="s">
        <v>151</v>
      </c>
      <c r="AU120" s="6" t="s">
        <v>110</v>
      </c>
      <c r="AY120" s="6" t="s">
        <v>150</v>
      </c>
      <c r="BE120" s="91">
        <f>IF($U$120="základní",$N$120,0)</f>
        <v>0</v>
      </c>
      <c r="BF120" s="91">
        <f>IF($U$120="snížená",$N$120,0)</f>
        <v>0</v>
      </c>
      <c r="BG120" s="91">
        <f>IF($U$120="zákl. přenesená",$N$120,0)</f>
        <v>0</v>
      </c>
      <c r="BH120" s="91">
        <f>IF($U$120="sníž. přenesená",$N$120,0)</f>
        <v>0</v>
      </c>
      <c r="BI120" s="91">
        <f>IF($U$120="nulová",$N$120,0)</f>
        <v>0</v>
      </c>
      <c r="BJ120" s="6" t="s">
        <v>22</v>
      </c>
      <c r="BK120" s="91">
        <f>ROUND($L$120*$K$120,2)</f>
        <v>0</v>
      </c>
      <c r="BL120" s="6" t="s">
        <v>302</v>
      </c>
      <c r="BM120" s="6" t="s">
        <v>539</v>
      </c>
    </row>
    <row r="121" spans="2:65" s="6" customFormat="1" ht="15.75" customHeight="1">
      <c r="B121" s="23"/>
      <c r="C121" s="162" t="s">
        <v>194</v>
      </c>
      <c r="D121" s="162" t="s">
        <v>256</v>
      </c>
      <c r="E121" s="163" t="s">
        <v>540</v>
      </c>
      <c r="F121" s="217" t="s">
        <v>541</v>
      </c>
      <c r="G121" s="217"/>
      <c r="H121" s="217"/>
      <c r="I121" s="217"/>
      <c r="J121" s="164" t="s">
        <v>170</v>
      </c>
      <c r="K121" s="165">
        <v>125</v>
      </c>
      <c r="L121" s="218">
        <v>0</v>
      </c>
      <c r="M121" s="218"/>
      <c r="N121" s="219">
        <f>ROUND($L$121*$K$121,2)</f>
        <v>0</v>
      </c>
      <c r="O121" s="219"/>
      <c r="P121" s="219"/>
      <c r="Q121" s="219"/>
      <c r="R121" s="25"/>
      <c r="T121" s="146"/>
      <c r="U121" s="30" t="s">
        <v>45</v>
      </c>
      <c r="V121" s="24"/>
      <c r="W121" s="147">
        <f>$V$121*$K$121</f>
        <v>0</v>
      </c>
      <c r="X121" s="147">
        <v>0.00063</v>
      </c>
      <c r="Y121" s="147">
        <f>$X$121*$K$121</f>
        <v>0.07875</v>
      </c>
      <c r="Z121" s="147">
        <v>0</v>
      </c>
      <c r="AA121" s="148">
        <f>$Z$121*$K$121</f>
        <v>0</v>
      </c>
      <c r="AR121" s="6" t="s">
        <v>373</v>
      </c>
      <c r="AT121" s="6" t="s">
        <v>256</v>
      </c>
      <c r="AU121" s="6" t="s">
        <v>110</v>
      </c>
      <c r="AY121" s="6" t="s">
        <v>150</v>
      </c>
      <c r="BE121" s="91">
        <f>IF($U$121="základní",$N$121,0)</f>
        <v>0</v>
      </c>
      <c r="BF121" s="91">
        <f>IF($U$121="snížená",$N$121,0)</f>
        <v>0</v>
      </c>
      <c r="BG121" s="91">
        <f>IF($U$121="zákl. přenesená",$N$121,0)</f>
        <v>0</v>
      </c>
      <c r="BH121" s="91">
        <f>IF($U$121="sníž. přenesená",$N$121,0)</f>
        <v>0</v>
      </c>
      <c r="BI121" s="91">
        <f>IF($U$121="nulová",$N$121,0)</f>
        <v>0</v>
      </c>
      <c r="BJ121" s="6" t="s">
        <v>22</v>
      </c>
      <c r="BK121" s="91">
        <f>ROUND($L$121*$K$121,2)</f>
        <v>0</v>
      </c>
      <c r="BL121" s="6" t="s">
        <v>302</v>
      </c>
      <c r="BM121" s="6" t="s">
        <v>542</v>
      </c>
    </row>
    <row r="122" spans="2:47" s="6" customFormat="1" ht="18.75" customHeight="1">
      <c r="B122" s="23"/>
      <c r="C122" s="24"/>
      <c r="D122" s="24"/>
      <c r="E122" s="24"/>
      <c r="F122" s="221" t="s">
        <v>543</v>
      </c>
      <c r="G122" s="221"/>
      <c r="H122" s="221"/>
      <c r="I122" s="221"/>
      <c r="J122" s="24"/>
      <c r="K122" s="24"/>
      <c r="L122" s="24"/>
      <c r="M122" s="24"/>
      <c r="N122" s="24"/>
      <c r="O122" s="24"/>
      <c r="P122" s="24"/>
      <c r="Q122" s="24"/>
      <c r="R122" s="25"/>
      <c r="T122" s="156"/>
      <c r="U122" s="24"/>
      <c r="V122" s="24"/>
      <c r="W122" s="24"/>
      <c r="X122" s="24"/>
      <c r="Y122" s="24"/>
      <c r="Z122" s="24"/>
      <c r="AA122" s="63"/>
      <c r="AT122" s="6" t="s">
        <v>457</v>
      </c>
      <c r="AU122" s="6" t="s">
        <v>110</v>
      </c>
    </row>
    <row r="123" spans="2:63" s="131" customFormat="1" ht="30.75" customHeight="1">
      <c r="B123" s="132"/>
      <c r="C123" s="133"/>
      <c r="D123" s="141" t="s">
        <v>513</v>
      </c>
      <c r="E123" s="141"/>
      <c r="F123" s="141"/>
      <c r="G123" s="141"/>
      <c r="H123" s="141"/>
      <c r="I123" s="141"/>
      <c r="J123" s="141"/>
      <c r="K123" s="141"/>
      <c r="L123" s="141"/>
      <c r="M123" s="141"/>
      <c r="N123" s="211">
        <f>$BK$123</f>
        <v>0</v>
      </c>
      <c r="O123" s="211"/>
      <c r="P123" s="211"/>
      <c r="Q123" s="211"/>
      <c r="R123" s="135"/>
      <c r="T123" s="136"/>
      <c r="U123" s="133"/>
      <c r="V123" s="133"/>
      <c r="W123" s="137">
        <f>SUM($W$124:$W$125)</f>
        <v>0</v>
      </c>
      <c r="X123" s="133"/>
      <c r="Y123" s="137">
        <f>SUM($Y$124:$Y$125)</f>
        <v>0</v>
      </c>
      <c r="Z123" s="133"/>
      <c r="AA123" s="138">
        <f>SUM($AA$124:$AA$125)</f>
        <v>0</v>
      </c>
      <c r="AR123" s="139" t="s">
        <v>110</v>
      </c>
      <c r="AT123" s="139" t="s">
        <v>79</v>
      </c>
      <c r="AU123" s="139" t="s">
        <v>22</v>
      </c>
      <c r="AY123" s="139" t="s">
        <v>150</v>
      </c>
      <c r="BK123" s="140">
        <f>SUM($BK$124:$BK$125)</f>
        <v>0</v>
      </c>
    </row>
    <row r="124" spans="2:65" s="6" customFormat="1" ht="15.75" customHeight="1">
      <c r="B124" s="23"/>
      <c r="C124" s="142" t="s">
        <v>27</v>
      </c>
      <c r="D124" s="142" t="s">
        <v>151</v>
      </c>
      <c r="E124" s="143" t="s">
        <v>544</v>
      </c>
      <c r="F124" s="212" t="s">
        <v>545</v>
      </c>
      <c r="G124" s="212"/>
      <c r="H124" s="212"/>
      <c r="I124" s="212"/>
      <c r="J124" s="144" t="s">
        <v>181</v>
      </c>
      <c r="K124" s="145">
        <v>1</v>
      </c>
      <c r="L124" s="213">
        <v>0</v>
      </c>
      <c r="M124" s="213"/>
      <c r="N124" s="214">
        <f>ROUND($L$124*$K$124,2)</f>
        <v>0</v>
      </c>
      <c r="O124" s="214"/>
      <c r="P124" s="214"/>
      <c r="Q124" s="214"/>
      <c r="R124" s="25"/>
      <c r="T124" s="146"/>
      <c r="U124" s="30" t="s">
        <v>45</v>
      </c>
      <c r="V124" s="24"/>
      <c r="W124" s="147">
        <f>$V$124*$K$124</f>
        <v>0</v>
      </c>
      <c r="X124" s="147">
        <v>0</v>
      </c>
      <c r="Y124" s="147">
        <f>$X$124*$K$124</f>
        <v>0</v>
      </c>
      <c r="Z124" s="147">
        <v>0</v>
      </c>
      <c r="AA124" s="148">
        <f>$Z$124*$K$124</f>
        <v>0</v>
      </c>
      <c r="AR124" s="6" t="s">
        <v>302</v>
      </c>
      <c r="AT124" s="6" t="s">
        <v>151</v>
      </c>
      <c r="AU124" s="6" t="s">
        <v>110</v>
      </c>
      <c r="AY124" s="6" t="s">
        <v>150</v>
      </c>
      <c r="BE124" s="91">
        <f>IF($U$124="základní",$N$124,0)</f>
        <v>0</v>
      </c>
      <c r="BF124" s="91">
        <f>IF($U$124="snížená",$N$124,0)</f>
        <v>0</v>
      </c>
      <c r="BG124" s="91">
        <f>IF($U$124="zákl. přenesená",$N$124,0)</f>
        <v>0</v>
      </c>
      <c r="BH124" s="91">
        <f>IF($U$124="sníž. přenesená",$N$124,0)</f>
        <v>0</v>
      </c>
      <c r="BI124" s="91">
        <f>IF($U$124="nulová",$N$124,0)</f>
        <v>0</v>
      </c>
      <c r="BJ124" s="6" t="s">
        <v>22</v>
      </c>
      <c r="BK124" s="91">
        <f>ROUND($L$124*$K$124,2)</f>
        <v>0</v>
      </c>
      <c r="BL124" s="6" t="s">
        <v>302</v>
      </c>
      <c r="BM124" s="6" t="s">
        <v>546</v>
      </c>
    </row>
    <row r="125" spans="2:65" s="6" customFormat="1" ht="15.75" customHeight="1">
      <c r="B125" s="23"/>
      <c r="C125" s="162" t="s">
        <v>205</v>
      </c>
      <c r="D125" s="162" t="s">
        <v>256</v>
      </c>
      <c r="E125" s="163" t="s">
        <v>547</v>
      </c>
      <c r="F125" s="217" t="s">
        <v>548</v>
      </c>
      <c r="G125" s="217"/>
      <c r="H125" s="217"/>
      <c r="I125" s="217"/>
      <c r="J125" s="164" t="s">
        <v>526</v>
      </c>
      <c r="K125" s="165">
        <v>1</v>
      </c>
      <c r="L125" s="218">
        <v>0</v>
      </c>
      <c r="M125" s="218"/>
      <c r="N125" s="219">
        <f>ROUND($L$125*$K$125,2)</f>
        <v>0</v>
      </c>
      <c r="O125" s="219"/>
      <c r="P125" s="219"/>
      <c r="Q125" s="219"/>
      <c r="R125" s="25"/>
      <c r="T125" s="146"/>
      <c r="U125" s="30" t="s">
        <v>45</v>
      </c>
      <c r="V125" s="24"/>
      <c r="W125" s="147">
        <f>$V$125*$K$125</f>
        <v>0</v>
      </c>
      <c r="X125" s="147">
        <v>0</v>
      </c>
      <c r="Y125" s="147">
        <f>$X$125*$K$125</f>
        <v>0</v>
      </c>
      <c r="Z125" s="147">
        <v>0</v>
      </c>
      <c r="AA125" s="148">
        <f>$Z$125*$K$125</f>
        <v>0</v>
      </c>
      <c r="AR125" s="6" t="s">
        <v>373</v>
      </c>
      <c r="AT125" s="6" t="s">
        <v>256</v>
      </c>
      <c r="AU125" s="6" t="s">
        <v>110</v>
      </c>
      <c r="AY125" s="6" t="s">
        <v>150</v>
      </c>
      <c r="BE125" s="91">
        <f>IF($U$125="základní",$N$125,0)</f>
        <v>0</v>
      </c>
      <c r="BF125" s="91">
        <f>IF($U$125="snížená",$N$125,0)</f>
        <v>0</v>
      </c>
      <c r="BG125" s="91">
        <f>IF($U$125="zákl. přenesená",$N$125,0)</f>
        <v>0</v>
      </c>
      <c r="BH125" s="91">
        <f>IF($U$125="sníž. přenesená",$N$125,0)</f>
        <v>0</v>
      </c>
      <c r="BI125" s="91">
        <f>IF($U$125="nulová",$N$125,0)</f>
        <v>0</v>
      </c>
      <c r="BJ125" s="6" t="s">
        <v>22</v>
      </c>
      <c r="BK125" s="91">
        <f>ROUND($L$125*$K$125,2)</f>
        <v>0</v>
      </c>
      <c r="BL125" s="6" t="s">
        <v>302</v>
      </c>
      <c r="BM125" s="6" t="s">
        <v>549</v>
      </c>
    </row>
    <row r="126" spans="2:63" s="131" customFormat="1" ht="30.75" customHeight="1">
      <c r="B126" s="132"/>
      <c r="C126" s="133"/>
      <c r="D126" s="141" t="s">
        <v>514</v>
      </c>
      <c r="E126" s="141"/>
      <c r="F126" s="141"/>
      <c r="G126" s="141"/>
      <c r="H126" s="141"/>
      <c r="I126" s="141"/>
      <c r="J126" s="141"/>
      <c r="K126" s="141"/>
      <c r="L126" s="141"/>
      <c r="M126" s="141"/>
      <c r="N126" s="211">
        <f>$BK$126</f>
        <v>0</v>
      </c>
      <c r="O126" s="211"/>
      <c r="P126" s="211"/>
      <c r="Q126" s="211"/>
      <c r="R126" s="135"/>
      <c r="T126" s="136"/>
      <c r="U126" s="133"/>
      <c r="V126" s="133"/>
      <c r="W126" s="137">
        <f>SUM($W$127:$W$137)</f>
        <v>0</v>
      </c>
      <c r="X126" s="133"/>
      <c r="Y126" s="137">
        <f>SUM($Y$127:$Y$137)</f>
        <v>0.298</v>
      </c>
      <c r="Z126" s="133"/>
      <c r="AA126" s="138">
        <f>SUM($AA$127:$AA$137)</f>
        <v>0</v>
      </c>
      <c r="AR126" s="139" t="s">
        <v>110</v>
      </c>
      <c r="AT126" s="139" t="s">
        <v>79</v>
      </c>
      <c r="AU126" s="139" t="s">
        <v>22</v>
      </c>
      <c r="AY126" s="139" t="s">
        <v>150</v>
      </c>
      <c r="BK126" s="140">
        <f>SUM($BK$127:$BK$137)</f>
        <v>0</v>
      </c>
    </row>
    <row r="127" spans="2:65" s="6" customFormat="1" ht="15.75" customHeight="1">
      <c r="B127" s="23"/>
      <c r="C127" s="162" t="s">
        <v>209</v>
      </c>
      <c r="D127" s="162" t="s">
        <v>256</v>
      </c>
      <c r="E127" s="163" t="s">
        <v>550</v>
      </c>
      <c r="F127" s="217" t="s">
        <v>551</v>
      </c>
      <c r="G127" s="217"/>
      <c r="H127" s="217"/>
      <c r="I127" s="217"/>
      <c r="J127" s="164" t="s">
        <v>181</v>
      </c>
      <c r="K127" s="165">
        <v>2</v>
      </c>
      <c r="L127" s="218">
        <v>0</v>
      </c>
      <c r="M127" s="218"/>
      <c r="N127" s="219">
        <f>ROUND($L$127*$K$127,2)</f>
        <v>0</v>
      </c>
      <c r="O127" s="219"/>
      <c r="P127" s="219"/>
      <c r="Q127" s="219"/>
      <c r="R127" s="25"/>
      <c r="T127" s="146"/>
      <c r="U127" s="30" t="s">
        <v>45</v>
      </c>
      <c r="V127" s="24"/>
      <c r="W127" s="147">
        <f>$V$127*$K$127</f>
        <v>0</v>
      </c>
      <c r="X127" s="147">
        <v>0.052</v>
      </c>
      <c r="Y127" s="147">
        <f>$X$127*$K$127</f>
        <v>0.104</v>
      </c>
      <c r="Z127" s="147">
        <v>0</v>
      </c>
      <c r="AA127" s="148">
        <f>$Z$127*$K$127</f>
        <v>0</v>
      </c>
      <c r="AR127" s="6" t="s">
        <v>373</v>
      </c>
      <c r="AT127" s="6" t="s">
        <v>256</v>
      </c>
      <c r="AU127" s="6" t="s">
        <v>110</v>
      </c>
      <c r="AY127" s="6" t="s">
        <v>150</v>
      </c>
      <c r="BE127" s="91">
        <f>IF($U$127="základní",$N$127,0)</f>
        <v>0</v>
      </c>
      <c r="BF127" s="91">
        <f>IF($U$127="snížená",$N$127,0)</f>
        <v>0</v>
      </c>
      <c r="BG127" s="91">
        <f>IF($U$127="zákl. přenesená",$N$127,0)</f>
        <v>0</v>
      </c>
      <c r="BH127" s="91">
        <f>IF($U$127="sníž. přenesená",$N$127,0)</f>
        <v>0</v>
      </c>
      <c r="BI127" s="91">
        <f>IF($U$127="nulová",$N$127,0)</f>
        <v>0</v>
      </c>
      <c r="BJ127" s="6" t="s">
        <v>22</v>
      </c>
      <c r="BK127" s="91">
        <f>ROUND($L$127*$K$127,2)</f>
        <v>0</v>
      </c>
      <c r="BL127" s="6" t="s">
        <v>302</v>
      </c>
      <c r="BM127" s="6" t="s">
        <v>552</v>
      </c>
    </row>
    <row r="128" spans="2:65" s="6" customFormat="1" ht="27" customHeight="1">
      <c r="B128" s="23"/>
      <c r="C128" s="142" t="s">
        <v>214</v>
      </c>
      <c r="D128" s="142" t="s">
        <v>151</v>
      </c>
      <c r="E128" s="143" t="s">
        <v>553</v>
      </c>
      <c r="F128" s="212" t="s">
        <v>554</v>
      </c>
      <c r="G128" s="212"/>
      <c r="H128" s="212"/>
      <c r="I128" s="212"/>
      <c r="J128" s="144" t="s">
        <v>181</v>
      </c>
      <c r="K128" s="145">
        <v>4</v>
      </c>
      <c r="L128" s="213">
        <v>0</v>
      </c>
      <c r="M128" s="213"/>
      <c r="N128" s="214">
        <f>ROUND($L$128*$K$128,2)</f>
        <v>0</v>
      </c>
      <c r="O128" s="214"/>
      <c r="P128" s="214"/>
      <c r="Q128" s="214"/>
      <c r="R128" s="25"/>
      <c r="T128" s="146"/>
      <c r="U128" s="30" t="s">
        <v>45</v>
      </c>
      <c r="V128" s="24"/>
      <c r="W128" s="147">
        <f>$V$128*$K$128</f>
        <v>0</v>
      </c>
      <c r="X128" s="147">
        <v>0</v>
      </c>
      <c r="Y128" s="147">
        <f>$X$128*$K$128</f>
        <v>0</v>
      </c>
      <c r="Z128" s="147">
        <v>0</v>
      </c>
      <c r="AA128" s="148">
        <f>$Z$128*$K$128</f>
        <v>0</v>
      </c>
      <c r="AR128" s="6" t="s">
        <v>302</v>
      </c>
      <c r="AT128" s="6" t="s">
        <v>151</v>
      </c>
      <c r="AU128" s="6" t="s">
        <v>110</v>
      </c>
      <c r="AY128" s="6" t="s">
        <v>150</v>
      </c>
      <c r="BE128" s="91">
        <f>IF($U$128="základní",$N$128,0)</f>
        <v>0</v>
      </c>
      <c r="BF128" s="91">
        <f>IF($U$128="snížená",$N$128,0)</f>
        <v>0</v>
      </c>
      <c r="BG128" s="91">
        <f>IF($U$128="zákl. přenesená",$N$128,0)</f>
        <v>0</v>
      </c>
      <c r="BH128" s="91">
        <f>IF($U$128="sníž. přenesená",$N$128,0)</f>
        <v>0</v>
      </c>
      <c r="BI128" s="91">
        <f>IF($U$128="nulová",$N$128,0)</f>
        <v>0</v>
      </c>
      <c r="BJ128" s="6" t="s">
        <v>22</v>
      </c>
      <c r="BK128" s="91">
        <f>ROUND($L$128*$K$128,2)</f>
        <v>0</v>
      </c>
      <c r="BL128" s="6" t="s">
        <v>302</v>
      </c>
      <c r="BM128" s="6" t="s">
        <v>555</v>
      </c>
    </row>
    <row r="129" spans="2:65" s="6" customFormat="1" ht="15.75" customHeight="1">
      <c r="B129" s="23"/>
      <c r="C129" s="162" t="s">
        <v>218</v>
      </c>
      <c r="D129" s="162" t="s">
        <v>256</v>
      </c>
      <c r="E129" s="163" t="s">
        <v>556</v>
      </c>
      <c r="F129" s="217" t="s">
        <v>557</v>
      </c>
      <c r="G129" s="217"/>
      <c r="H129" s="217"/>
      <c r="I129" s="217"/>
      <c r="J129" s="164" t="s">
        <v>526</v>
      </c>
      <c r="K129" s="165">
        <v>4</v>
      </c>
      <c r="L129" s="218">
        <v>0</v>
      </c>
      <c r="M129" s="218"/>
      <c r="N129" s="219">
        <f>ROUND($L$129*$K$129,2)</f>
        <v>0</v>
      </c>
      <c r="O129" s="219"/>
      <c r="P129" s="219"/>
      <c r="Q129" s="219"/>
      <c r="R129" s="25"/>
      <c r="T129" s="146"/>
      <c r="U129" s="30" t="s">
        <v>45</v>
      </c>
      <c r="V129" s="24"/>
      <c r="W129" s="147">
        <f>$V$129*$K$129</f>
        <v>0</v>
      </c>
      <c r="X129" s="147">
        <v>0</v>
      </c>
      <c r="Y129" s="147">
        <f>$X$129*$K$129</f>
        <v>0</v>
      </c>
      <c r="Z129" s="147">
        <v>0</v>
      </c>
      <c r="AA129" s="148">
        <f>$Z$129*$K$129</f>
        <v>0</v>
      </c>
      <c r="AR129" s="6" t="s">
        <v>373</v>
      </c>
      <c r="AT129" s="6" t="s">
        <v>256</v>
      </c>
      <c r="AU129" s="6" t="s">
        <v>110</v>
      </c>
      <c r="AY129" s="6" t="s">
        <v>150</v>
      </c>
      <c r="BE129" s="91">
        <f>IF($U$129="základní",$N$129,0)</f>
        <v>0</v>
      </c>
      <c r="BF129" s="91">
        <f>IF($U$129="snížená",$N$129,0)</f>
        <v>0</v>
      </c>
      <c r="BG129" s="91">
        <f>IF($U$129="zákl. přenesená",$N$129,0)</f>
        <v>0</v>
      </c>
      <c r="BH129" s="91">
        <f>IF($U$129="sníž. přenesená",$N$129,0)</f>
        <v>0</v>
      </c>
      <c r="BI129" s="91">
        <f>IF($U$129="nulová",$N$129,0)</f>
        <v>0</v>
      </c>
      <c r="BJ129" s="6" t="s">
        <v>22</v>
      </c>
      <c r="BK129" s="91">
        <f>ROUND($L$129*$K$129,2)</f>
        <v>0</v>
      </c>
      <c r="BL129" s="6" t="s">
        <v>302</v>
      </c>
      <c r="BM129" s="6" t="s">
        <v>558</v>
      </c>
    </row>
    <row r="130" spans="2:47" s="6" customFormat="1" ht="30.75" customHeight="1">
      <c r="B130" s="23"/>
      <c r="C130" s="24"/>
      <c r="D130" s="24"/>
      <c r="E130" s="24"/>
      <c r="F130" s="221" t="s">
        <v>559</v>
      </c>
      <c r="G130" s="221"/>
      <c r="H130" s="221"/>
      <c r="I130" s="221"/>
      <c r="J130" s="24"/>
      <c r="K130" s="24"/>
      <c r="L130" s="24"/>
      <c r="M130" s="24"/>
      <c r="N130" s="24"/>
      <c r="O130" s="24"/>
      <c r="P130" s="24"/>
      <c r="Q130" s="24"/>
      <c r="R130" s="25"/>
      <c r="T130" s="156"/>
      <c r="U130" s="24"/>
      <c r="V130" s="24"/>
      <c r="W130" s="24"/>
      <c r="X130" s="24"/>
      <c r="Y130" s="24"/>
      <c r="Z130" s="24"/>
      <c r="AA130" s="63"/>
      <c r="AT130" s="6" t="s">
        <v>457</v>
      </c>
      <c r="AU130" s="6" t="s">
        <v>110</v>
      </c>
    </row>
    <row r="131" spans="2:65" s="6" customFormat="1" ht="15.75" customHeight="1">
      <c r="B131" s="23"/>
      <c r="C131" s="142" t="s">
        <v>9</v>
      </c>
      <c r="D131" s="142" t="s">
        <v>151</v>
      </c>
      <c r="E131" s="143" t="s">
        <v>560</v>
      </c>
      <c r="F131" s="212" t="s">
        <v>561</v>
      </c>
      <c r="G131" s="212"/>
      <c r="H131" s="212"/>
      <c r="I131" s="212"/>
      <c r="J131" s="144" t="s">
        <v>181</v>
      </c>
      <c r="K131" s="145">
        <v>2</v>
      </c>
      <c r="L131" s="213">
        <v>0</v>
      </c>
      <c r="M131" s="213"/>
      <c r="N131" s="214">
        <f>ROUND($L$131*$K$131,2)</f>
        <v>0</v>
      </c>
      <c r="O131" s="214"/>
      <c r="P131" s="214"/>
      <c r="Q131" s="214"/>
      <c r="R131" s="25"/>
      <c r="T131" s="146"/>
      <c r="U131" s="30" t="s">
        <v>45</v>
      </c>
      <c r="V131" s="24"/>
      <c r="W131" s="147">
        <f>$V$131*$K$131</f>
        <v>0</v>
      </c>
      <c r="X131" s="147">
        <v>0</v>
      </c>
      <c r="Y131" s="147">
        <f>$X$131*$K$131</f>
        <v>0</v>
      </c>
      <c r="Z131" s="147">
        <v>0</v>
      </c>
      <c r="AA131" s="148">
        <f>$Z$131*$K$131</f>
        <v>0</v>
      </c>
      <c r="AR131" s="6" t="s">
        <v>302</v>
      </c>
      <c r="AT131" s="6" t="s">
        <v>151</v>
      </c>
      <c r="AU131" s="6" t="s">
        <v>110</v>
      </c>
      <c r="AY131" s="6" t="s">
        <v>150</v>
      </c>
      <c r="BE131" s="91">
        <f>IF($U$131="základní",$N$131,0)</f>
        <v>0</v>
      </c>
      <c r="BF131" s="91">
        <f>IF($U$131="snížená",$N$131,0)</f>
        <v>0</v>
      </c>
      <c r="BG131" s="91">
        <f>IF($U$131="zákl. přenesená",$N$131,0)</f>
        <v>0</v>
      </c>
      <c r="BH131" s="91">
        <f>IF($U$131="sníž. přenesená",$N$131,0)</f>
        <v>0</v>
      </c>
      <c r="BI131" s="91">
        <f>IF($U$131="nulová",$N$131,0)</f>
        <v>0</v>
      </c>
      <c r="BJ131" s="6" t="s">
        <v>22</v>
      </c>
      <c r="BK131" s="91">
        <f>ROUND($L$131*$K$131,2)</f>
        <v>0</v>
      </c>
      <c r="BL131" s="6" t="s">
        <v>302</v>
      </c>
      <c r="BM131" s="6" t="s">
        <v>562</v>
      </c>
    </row>
    <row r="132" spans="2:65" s="6" customFormat="1" ht="27" customHeight="1">
      <c r="B132" s="23"/>
      <c r="C132" s="162" t="s">
        <v>302</v>
      </c>
      <c r="D132" s="162" t="s">
        <v>256</v>
      </c>
      <c r="E132" s="163" t="s">
        <v>563</v>
      </c>
      <c r="F132" s="217" t="s">
        <v>564</v>
      </c>
      <c r="G132" s="217"/>
      <c r="H132" s="217"/>
      <c r="I132" s="217"/>
      <c r="J132" s="164" t="s">
        <v>181</v>
      </c>
      <c r="K132" s="165">
        <v>2</v>
      </c>
      <c r="L132" s="218">
        <v>0</v>
      </c>
      <c r="M132" s="218"/>
      <c r="N132" s="219">
        <f>ROUND($L$132*$K$132,2)</f>
        <v>0</v>
      </c>
      <c r="O132" s="219"/>
      <c r="P132" s="219"/>
      <c r="Q132" s="219"/>
      <c r="R132" s="25"/>
      <c r="T132" s="146"/>
      <c r="U132" s="30" t="s">
        <v>45</v>
      </c>
      <c r="V132" s="24"/>
      <c r="W132" s="147">
        <f>$V$132*$K$132</f>
        <v>0</v>
      </c>
      <c r="X132" s="147">
        <v>0.062</v>
      </c>
      <c r="Y132" s="147">
        <f>$X$132*$K$132</f>
        <v>0.124</v>
      </c>
      <c r="Z132" s="147">
        <v>0</v>
      </c>
      <c r="AA132" s="148">
        <f>$Z$132*$K$132</f>
        <v>0</v>
      </c>
      <c r="AR132" s="6" t="s">
        <v>373</v>
      </c>
      <c r="AT132" s="6" t="s">
        <v>256</v>
      </c>
      <c r="AU132" s="6" t="s">
        <v>110</v>
      </c>
      <c r="AY132" s="6" t="s">
        <v>150</v>
      </c>
      <c r="BE132" s="91">
        <f>IF($U$132="základní",$N$132,0)</f>
        <v>0</v>
      </c>
      <c r="BF132" s="91">
        <f>IF($U$132="snížená",$N$132,0)</f>
        <v>0</v>
      </c>
      <c r="BG132" s="91">
        <f>IF($U$132="zákl. přenesená",$N$132,0)</f>
        <v>0</v>
      </c>
      <c r="BH132" s="91">
        <f>IF($U$132="sníž. přenesená",$N$132,0)</f>
        <v>0</v>
      </c>
      <c r="BI132" s="91">
        <f>IF($U$132="nulová",$N$132,0)</f>
        <v>0</v>
      </c>
      <c r="BJ132" s="6" t="s">
        <v>22</v>
      </c>
      <c r="BK132" s="91">
        <f>ROUND($L$132*$K$132,2)</f>
        <v>0</v>
      </c>
      <c r="BL132" s="6" t="s">
        <v>302</v>
      </c>
      <c r="BM132" s="6" t="s">
        <v>565</v>
      </c>
    </row>
    <row r="133" spans="2:65" s="6" customFormat="1" ht="27" customHeight="1">
      <c r="B133" s="23"/>
      <c r="C133" s="142" t="s">
        <v>308</v>
      </c>
      <c r="D133" s="142" t="s">
        <v>151</v>
      </c>
      <c r="E133" s="143" t="s">
        <v>566</v>
      </c>
      <c r="F133" s="212" t="s">
        <v>567</v>
      </c>
      <c r="G133" s="212"/>
      <c r="H133" s="212"/>
      <c r="I133" s="212"/>
      <c r="J133" s="144" t="s">
        <v>181</v>
      </c>
      <c r="K133" s="145">
        <v>2</v>
      </c>
      <c r="L133" s="213">
        <v>0</v>
      </c>
      <c r="M133" s="213"/>
      <c r="N133" s="214">
        <f>ROUND($L$133*$K$133,2)</f>
        <v>0</v>
      </c>
      <c r="O133" s="214"/>
      <c r="P133" s="214"/>
      <c r="Q133" s="214"/>
      <c r="R133" s="25"/>
      <c r="T133" s="146"/>
      <c r="U133" s="30" t="s">
        <v>45</v>
      </c>
      <c r="V133" s="24"/>
      <c r="W133" s="147">
        <f>$V$133*$K$133</f>
        <v>0</v>
      </c>
      <c r="X133" s="147">
        <v>0</v>
      </c>
      <c r="Y133" s="147">
        <f>$X$133*$K$133</f>
        <v>0</v>
      </c>
      <c r="Z133" s="147">
        <v>0</v>
      </c>
      <c r="AA133" s="148">
        <f>$Z$133*$K$133</f>
        <v>0</v>
      </c>
      <c r="AR133" s="6" t="s">
        <v>302</v>
      </c>
      <c r="AT133" s="6" t="s">
        <v>151</v>
      </c>
      <c r="AU133" s="6" t="s">
        <v>110</v>
      </c>
      <c r="AY133" s="6" t="s">
        <v>150</v>
      </c>
      <c r="BE133" s="91">
        <f>IF($U$133="základní",$N$133,0)</f>
        <v>0</v>
      </c>
      <c r="BF133" s="91">
        <f>IF($U$133="snížená",$N$133,0)</f>
        <v>0</v>
      </c>
      <c r="BG133" s="91">
        <f>IF($U$133="zákl. přenesená",$N$133,0)</f>
        <v>0</v>
      </c>
      <c r="BH133" s="91">
        <f>IF($U$133="sníž. přenesená",$N$133,0)</f>
        <v>0</v>
      </c>
      <c r="BI133" s="91">
        <f>IF($U$133="nulová",$N$133,0)</f>
        <v>0</v>
      </c>
      <c r="BJ133" s="6" t="s">
        <v>22</v>
      </c>
      <c r="BK133" s="91">
        <f>ROUND($L$133*$K$133,2)</f>
        <v>0</v>
      </c>
      <c r="BL133" s="6" t="s">
        <v>302</v>
      </c>
      <c r="BM133" s="6" t="s">
        <v>568</v>
      </c>
    </row>
    <row r="134" spans="2:65" s="6" customFormat="1" ht="15.75" customHeight="1">
      <c r="B134" s="23"/>
      <c r="C134" s="162" t="s">
        <v>313</v>
      </c>
      <c r="D134" s="162" t="s">
        <v>256</v>
      </c>
      <c r="E134" s="163" t="s">
        <v>569</v>
      </c>
      <c r="F134" s="217" t="s">
        <v>570</v>
      </c>
      <c r="G134" s="217"/>
      <c r="H134" s="217"/>
      <c r="I134" s="217"/>
      <c r="J134" s="164" t="s">
        <v>181</v>
      </c>
      <c r="K134" s="165">
        <v>2</v>
      </c>
      <c r="L134" s="218">
        <v>0</v>
      </c>
      <c r="M134" s="218"/>
      <c r="N134" s="219">
        <f>ROUND($L$134*$K$134,2)</f>
        <v>0</v>
      </c>
      <c r="O134" s="219"/>
      <c r="P134" s="219"/>
      <c r="Q134" s="219"/>
      <c r="R134" s="25"/>
      <c r="T134" s="146"/>
      <c r="U134" s="30" t="s">
        <v>45</v>
      </c>
      <c r="V134" s="24"/>
      <c r="W134" s="147">
        <f>$V$134*$K$134</f>
        <v>0</v>
      </c>
      <c r="X134" s="147">
        <v>0.035</v>
      </c>
      <c r="Y134" s="147">
        <f>$X$134*$K$134</f>
        <v>0.07</v>
      </c>
      <c r="Z134" s="147">
        <v>0</v>
      </c>
      <c r="AA134" s="148">
        <f>$Z$134*$K$134</f>
        <v>0</v>
      </c>
      <c r="AR134" s="6" t="s">
        <v>373</v>
      </c>
      <c r="AT134" s="6" t="s">
        <v>256</v>
      </c>
      <c r="AU134" s="6" t="s">
        <v>110</v>
      </c>
      <c r="AY134" s="6" t="s">
        <v>150</v>
      </c>
      <c r="BE134" s="91">
        <f>IF($U$134="základní",$N$134,0)</f>
        <v>0</v>
      </c>
      <c r="BF134" s="91">
        <f>IF($U$134="snížená",$N$134,0)</f>
        <v>0</v>
      </c>
      <c r="BG134" s="91">
        <f>IF($U$134="zákl. přenesená",$N$134,0)</f>
        <v>0</v>
      </c>
      <c r="BH134" s="91">
        <f>IF($U$134="sníž. přenesená",$N$134,0)</f>
        <v>0</v>
      </c>
      <c r="BI134" s="91">
        <f>IF($U$134="nulová",$N$134,0)</f>
        <v>0</v>
      </c>
      <c r="BJ134" s="6" t="s">
        <v>22</v>
      </c>
      <c r="BK134" s="91">
        <f>ROUND($L$134*$K$134,2)</f>
        <v>0</v>
      </c>
      <c r="BL134" s="6" t="s">
        <v>302</v>
      </c>
      <c r="BM134" s="6" t="s">
        <v>571</v>
      </c>
    </row>
    <row r="135" spans="2:65" s="6" customFormat="1" ht="15.75" customHeight="1">
      <c r="B135" s="23"/>
      <c r="C135" s="142" t="s">
        <v>317</v>
      </c>
      <c r="D135" s="142" t="s">
        <v>151</v>
      </c>
      <c r="E135" s="143" t="s">
        <v>572</v>
      </c>
      <c r="F135" s="212" t="s">
        <v>573</v>
      </c>
      <c r="G135" s="212"/>
      <c r="H135" s="212"/>
      <c r="I135" s="212"/>
      <c r="J135" s="144" t="s">
        <v>181</v>
      </c>
      <c r="K135" s="145">
        <v>2</v>
      </c>
      <c r="L135" s="213">
        <v>0</v>
      </c>
      <c r="M135" s="213"/>
      <c r="N135" s="214">
        <f>ROUND($L$135*$K$135,2)</f>
        <v>0</v>
      </c>
      <c r="O135" s="214"/>
      <c r="P135" s="214"/>
      <c r="Q135" s="214"/>
      <c r="R135" s="25"/>
      <c r="T135" s="146"/>
      <c r="U135" s="30" t="s">
        <v>45</v>
      </c>
      <c r="V135" s="24"/>
      <c r="W135" s="147">
        <f>$V$135*$K$135</f>
        <v>0</v>
      </c>
      <c r="X135" s="147">
        <v>0</v>
      </c>
      <c r="Y135" s="147">
        <f>$X$135*$K$135</f>
        <v>0</v>
      </c>
      <c r="Z135" s="147">
        <v>0</v>
      </c>
      <c r="AA135" s="148">
        <f>$Z$135*$K$135</f>
        <v>0</v>
      </c>
      <c r="AR135" s="6" t="s">
        <v>302</v>
      </c>
      <c r="AT135" s="6" t="s">
        <v>151</v>
      </c>
      <c r="AU135" s="6" t="s">
        <v>110</v>
      </c>
      <c r="AY135" s="6" t="s">
        <v>150</v>
      </c>
      <c r="BE135" s="91">
        <f>IF($U$135="základní",$N$135,0)</f>
        <v>0</v>
      </c>
      <c r="BF135" s="91">
        <f>IF($U$135="snížená",$N$135,0)</f>
        <v>0</v>
      </c>
      <c r="BG135" s="91">
        <f>IF($U$135="zákl. přenesená",$N$135,0)</f>
        <v>0</v>
      </c>
      <c r="BH135" s="91">
        <f>IF($U$135="sníž. přenesená",$N$135,0)</f>
        <v>0</v>
      </c>
      <c r="BI135" s="91">
        <f>IF($U$135="nulová",$N$135,0)</f>
        <v>0</v>
      </c>
      <c r="BJ135" s="6" t="s">
        <v>22</v>
      </c>
      <c r="BK135" s="91">
        <f>ROUND($L$135*$K$135,2)</f>
        <v>0</v>
      </c>
      <c r="BL135" s="6" t="s">
        <v>302</v>
      </c>
      <c r="BM135" s="6" t="s">
        <v>574</v>
      </c>
    </row>
    <row r="136" spans="2:65" s="6" customFormat="1" ht="15.75" customHeight="1">
      <c r="B136" s="23"/>
      <c r="C136" s="162" t="s">
        <v>321</v>
      </c>
      <c r="D136" s="162" t="s">
        <v>256</v>
      </c>
      <c r="E136" s="163" t="s">
        <v>575</v>
      </c>
      <c r="F136" s="217" t="s">
        <v>576</v>
      </c>
      <c r="G136" s="217"/>
      <c r="H136" s="217"/>
      <c r="I136" s="217"/>
      <c r="J136" s="164" t="s">
        <v>181</v>
      </c>
      <c r="K136" s="165">
        <v>2</v>
      </c>
      <c r="L136" s="218">
        <v>0</v>
      </c>
      <c r="M136" s="218"/>
      <c r="N136" s="219">
        <f>ROUND($L$136*$K$136,2)</f>
        <v>0</v>
      </c>
      <c r="O136" s="219"/>
      <c r="P136" s="219"/>
      <c r="Q136" s="219"/>
      <c r="R136" s="25"/>
      <c r="T136" s="146"/>
      <c r="U136" s="30" t="s">
        <v>45</v>
      </c>
      <c r="V136" s="24"/>
      <c r="W136" s="147">
        <f>$V$136*$K$136</f>
        <v>0</v>
      </c>
      <c r="X136" s="147">
        <v>0</v>
      </c>
      <c r="Y136" s="147">
        <f>$X$136*$K$136</f>
        <v>0</v>
      </c>
      <c r="Z136" s="147">
        <v>0</v>
      </c>
      <c r="AA136" s="148">
        <f>$Z$136*$K$136</f>
        <v>0</v>
      </c>
      <c r="AR136" s="6" t="s">
        <v>373</v>
      </c>
      <c r="AT136" s="6" t="s">
        <v>256</v>
      </c>
      <c r="AU136" s="6" t="s">
        <v>110</v>
      </c>
      <c r="AY136" s="6" t="s">
        <v>150</v>
      </c>
      <c r="BE136" s="91">
        <f>IF($U$136="základní",$N$136,0)</f>
        <v>0</v>
      </c>
      <c r="BF136" s="91">
        <f>IF($U$136="snížená",$N$136,0)</f>
        <v>0</v>
      </c>
      <c r="BG136" s="91">
        <f>IF($U$136="zákl. přenesená",$N$136,0)</f>
        <v>0</v>
      </c>
      <c r="BH136" s="91">
        <f>IF($U$136="sníž. přenesená",$N$136,0)</f>
        <v>0</v>
      </c>
      <c r="BI136" s="91">
        <f>IF($U$136="nulová",$N$136,0)</f>
        <v>0</v>
      </c>
      <c r="BJ136" s="6" t="s">
        <v>22</v>
      </c>
      <c r="BK136" s="91">
        <f>ROUND($L$136*$K$136,2)</f>
        <v>0</v>
      </c>
      <c r="BL136" s="6" t="s">
        <v>302</v>
      </c>
      <c r="BM136" s="6" t="s">
        <v>577</v>
      </c>
    </row>
    <row r="137" spans="2:47" s="6" customFormat="1" ht="18.75" customHeight="1">
      <c r="B137" s="23"/>
      <c r="C137" s="24"/>
      <c r="D137" s="24"/>
      <c r="E137" s="24"/>
      <c r="F137" s="221" t="s">
        <v>578</v>
      </c>
      <c r="G137" s="221"/>
      <c r="H137" s="221"/>
      <c r="I137" s="221"/>
      <c r="J137" s="24"/>
      <c r="K137" s="24"/>
      <c r="L137" s="24"/>
      <c r="M137" s="24"/>
      <c r="N137" s="24"/>
      <c r="O137" s="24"/>
      <c r="P137" s="24"/>
      <c r="Q137" s="24"/>
      <c r="R137" s="25"/>
      <c r="T137" s="156"/>
      <c r="U137" s="24"/>
      <c r="V137" s="24"/>
      <c r="W137" s="24"/>
      <c r="X137" s="24"/>
      <c r="Y137" s="24"/>
      <c r="Z137" s="24"/>
      <c r="AA137" s="63"/>
      <c r="AT137" s="6" t="s">
        <v>457</v>
      </c>
      <c r="AU137" s="6" t="s">
        <v>110</v>
      </c>
    </row>
    <row r="138" spans="2:63" s="6" customFormat="1" ht="51" customHeight="1">
      <c r="B138" s="23"/>
      <c r="C138" s="24"/>
      <c r="D138" s="134" t="s">
        <v>226</v>
      </c>
      <c r="E138" s="24"/>
      <c r="F138" s="24"/>
      <c r="G138" s="24"/>
      <c r="H138" s="24"/>
      <c r="I138" s="24"/>
      <c r="J138" s="24"/>
      <c r="K138" s="24"/>
      <c r="L138" s="24"/>
      <c r="M138" s="24"/>
      <c r="N138" s="207">
        <f>$BK$138</f>
        <v>0</v>
      </c>
      <c r="O138" s="207"/>
      <c r="P138" s="207"/>
      <c r="Q138" s="207"/>
      <c r="R138" s="25"/>
      <c r="T138" s="156"/>
      <c r="U138" s="24"/>
      <c r="V138" s="24"/>
      <c r="W138" s="24"/>
      <c r="X138" s="24"/>
      <c r="Y138" s="24"/>
      <c r="Z138" s="24"/>
      <c r="AA138" s="63"/>
      <c r="AT138" s="6" t="s">
        <v>79</v>
      </c>
      <c r="AU138" s="6" t="s">
        <v>80</v>
      </c>
      <c r="AY138" s="6" t="s">
        <v>227</v>
      </c>
      <c r="BK138" s="91">
        <f>SUM($BK$139:$BK$143)</f>
        <v>0</v>
      </c>
    </row>
    <row r="139" spans="2:63" s="6" customFormat="1" ht="23.25" customHeight="1">
      <c r="B139" s="23"/>
      <c r="C139" s="157"/>
      <c r="D139" s="157" t="s">
        <v>151</v>
      </c>
      <c r="E139" s="158"/>
      <c r="F139" s="216"/>
      <c r="G139" s="216"/>
      <c r="H139" s="216"/>
      <c r="I139" s="216"/>
      <c r="J139" s="159"/>
      <c r="K139" s="160"/>
      <c r="L139" s="213"/>
      <c r="M139" s="213"/>
      <c r="N139" s="214">
        <f>$BK$139</f>
        <v>0</v>
      </c>
      <c r="O139" s="214"/>
      <c r="P139" s="214"/>
      <c r="Q139" s="214"/>
      <c r="R139" s="25"/>
      <c r="T139" s="146"/>
      <c r="U139" s="161" t="s">
        <v>45</v>
      </c>
      <c r="V139" s="24"/>
      <c r="W139" s="24"/>
      <c r="X139" s="24"/>
      <c r="Y139" s="24"/>
      <c r="Z139" s="24"/>
      <c r="AA139" s="63"/>
      <c r="AT139" s="6" t="s">
        <v>227</v>
      </c>
      <c r="AU139" s="6" t="s">
        <v>22</v>
      </c>
      <c r="AY139" s="6" t="s">
        <v>227</v>
      </c>
      <c r="BE139" s="91">
        <f>IF($U$139="základní",$N$139,0)</f>
        <v>0</v>
      </c>
      <c r="BF139" s="91">
        <f>IF($U$139="snížená",$N$139,0)</f>
        <v>0</v>
      </c>
      <c r="BG139" s="91">
        <f>IF($U$139="zákl. přenesená",$N$139,0)</f>
        <v>0</v>
      </c>
      <c r="BH139" s="91">
        <f>IF($U$139="sníž. přenesená",$N$139,0)</f>
        <v>0</v>
      </c>
      <c r="BI139" s="91">
        <f>IF($U$139="nulová",$N$139,0)</f>
        <v>0</v>
      </c>
      <c r="BJ139" s="6" t="s">
        <v>22</v>
      </c>
      <c r="BK139" s="91">
        <f>$L$139*$K$139</f>
        <v>0</v>
      </c>
    </row>
    <row r="140" spans="2:63" s="6" customFormat="1" ht="23.25" customHeight="1">
      <c r="B140" s="23"/>
      <c r="C140" s="157"/>
      <c r="D140" s="157" t="s">
        <v>151</v>
      </c>
      <c r="E140" s="158"/>
      <c r="F140" s="216"/>
      <c r="G140" s="216"/>
      <c r="H140" s="216"/>
      <c r="I140" s="216"/>
      <c r="J140" s="159"/>
      <c r="K140" s="160"/>
      <c r="L140" s="213"/>
      <c r="M140" s="213"/>
      <c r="N140" s="214">
        <f>$BK$140</f>
        <v>0</v>
      </c>
      <c r="O140" s="214"/>
      <c r="P140" s="214"/>
      <c r="Q140" s="214"/>
      <c r="R140" s="25"/>
      <c r="T140" s="146"/>
      <c r="U140" s="161" t="s">
        <v>45</v>
      </c>
      <c r="V140" s="24"/>
      <c r="W140" s="24"/>
      <c r="X140" s="24"/>
      <c r="Y140" s="24"/>
      <c r="Z140" s="24"/>
      <c r="AA140" s="63"/>
      <c r="AT140" s="6" t="s">
        <v>227</v>
      </c>
      <c r="AU140" s="6" t="s">
        <v>22</v>
      </c>
      <c r="AY140" s="6" t="s">
        <v>227</v>
      </c>
      <c r="BE140" s="91">
        <f>IF($U$140="základní",$N$140,0)</f>
        <v>0</v>
      </c>
      <c r="BF140" s="91">
        <f>IF($U$140="snížená",$N$140,0)</f>
        <v>0</v>
      </c>
      <c r="BG140" s="91">
        <f>IF($U$140="zákl. přenesená",$N$140,0)</f>
        <v>0</v>
      </c>
      <c r="BH140" s="91">
        <f>IF($U$140="sníž. přenesená",$N$140,0)</f>
        <v>0</v>
      </c>
      <c r="BI140" s="91">
        <f>IF($U$140="nulová",$N$140,0)</f>
        <v>0</v>
      </c>
      <c r="BJ140" s="6" t="s">
        <v>22</v>
      </c>
      <c r="BK140" s="91">
        <f>$L$140*$K$140</f>
        <v>0</v>
      </c>
    </row>
    <row r="141" spans="2:63" s="6" customFormat="1" ht="23.25" customHeight="1">
      <c r="B141" s="23"/>
      <c r="C141" s="157"/>
      <c r="D141" s="157" t="s">
        <v>151</v>
      </c>
      <c r="E141" s="158"/>
      <c r="F141" s="216"/>
      <c r="G141" s="216"/>
      <c r="H141" s="216"/>
      <c r="I141" s="216"/>
      <c r="J141" s="159"/>
      <c r="K141" s="160"/>
      <c r="L141" s="213"/>
      <c r="M141" s="213"/>
      <c r="N141" s="214">
        <f>$BK$141</f>
        <v>0</v>
      </c>
      <c r="O141" s="214"/>
      <c r="P141" s="214"/>
      <c r="Q141" s="214"/>
      <c r="R141" s="25"/>
      <c r="T141" s="146"/>
      <c r="U141" s="161" t="s">
        <v>45</v>
      </c>
      <c r="V141" s="24"/>
      <c r="W141" s="24"/>
      <c r="X141" s="24"/>
      <c r="Y141" s="24"/>
      <c r="Z141" s="24"/>
      <c r="AA141" s="63"/>
      <c r="AT141" s="6" t="s">
        <v>227</v>
      </c>
      <c r="AU141" s="6" t="s">
        <v>22</v>
      </c>
      <c r="AY141" s="6" t="s">
        <v>227</v>
      </c>
      <c r="BE141" s="91">
        <f>IF($U$141="základní",$N$141,0)</f>
        <v>0</v>
      </c>
      <c r="BF141" s="91">
        <f>IF($U$141="snížená",$N$141,0)</f>
        <v>0</v>
      </c>
      <c r="BG141" s="91">
        <f>IF($U$141="zákl. přenesená",$N$141,0)</f>
        <v>0</v>
      </c>
      <c r="BH141" s="91">
        <f>IF($U$141="sníž. přenesená",$N$141,0)</f>
        <v>0</v>
      </c>
      <c r="BI141" s="91">
        <f>IF($U$141="nulová",$N$141,0)</f>
        <v>0</v>
      </c>
      <c r="BJ141" s="6" t="s">
        <v>22</v>
      </c>
      <c r="BK141" s="91">
        <f>$L$141*$K$141</f>
        <v>0</v>
      </c>
    </row>
    <row r="142" spans="2:63" s="6" customFormat="1" ht="23.25" customHeight="1">
      <c r="B142" s="23"/>
      <c r="C142" s="157"/>
      <c r="D142" s="157" t="s">
        <v>151</v>
      </c>
      <c r="E142" s="158"/>
      <c r="F142" s="216"/>
      <c r="G142" s="216"/>
      <c r="H142" s="216"/>
      <c r="I142" s="216"/>
      <c r="J142" s="159"/>
      <c r="K142" s="160"/>
      <c r="L142" s="213"/>
      <c r="M142" s="213"/>
      <c r="N142" s="214">
        <f>$BK$142</f>
        <v>0</v>
      </c>
      <c r="O142" s="214"/>
      <c r="P142" s="214"/>
      <c r="Q142" s="214"/>
      <c r="R142" s="25"/>
      <c r="T142" s="146"/>
      <c r="U142" s="161" t="s">
        <v>45</v>
      </c>
      <c r="V142" s="24"/>
      <c r="W142" s="24"/>
      <c r="X142" s="24"/>
      <c r="Y142" s="24"/>
      <c r="Z142" s="24"/>
      <c r="AA142" s="63"/>
      <c r="AT142" s="6" t="s">
        <v>227</v>
      </c>
      <c r="AU142" s="6" t="s">
        <v>22</v>
      </c>
      <c r="AY142" s="6" t="s">
        <v>227</v>
      </c>
      <c r="BE142" s="91">
        <f>IF($U$142="základní",$N$142,0)</f>
        <v>0</v>
      </c>
      <c r="BF142" s="91">
        <f>IF($U$142="snížená",$N$142,0)</f>
        <v>0</v>
      </c>
      <c r="BG142" s="91">
        <f>IF($U$142="zákl. přenesená",$N$142,0)</f>
        <v>0</v>
      </c>
      <c r="BH142" s="91">
        <f>IF($U$142="sníž. přenesená",$N$142,0)</f>
        <v>0</v>
      </c>
      <c r="BI142" s="91">
        <f>IF($U$142="nulová",$N$142,0)</f>
        <v>0</v>
      </c>
      <c r="BJ142" s="6" t="s">
        <v>22</v>
      </c>
      <c r="BK142" s="91">
        <f>$L$142*$K$142</f>
        <v>0</v>
      </c>
    </row>
    <row r="143" spans="2:63" s="6" customFormat="1" ht="23.25" customHeight="1">
      <c r="B143" s="23"/>
      <c r="C143" s="157"/>
      <c r="D143" s="157" t="s">
        <v>151</v>
      </c>
      <c r="E143" s="158"/>
      <c r="F143" s="216"/>
      <c r="G143" s="216"/>
      <c r="H143" s="216"/>
      <c r="I143" s="216"/>
      <c r="J143" s="159"/>
      <c r="K143" s="160"/>
      <c r="L143" s="213"/>
      <c r="M143" s="213"/>
      <c r="N143" s="214">
        <f>$BK$143</f>
        <v>0</v>
      </c>
      <c r="O143" s="214"/>
      <c r="P143" s="214"/>
      <c r="Q143" s="214"/>
      <c r="R143" s="25"/>
      <c r="T143" s="146"/>
      <c r="U143" s="161" t="s">
        <v>45</v>
      </c>
      <c r="V143" s="42"/>
      <c r="W143" s="42"/>
      <c r="X143" s="42"/>
      <c r="Y143" s="42"/>
      <c r="Z143" s="42"/>
      <c r="AA143" s="44"/>
      <c r="AT143" s="6" t="s">
        <v>227</v>
      </c>
      <c r="AU143" s="6" t="s">
        <v>22</v>
      </c>
      <c r="AY143" s="6" t="s">
        <v>227</v>
      </c>
      <c r="BE143" s="91">
        <f>IF($U$143="základní",$N$143,0)</f>
        <v>0</v>
      </c>
      <c r="BF143" s="91">
        <f>IF($U$143="snížená",$N$143,0)</f>
        <v>0</v>
      </c>
      <c r="BG143" s="91">
        <f>IF($U$143="zákl. přenesená",$N$143,0)</f>
        <v>0</v>
      </c>
      <c r="BH143" s="91">
        <f>IF($U$143="sníž. přenesená",$N$143,0)</f>
        <v>0</v>
      </c>
      <c r="BI143" s="91">
        <f>IF($U$143="nulová",$N$143,0)</f>
        <v>0</v>
      </c>
      <c r="BJ143" s="6" t="s">
        <v>22</v>
      </c>
      <c r="BK143" s="91">
        <f>$L$143*$K$143</f>
        <v>0</v>
      </c>
    </row>
    <row r="144" spans="2:18" s="6" customFormat="1" ht="7.5" customHeight="1">
      <c r="B144" s="45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7"/>
    </row>
    <row r="269" s="1" customFormat="1" ht="14.25" customHeight="1"/>
  </sheetData>
  <sheetProtection/>
  <mergeCells count="154"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29:I129"/>
    <mergeCell ref="L129:M129"/>
    <mergeCell ref="N129:Q129"/>
    <mergeCell ref="F130:I130"/>
    <mergeCell ref="F131:I131"/>
    <mergeCell ref="L131:M131"/>
    <mergeCell ref="N131:Q131"/>
    <mergeCell ref="N126:Q126"/>
    <mergeCell ref="F127:I127"/>
    <mergeCell ref="L127:M127"/>
    <mergeCell ref="N127:Q127"/>
    <mergeCell ref="F128:I128"/>
    <mergeCell ref="L128:M128"/>
    <mergeCell ref="N128:Q128"/>
    <mergeCell ref="F122:I122"/>
    <mergeCell ref="N123:Q123"/>
    <mergeCell ref="F124:I124"/>
    <mergeCell ref="L124:M124"/>
    <mergeCell ref="N124:Q124"/>
    <mergeCell ref="F125:I125"/>
    <mergeCell ref="L125:M125"/>
    <mergeCell ref="N125:Q125"/>
    <mergeCell ref="F119:I119"/>
    <mergeCell ref="F120:I120"/>
    <mergeCell ref="L120:M120"/>
    <mergeCell ref="N120:Q120"/>
    <mergeCell ref="F121:I121"/>
    <mergeCell ref="L121:M121"/>
    <mergeCell ref="N121:Q121"/>
    <mergeCell ref="N116:Q116"/>
    <mergeCell ref="F117:I117"/>
    <mergeCell ref="L117:M117"/>
    <mergeCell ref="N117:Q117"/>
    <mergeCell ref="F118:I118"/>
    <mergeCell ref="L118:M118"/>
    <mergeCell ref="N118:Q118"/>
    <mergeCell ref="F114:I114"/>
    <mergeCell ref="L114:M114"/>
    <mergeCell ref="N114:Q114"/>
    <mergeCell ref="F115:I115"/>
    <mergeCell ref="L115:M115"/>
    <mergeCell ref="N115:Q115"/>
    <mergeCell ref="F112:I112"/>
    <mergeCell ref="L112:M112"/>
    <mergeCell ref="N112:Q112"/>
    <mergeCell ref="F113:I113"/>
    <mergeCell ref="L113:M113"/>
    <mergeCell ref="N113:Q113"/>
    <mergeCell ref="N108:Q108"/>
    <mergeCell ref="N109:Q109"/>
    <mergeCell ref="N110:Q110"/>
    <mergeCell ref="F111:I111"/>
    <mergeCell ref="L111:M111"/>
    <mergeCell ref="N111:Q111"/>
    <mergeCell ref="F100:P100"/>
    <mergeCell ref="M102:P102"/>
    <mergeCell ref="M104:Q104"/>
    <mergeCell ref="M105:Q105"/>
    <mergeCell ref="F107:I107"/>
    <mergeCell ref="L107:M107"/>
    <mergeCell ref="N107:Q107"/>
    <mergeCell ref="D88:H88"/>
    <mergeCell ref="N88:Q88"/>
    <mergeCell ref="N89:Q89"/>
    <mergeCell ref="L91:Q91"/>
    <mergeCell ref="C97:Q97"/>
    <mergeCell ref="F99:P99"/>
    <mergeCell ref="D85:H85"/>
    <mergeCell ref="N85:Q85"/>
    <mergeCell ref="D86:H86"/>
    <mergeCell ref="N86:Q86"/>
    <mergeCell ref="D87:H87"/>
    <mergeCell ref="N87:Q87"/>
    <mergeCell ref="N78:Q78"/>
    <mergeCell ref="N79:Q79"/>
    <mergeCell ref="N80:Q80"/>
    <mergeCell ref="N81:Q81"/>
    <mergeCell ref="N83:Q83"/>
    <mergeCell ref="D84:H84"/>
    <mergeCell ref="N84:Q84"/>
    <mergeCell ref="M71:Q71"/>
    <mergeCell ref="C73:G73"/>
    <mergeCell ref="N73:Q73"/>
    <mergeCell ref="N75:Q75"/>
    <mergeCell ref="N76:Q76"/>
    <mergeCell ref="N77:Q77"/>
    <mergeCell ref="L38:P38"/>
    <mergeCell ref="C63:Q63"/>
    <mergeCell ref="F65:P65"/>
    <mergeCell ref="F66:P66"/>
    <mergeCell ref="M68:P68"/>
    <mergeCell ref="M70:Q70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7:P17"/>
    <mergeCell ref="O18:P18"/>
    <mergeCell ref="O20:P20"/>
    <mergeCell ref="O21:P21"/>
    <mergeCell ref="E24:L24"/>
    <mergeCell ref="M27:P27"/>
    <mergeCell ref="O9:P9"/>
    <mergeCell ref="O11:P11"/>
    <mergeCell ref="O12:P12"/>
    <mergeCell ref="O14:P14"/>
    <mergeCell ref="E15:L15"/>
    <mergeCell ref="O15:P15"/>
    <mergeCell ref="H1:K1"/>
    <mergeCell ref="C2:Q2"/>
    <mergeCell ref="S2:AC2"/>
    <mergeCell ref="C4:Q4"/>
    <mergeCell ref="F6:P6"/>
    <mergeCell ref="F7:P7"/>
  </mergeCells>
  <printOptions/>
  <pageMargins left="0.5902777777777778" right="0.5902777777777778" top="0.5208333333333334" bottom="0.6527777777777778" header="0.5118055555555555" footer="0.4861111111111111"/>
  <pageSetup fitToHeight="999" fitToWidth="1" horizontalDpi="300" verticalDpi="300" orientation="portrait" paperSize="9"/>
  <headerFooter alignWithMargins="0">
    <oddFooter>&amp;C&amp;"Times New Roman,obyčejné"&amp;12&amp;P/&amp;N</oddFooter>
  </headerFooter>
  <rowBreaks count="1" manualBreakCount="1">
    <brk id="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229"/>
  <sheetViews>
    <sheetView showGridLines="0" defaultGridColor="0" zoomScalePageLayoutView="0" colorId="8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4:15" s="4" customFormat="1" ht="22.5" customHeight="1">
      <c r="D1" s="5" t="s">
        <v>1</v>
      </c>
      <c r="H1" s="198"/>
      <c r="I1" s="198"/>
      <c r="J1" s="198"/>
      <c r="K1" s="198"/>
      <c r="O1" s="5" t="s">
        <v>109</v>
      </c>
    </row>
    <row r="2" spans="3:46" s="1" customFormat="1" ht="37.5" customHeight="1">
      <c r="C2" s="172" t="s">
        <v>5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S2" s="173" t="s">
        <v>6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T2" s="1" t="s">
        <v>96</v>
      </c>
    </row>
    <row r="3" spans="2:46" s="1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1" t="s">
        <v>110</v>
      </c>
    </row>
    <row r="4" spans="2:46" s="1" customFormat="1" ht="37.5" customHeight="1">
      <c r="B4" s="10"/>
      <c r="C4" s="174" t="s">
        <v>111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1"/>
      <c r="T4" s="12" t="s">
        <v>11</v>
      </c>
      <c r="AT4" s="1" t="s">
        <v>4</v>
      </c>
    </row>
    <row r="5" spans="2:18" s="1" customFormat="1" ht="7.5" customHeight="1">
      <c r="B5" s="10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1"/>
    </row>
    <row r="6" spans="2:18" s="1" customFormat="1" ht="26.25" customHeight="1">
      <c r="B6" s="10"/>
      <c r="C6" s="14"/>
      <c r="D6" s="17" t="s">
        <v>17</v>
      </c>
      <c r="E6" s="14"/>
      <c r="F6" s="199" t="str">
        <f>'Rekapitulace stavby'!$K$6</f>
        <v>Revitalizace původního autobusového nádraží Beroun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4"/>
      <c r="R6" s="11"/>
    </row>
    <row r="7" spans="2:18" s="6" customFormat="1" ht="33.75" customHeight="1">
      <c r="B7" s="23"/>
      <c r="C7" s="24"/>
      <c r="D7" s="16" t="s">
        <v>112</v>
      </c>
      <c r="E7" s="24"/>
      <c r="F7" s="177" t="s">
        <v>579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24"/>
      <c r="R7" s="25"/>
    </row>
    <row r="8" spans="2:18" s="6" customFormat="1" ht="15" customHeight="1">
      <c r="B8" s="23"/>
      <c r="C8" s="24"/>
      <c r="D8" s="17" t="s">
        <v>20</v>
      </c>
      <c r="E8" s="24"/>
      <c r="F8" s="18" t="s">
        <v>580</v>
      </c>
      <c r="G8" s="24"/>
      <c r="H8" s="24"/>
      <c r="I8" s="24"/>
      <c r="J8" s="24"/>
      <c r="K8" s="24"/>
      <c r="L8" s="24"/>
      <c r="M8" s="17" t="s">
        <v>21</v>
      </c>
      <c r="N8" s="24"/>
      <c r="O8" s="18"/>
      <c r="P8" s="24"/>
      <c r="Q8" s="24"/>
      <c r="R8" s="25"/>
    </row>
    <row r="9" spans="2:18" s="6" customFormat="1" ht="15" customHeight="1">
      <c r="B9" s="23"/>
      <c r="C9" s="24"/>
      <c r="D9" s="17" t="s">
        <v>23</v>
      </c>
      <c r="E9" s="24"/>
      <c r="F9" s="18" t="s">
        <v>24</v>
      </c>
      <c r="G9" s="24"/>
      <c r="H9" s="24"/>
      <c r="I9" s="24"/>
      <c r="J9" s="24"/>
      <c r="K9" s="24"/>
      <c r="L9" s="24"/>
      <c r="M9" s="17" t="s">
        <v>25</v>
      </c>
      <c r="N9" s="24"/>
      <c r="O9" s="200" t="str">
        <f>'Rekapitulace stavby'!$AN$8</f>
        <v>08.12.2015</v>
      </c>
      <c r="P9" s="200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7" t="s">
        <v>29</v>
      </c>
      <c r="E11" s="24"/>
      <c r="F11" s="24"/>
      <c r="G11" s="24"/>
      <c r="H11" s="24"/>
      <c r="I11" s="24"/>
      <c r="J11" s="24"/>
      <c r="K11" s="24"/>
      <c r="L11" s="24"/>
      <c r="M11" s="17" t="s">
        <v>30</v>
      </c>
      <c r="N11" s="24"/>
      <c r="O11" s="175"/>
      <c r="P11" s="175"/>
      <c r="Q11" s="24"/>
      <c r="R11" s="25"/>
    </row>
    <row r="12" spans="2:18" s="6" customFormat="1" ht="18.75" customHeight="1">
      <c r="B12" s="23"/>
      <c r="C12" s="24"/>
      <c r="D12" s="24"/>
      <c r="E12" s="18" t="s">
        <v>31</v>
      </c>
      <c r="F12" s="24"/>
      <c r="G12" s="24"/>
      <c r="H12" s="24"/>
      <c r="I12" s="24"/>
      <c r="J12" s="24"/>
      <c r="K12" s="24"/>
      <c r="L12" s="24"/>
      <c r="M12" s="17" t="s">
        <v>32</v>
      </c>
      <c r="N12" s="24"/>
      <c r="O12" s="175"/>
      <c r="P12" s="175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7" t="s">
        <v>33</v>
      </c>
      <c r="E14" s="24"/>
      <c r="F14" s="24"/>
      <c r="G14" s="24"/>
      <c r="H14" s="24"/>
      <c r="I14" s="24"/>
      <c r="J14" s="24"/>
      <c r="K14" s="24"/>
      <c r="L14" s="24"/>
      <c r="M14" s="17" t="s">
        <v>30</v>
      </c>
      <c r="N14" s="24"/>
      <c r="O14" s="201" t="str">
        <f>IF('Rekapitulace stavby'!$AN$13="","",'Rekapitulace stavby'!$AN$13)</f>
        <v>Vyplň údaj</v>
      </c>
      <c r="P14" s="201"/>
      <c r="Q14" s="24"/>
      <c r="R14" s="25"/>
    </row>
    <row r="15" spans="2:18" s="6" customFormat="1" ht="18.75" customHeight="1">
      <c r="B15" s="23"/>
      <c r="C15" s="24"/>
      <c r="D15" s="24"/>
      <c r="E15" s="201" t="str">
        <f>IF('Rekapitulace stavby'!$E$14="","",'Rekapitulace stavby'!$E$14)</f>
        <v>Vyplň údaj</v>
      </c>
      <c r="F15" s="201"/>
      <c r="G15" s="201"/>
      <c r="H15" s="201"/>
      <c r="I15" s="201"/>
      <c r="J15" s="201"/>
      <c r="K15" s="201"/>
      <c r="L15" s="201"/>
      <c r="M15" s="17" t="s">
        <v>32</v>
      </c>
      <c r="N15" s="24"/>
      <c r="O15" s="201" t="str">
        <f>IF('Rekapitulace stavby'!$AN$14="","",'Rekapitulace stavby'!$AN$14)</f>
        <v>Vyplň údaj</v>
      </c>
      <c r="P15" s="201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7" t="s">
        <v>35</v>
      </c>
      <c r="E17" s="24"/>
      <c r="F17" s="24"/>
      <c r="G17" s="24"/>
      <c r="H17" s="24"/>
      <c r="I17" s="24"/>
      <c r="J17" s="24"/>
      <c r="K17" s="24"/>
      <c r="L17" s="24"/>
      <c r="M17" s="17" t="s">
        <v>30</v>
      </c>
      <c r="N17" s="24"/>
      <c r="O17" s="175"/>
      <c r="P17" s="175"/>
      <c r="Q17" s="24"/>
      <c r="R17" s="25"/>
    </row>
    <row r="18" spans="2:18" s="6" customFormat="1" ht="18.75" customHeight="1">
      <c r="B18" s="23"/>
      <c r="C18" s="24"/>
      <c r="D18" s="24"/>
      <c r="E18" s="18" t="s">
        <v>581</v>
      </c>
      <c r="F18" s="24"/>
      <c r="G18" s="24"/>
      <c r="H18" s="24"/>
      <c r="I18" s="24"/>
      <c r="J18" s="24"/>
      <c r="K18" s="24"/>
      <c r="L18" s="24"/>
      <c r="M18" s="17" t="s">
        <v>32</v>
      </c>
      <c r="N18" s="24"/>
      <c r="O18" s="175"/>
      <c r="P18" s="175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7" t="s">
        <v>38</v>
      </c>
      <c r="E20" s="24"/>
      <c r="F20" s="24"/>
      <c r="G20" s="24"/>
      <c r="H20" s="24"/>
      <c r="I20" s="24"/>
      <c r="J20" s="24"/>
      <c r="K20" s="24"/>
      <c r="L20" s="24"/>
      <c r="M20" s="17" t="s">
        <v>30</v>
      </c>
      <c r="N20" s="24"/>
      <c r="O20" s="175"/>
      <c r="P20" s="175"/>
      <c r="Q20" s="24"/>
      <c r="R20" s="25"/>
    </row>
    <row r="21" spans="2:18" s="6" customFormat="1" ht="18.75" customHeight="1">
      <c r="B21" s="23"/>
      <c r="C21" s="24"/>
      <c r="D21" s="24"/>
      <c r="E21" s="18" t="s">
        <v>36</v>
      </c>
      <c r="F21" s="24"/>
      <c r="G21" s="24"/>
      <c r="H21" s="24"/>
      <c r="I21" s="24"/>
      <c r="J21" s="24"/>
      <c r="K21" s="24"/>
      <c r="L21" s="24"/>
      <c r="M21" s="17" t="s">
        <v>32</v>
      </c>
      <c r="N21" s="24"/>
      <c r="O21" s="175"/>
      <c r="P21" s="175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7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99" customFormat="1" ht="15.75" customHeight="1">
      <c r="B24" s="100"/>
      <c r="C24" s="101"/>
      <c r="D24" s="101"/>
      <c r="E24" s="179"/>
      <c r="F24" s="179"/>
      <c r="G24" s="179"/>
      <c r="H24" s="179"/>
      <c r="I24" s="179"/>
      <c r="J24" s="179"/>
      <c r="K24" s="179"/>
      <c r="L24" s="179"/>
      <c r="M24" s="101"/>
      <c r="N24" s="101"/>
      <c r="O24" s="101"/>
      <c r="P24" s="101"/>
      <c r="Q24" s="101"/>
      <c r="R24" s="102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4"/>
      <c r="R26" s="25"/>
    </row>
    <row r="27" spans="2:18" s="6" customFormat="1" ht="15" customHeight="1">
      <c r="B27" s="23"/>
      <c r="C27" s="24"/>
      <c r="D27" s="103" t="s">
        <v>115</v>
      </c>
      <c r="E27" s="24"/>
      <c r="F27" s="24"/>
      <c r="G27" s="24"/>
      <c r="H27" s="24"/>
      <c r="I27" s="24"/>
      <c r="J27" s="24"/>
      <c r="K27" s="24"/>
      <c r="L27" s="24"/>
      <c r="M27" s="180">
        <f>$N$75</f>
        <v>0</v>
      </c>
      <c r="N27" s="180"/>
      <c r="O27" s="180"/>
      <c r="P27" s="180"/>
      <c r="Q27" s="24"/>
      <c r="R27" s="25"/>
    </row>
    <row r="28" spans="2:18" s="6" customFormat="1" ht="15" customHeight="1">
      <c r="B28" s="23"/>
      <c r="C28" s="24"/>
      <c r="D28" s="22" t="s">
        <v>103</v>
      </c>
      <c r="E28" s="24"/>
      <c r="F28" s="24"/>
      <c r="G28" s="24"/>
      <c r="H28" s="24"/>
      <c r="I28" s="24"/>
      <c r="J28" s="24"/>
      <c r="K28" s="24"/>
      <c r="L28" s="24"/>
      <c r="M28" s="180">
        <f>$N$85</f>
        <v>0</v>
      </c>
      <c r="N28" s="180"/>
      <c r="O28" s="180"/>
      <c r="P28" s="180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4" t="s">
        <v>43</v>
      </c>
      <c r="E30" s="24"/>
      <c r="F30" s="24"/>
      <c r="G30" s="24"/>
      <c r="H30" s="24"/>
      <c r="I30" s="24"/>
      <c r="J30" s="24"/>
      <c r="K30" s="24"/>
      <c r="L30" s="24"/>
      <c r="M30" s="202">
        <f>ROUND($M$27+$M$28,2)</f>
        <v>0</v>
      </c>
      <c r="N30" s="202"/>
      <c r="O30" s="202"/>
      <c r="P30" s="202"/>
      <c r="Q30" s="24"/>
      <c r="R30" s="25"/>
    </row>
    <row r="31" spans="2:18" s="6" customFormat="1" ht="7.5" customHeight="1">
      <c r="B31" s="23"/>
      <c r="C31" s="2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4"/>
      <c r="R31" s="25"/>
    </row>
    <row r="32" spans="2:18" s="6" customFormat="1" ht="15" customHeight="1">
      <c r="B32" s="23"/>
      <c r="C32" s="24"/>
      <c r="D32" s="29" t="s">
        <v>44</v>
      </c>
      <c r="E32" s="29" t="s">
        <v>45</v>
      </c>
      <c r="F32" s="105">
        <v>0.21</v>
      </c>
      <c r="G32" s="106" t="s">
        <v>46</v>
      </c>
      <c r="H32" s="203">
        <f>ROUND((((SUM($BE$85:$BE$92)+SUM($BE$110:$BE$222))+SUM($BE$224:$BE$228))),2)</f>
        <v>0</v>
      </c>
      <c r="I32" s="203"/>
      <c r="J32" s="203"/>
      <c r="K32" s="24"/>
      <c r="L32" s="24"/>
      <c r="M32" s="203">
        <f>ROUND(((ROUND((SUM($BE$85:$BE$92)+SUM($BE$110:$BE$222)),2)*$F$32)+SUM($BE$224:$BE$228)*$F$32),2)</f>
        <v>0</v>
      </c>
      <c r="N32" s="203"/>
      <c r="O32" s="203"/>
      <c r="P32" s="203"/>
      <c r="Q32" s="24"/>
      <c r="R32" s="25"/>
    </row>
    <row r="33" spans="2:18" s="6" customFormat="1" ht="15" customHeight="1">
      <c r="B33" s="23"/>
      <c r="C33" s="24"/>
      <c r="D33" s="24"/>
      <c r="E33" s="29" t="s">
        <v>47</v>
      </c>
      <c r="F33" s="105">
        <v>0.15</v>
      </c>
      <c r="G33" s="106" t="s">
        <v>46</v>
      </c>
      <c r="H33" s="203">
        <f>ROUND((((SUM($BF$85:$BF$92)+SUM($BF$110:$BF$222))+SUM($BF$224:$BF$228))),2)</f>
        <v>0</v>
      </c>
      <c r="I33" s="203"/>
      <c r="J33" s="203"/>
      <c r="K33" s="24"/>
      <c r="L33" s="24"/>
      <c r="M33" s="203">
        <f>ROUND(((ROUND((SUM($BF$85:$BF$92)+SUM($BF$110:$BF$222)),2)*$F$33)+SUM($BF$224:$BF$228)*$F$33),2)</f>
        <v>0</v>
      </c>
      <c r="N33" s="203"/>
      <c r="O33" s="203"/>
      <c r="P33" s="203"/>
      <c r="Q33" s="24"/>
      <c r="R33" s="25"/>
    </row>
    <row r="34" spans="2:18" s="6" customFormat="1" ht="12.75" customHeight="1" hidden="1">
      <c r="B34" s="23"/>
      <c r="C34" s="24"/>
      <c r="D34" s="24"/>
      <c r="E34" s="29" t="s">
        <v>48</v>
      </c>
      <c r="F34" s="105">
        <v>0.21</v>
      </c>
      <c r="G34" s="106" t="s">
        <v>46</v>
      </c>
      <c r="H34" s="203">
        <f>ROUND((((SUM($BG$85:$BG$92)+SUM($BG$110:$BG$222))+SUM($BG$224:$BG$228))),2)</f>
        <v>0</v>
      </c>
      <c r="I34" s="203"/>
      <c r="J34" s="203"/>
      <c r="K34" s="24"/>
      <c r="L34" s="24"/>
      <c r="M34" s="203">
        <v>0</v>
      </c>
      <c r="N34" s="203"/>
      <c r="O34" s="203"/>
      <c r="P34" s="203"/>
      <c r="Q34" s="24"/>
      <c r="R34" s="25"/>
    </row>
    <row r="35" spans="2:18" s="6" customFormat="1" ht="12.75" customHeight="1" hidden="1">
      <c r="B35" s="23"/>
      <c r="C35" s="24"/>
      <c r="D35" s="24"/>
      <c r="E35" s="29" t="s">
        <v>49</v>
      </c>
      <c r="F35" s="105">
        <v>0.15</v>
      </c>
      <c r="G35" s="106" t="s">
        <v>46</v>
      </c>
      <c r="H35" s="203">
        <f>ROUND((((SUM($BH$85:$BH$92)+SUM($BH$110:$BH$222))+SUM($BH$224:$BH$228))),2)</f>
        <v>0</v>
      </c>
      <c r="I35" s="203"/>
      <c r="J35" s="203"/>
      <c r="K35" s="24"/>
      <c r="L35" s="24"/>
      <c r="M35" s="203">
        <v>0</v>
      </c>
      <c r="N35" s="203"/>
      <c r="O35" s="203"/>
      <c r="P35" s="203"/>
      <c r="Q35" s="24"/>
      <c r="R35" s="25"/>
    </row>
    <row r="36" spans="2:18" s="6" customFormat="1" ht="12.75" customHeight="1" hidden="1">
      <c r="B36" s="23"/>
      <c r="C36" s="24"/>
      <c r="D36" s="24"/>
      <c r="E36" s="29" t="s">
        <v>50</v>
      </c>
      <c r="F36" s="105">
        <v>0</v>
      </c>
      <c r="G36" s="106" t="s">
        <v>46</v>
      </c>
      <c r="H36" s="203">
        <f>ROUND((((SUM($BI$85:$BI$92)+SUM($BI$110:$BI$222))+SUM($BI$224:$BI$228))),2)</f>
        <v>0</v>
      </c>
      <c r="I36" s="203"/>
      <c r="J36" s="203"/>
      <c r="K36" s="24"/>
      <c r="L36" s="24"/>
      <c r="M36" s="203">
        <v>0</v>
      </c>
      <c r="N36" s="203"/>
      <c r="O36" s="203"/>
      <c r="P36" s="203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34"/>
      <c r="J38" s="34"/>
      <c r="K38" s="34"/>
      <c r="L38" s="185">
        <f>SUM($M$30:$M$36)</f>
        <v>0</v>
      </c>
      <c r="M38" s="185"/>
      <c r="N38" s="185"/>
      <c r="O38" s="185"/>
      <c r="P38" s="185"/>
      <c r="Q38" s="32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1" customFormat="1" ht="14.25" customHeight="1">
      <c r="B40" s="1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1"/>
    </row>
    <row r="41" spans="2:18" s="6" customFormat="1" ht="15.75" customHeight="1">
      <c r="B41" s="23"/>
      <c r="C41" s="24"/>
      <c r="D41" s="36" t="s">
        <v>54</v>
      </c>
      <c r="E41" s="37"/>
      <c r="F41" s="37"/>
      <c r="G41" s="37"/>
      <c r="H41" s="38"/>
      <c r="I41" s="24"/>
      <c r="J41" s="36" t="s">
        <v>55</v>
      </c>
      <c r="K41" s="37"/>
      <c r="L41" s="37"/>
      <c r="M41" s="37"/>
      <c r="N41" s="37"/>
      <c r="O41" s="37"/>
      <c r="P41" s="38"/>
      <c r="Q41" s="24"/>
      <c r="R41" s="25"/>
    </row>
    <row r="42" spans="2:18" s="1" customFormat="1" ht="14.25" customHeight="1">
      <c r="B42" s="10"/>
      <c r="C42" s="14"/>
      <c r="D42" s="39"/>
      <c r="E42" s="14"/>
      <c r="F42" s="14"/>
      <c r="G42" s="14"/>
      <c r="H42" s="40"/>
      <c r="I42" s="14"/>
      <c r="J42" s="39"/>
      <c r="K42" s="14"/>
      <c r="L42" s="14"/>
      <c r="M42" s="14"/>
      <c r="N42" s="14"/>
      <c r="O42" s="14"/>
      <c r="P42" s="40"/>
      <c r="Q42" s="14"/>
      <c r="R42" s="11"/>
    </row>
    <row r="43" spans="2:18" s="1" customFormat="1" ht="14.25" customHeight="1">
      <c r="B43" s="10"/>
      <c r="C43" s="14"/>
      <c r="D43" s="39"/>
      <c r="E43" s="14"/>
      <c r="F43" s="14"/>
      <c r="G43" s="14"/>
      <c r="H43" s="40"/>
      <c r="I43" s="14"/>
      <c r="J43" s="39"/>
      <c r="K43" s="14"/>
      <c r="L43" s="14"/>
      <c r="M43" s="14"/>
      <c r="N43" s="14"/>
      <c r="O43" s="14"/>
      <c r="P43" s="40"/>
      <c r="Q43" s="14"/>
      <c r="R43" s="11"/>
    </row>
    <row r="44" spans="2:18" s="1" customFormat="1" ht="14.25" customHeight="1">
      <c r="B44" s="10"/>
      <c r="C44" s="14"/>
      <c r="D44" s="39"/>
      <c r="E44" s="14"/>
      <c r="F44" s="14"/>
      <c r="G44" s="14"/>
      <c r="H44" s="40"/>
      <c r="I44" s="14"/>
      <c r="J44" s="39"/>
      <c r="K44" s="14"/>
      <c r="L44" s="14"/>
      <c r="M44" s="14"/>
      <c r="N44" s="14"/>
      <c r="O44" s="14"/>
      <c r="P44" s="40"/>
      <c r="Q44" s="14"/>
      <c r="R44" s="11"/>
    </row>
    <row r="45" spans="2:18" s="1" customFormat="1" ht="14.25" customHeight="1">
      <c r="B45" s="10"/>
      <c r="C45" s="14"/>
      <c r="D45" s="39"/>
      <c r="E45" s="14"/>
      <c r="F45" s="14"/>
      <c r="G45" s="14"/>
      <c r="H45" s="40"/>
      <c r="I45" s="14"/>
      <c r="J45" s="39"/>
      <c r="K45" s="14"/>
      <c r="L45" s="14"/>
      <c r="M45" s="14"/>
      <c r="N45" s="14"/>
      <c r="O45" s="14"/>
      <c r="P45" s="40"/>
      <c r="Q45" s="14"/>
      <c r="R45" s="11"/>
    </row>
    <row r="46" spans="2:18" s="1" customFormat="1" ht="14.25" customHeight="1">
      <c r="B46" s="10"/>
      <c r="C46" s="14"/>
      <c r="D46" s="39"/>
      <c r="E46" s="14"/>
      <c r="F46" s="14"/>
      <c r="G46" s="14"/>
      <c r="H46" s="40"/>
      <c r="I46" s="14"/>
      <c r="J46" s="39"/>
      <c r="K46" s="14"/>
      <c r="L46" s="14"/>
      <c r="M46" s="14"/>
      <c r="N46" s="14"/>
      <c r="O46" s="14"/>
      <c r="P46" s="40"/>
      <c r="Q46" s="14"/>
      <c r="R46" s="11"/>
    </row>
    <row r="47" spans="2:18" s="1" customFormat="1" ht="14.25" customHeight="1">
      <c r="B47" s="10"/>
      <c r="C47" s="14"/>
      <c r="D47" s="39"/>
      <c r="E47" s="14"/>
      <c r="F47" s="14"/>
      <c r="G47" s="14"/>
      <c r="H47" s="40"/>
      <c r="I47" s="14"/>
      <c r="J47" s="39"/>
      <c r="K47" s="14"/>
      <c r="L47" s="14"/>
      <c r="M47" s="14"/>
      <c r="N47" s="14"/>
      <c r="O47" s="14"/>
      <c r="P47" s="40"/>
      <c r="Q47" s="14"/>
      <c r="R47" s="11"/>
    </row>
    <row r="48" spans="2:18" s="6" customFormat="1" ht="15.75" customHeight="1">
      <c r="B48" s="23"/>
      <c r="C48" s="24"/>
      <c r="D48" s="41" t="s">
        <v>56</v>
      </c>
      <c r="E48" s="42"/>
      <c r="F48" s="42"/>
      <c r="G48" s="43" t="s">
        <v>57</v>
      </c>
      <c r="H48" s="44"/>
      <c r="I48" s="24"/>
      <c r="J48" s="41" t="s">
        <v>56</v>
      </c>
      <c r="K48" s="42"/>
      <c r="L48" s="42"/>
      <c r="M48" s="42"/>
      <c r="N48" s="43" t="s">
        <v>57</v>
      </c>
      <c r="O48" s="42"/>
      <c r="P48" s="44"/>
      <c r="Q48" s="24"/>
      <c r="R48" s="25"/>
    </row>
    <row r="49" spans="2:18" s="1" customFormat="1" ht="14.25" customHeight="1"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1"/>
    </row>
    <row r="50" spans="2:18" s="6" customFormat="1" ht="15.75" customHeight="1">
      <c r="B50" s="23"/>
      <c r="C50" s="24"/>
      <c r="D50" s="36" t="s">
        <v>58</v>
      </c>
      <c r="E50" s="37"/>
      <c r="F50" s="37"/>
      <c r="G50" s="37"/>
      <c r="H50" s="38"/>
      <c r="I50" s="24"/>
      <c r="J50" s="36" t="s">
        <v>59</v>
      </c>
      <c r="K50" s="37"/>
      <c r="L50" s="37"/>
      <c r="M50" s="37"/>
      <c r="N50" s="37"/>
      <c r="O50" s="37"/>
      <c r="P50" s="38"/>
      <c r="Q50" s="24"/>
      <c r="R50" s="25"/>
    </row>
    <row r="51" spans="2:18" s="1" customFormat="1" ht="14.25" customHeight="1">
      <c r="B51" s="10"/>
      <c r="C51" s="14"/>
      <c r="D51" s="39"/>
      <c r="E51" s="14"/>
      <c r="F51" s="14"/>
      <c r="G51" s="14"/>
      <c r="H51" s="40"/>
      <c r="I51" s="14"/>
      <c r="J51" s="39"/>
      <c r="K51" s="14"/>
      <c r="L51" s="14"/>
      <c r="M51" s="14"/>
      <c r="N51" s="14"/>
      <c r="O51" s="14"/>
      <c r="P51" s="40"/>
      <c r="Q51" s="14"/>
      <c r="R51" s="11"/>
    </row>
    <row r="52" spans="2:18" s="1" customFormat="1" ht="14.25" customHeight="1">
      <c r="B52" s="10"/>
      <c r="C52" s="14"/>
      <c r="D52" s="39"/>
      <c r="E52" s="14"/>
      <c r="F52" s="14"/>
      <c r="G52" s="14"/>
      <c r="H52" s="40"/>
      <c r="I52" s="14"/>
      <c r="J52" s="39"/>
      <c r="K52" s="14"/>
      <c r="L52" s="14"/>
      <c r="M52" s="14"/>
      <c r="N52" s="14"/>
      <c r="O52" s="14"/>
      <c r="P52" s="40"/>
      <c r="Q52" s="14"/>
      <c r="R52" s="11"/>
    </row>
    <row r="53" spans="2:18" s="1" customFormat="1" ht="14.25" customHeight="1">
      <c r="B53" s="10"/>
      <c r="C53" s="14"/>
      <c r="D53" s="39"/>
      <c r="E53" s="14"/>
      <c r="F53" s="14"/>
      <c r="G53" s="14"/>
      <c r="H53" s="40"/>
      <c r="I53" s="14"/>
      <c r="J53" s="39"/>
      <c r="K53" s="14"/>
      <c r="L53" s="14"/>
      <c r="M53" s="14"/>
      <c r="N53" s="14"/>
      <c r="O53" s="14"/>
      <c r="P53" s="40"/>
      <c r="Q53" s="14"/>
      <c r="R53" s="11"/>
    </row>
    <row r="54" spans="2:18" s="1" customFormat="1" ht="14.25" customHeight="1">
      <c r="B54" s="10"/>
      <c r="C54" s="14"/>
      <c r="D54" s="39"/>
      <c r="E54" s="14"/>
      <c r="F54" s="14"/>
      <c r="G54" s="14"/>
      <c r="H54" s="40"/>
      <c r="I54" s="14"/>
      <c r="J54" s="39"/>
      <c r="K54" s="14"/>
      <c r="L54" s="14"/>
      <c r="M54" s="14"/>
      <c r="N54" s="14"/>
      <c r="O54" s="14"/>
      <c r="P54" s="40"/>
      <c r="Q54" s="14"/>
      <c r="R54" s="11"/>
    </row>
    <row r="55" spans="2:18" s="1" customFormat="1" ht="14.25" customHeight="1">
      <c r="B55" s="10"/>
      <c r="C55" s="14"/>
      <c r="D55" s="39"/>
      <c r="E55" s="14"/>
      <c r="F55" s="14"/>
      <c r="G55" s="14"/>
      <c r="H55" s="40"/>
      <c r="I55" s="14"/>
      <c r="J55" s="39"/>
      <c r="K55" s="14"/>
      <c r="L55" s="14"/>
      <c r="M55" s="14"/>
      <c r="N55" s="14"/>
      <c r="O55" s="14"/>
      <c r="P55" s="40"/>
      <c r="Q55" s="14"/>
      <c r="R55" s="11"/>
    </row>
    <row r="56" spans="2:18" s="1" customFormat="1" ht="14.25" customHeight="1">
      <c r="B56" s="10"/>
      <c r="C56" s="14"/>
      <c r="D56" s="39"/>
      <c r="E56" s="14"/>
      <c r="F56" s="14"/>
      <c r="G56" s="14"/>
      <c r="H56" s="40"/>
      <c r="I56" s="14"/>
      <c r="J56" s="39"/>
      <c r="K56" s="14"/>
      <c r="L56" s="14"/>
      <c r="M56" s="14"/>
      <c r="N56" s="14"/>
      <c r="O56" s="14"/>
      <c r="P56" s="40"/>
      <c r="Q56" s="14"/>
      <c r="R56" s="11"/>
    </row>
    <row r="57" spans="2:18" s="6" customFormat="1" ht="15.75" customHeight="1">
      <c r="B57" s="23"/>
      <c r="C57" s="24"/>
      <c r="D57" s="41" t="s">
        <v>56</v>
      </c>
      <c r="E57" s="42"/>
      <c r="F57" s="42"/>
      <c r="G57" s="43" t="s">
        <v>57</v>
      </c>
      <c r="H57" s="44"/>
      <c r="I57" s="24"/>
      <c r="J57" s="41" t="s">
        <v>56</v>
      </c>
      <c r="K57" s="42"/>
      <c r="L57" s="42"/>
      <c r="M57" s="42"/>
      <c r="N57" s="43" t="s">
        <v>57</v>
      </c>
      <c r="O57" s="42"/>
      <c r="P57" s="44"/>
      <c r="Q57" s="24"/>
      <c r="R57" s="25"/>
    </row>
    <row r="58" spans="2:18" s="6" customFormat="1" ht="15" customHeight="1"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7"/>
    </row>
    <row r="62" spans="2:18" s="6" customFormat="1" ht="7.5" customHeight="1">
      <c r="B62" s="108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10"/>
    </row>
    <row r="63" spans="2:21" s="6" customFormat="1" ht="37.5" customHeight="1">
      <c r="B63" s="23"/>
      <c r="C63" s="174" t="s">
        <v>116</v>
      </c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25"/>
      <c r="T63" s="24"/>
      <c r="U63" s="24"/>
    </row>
    <row r="64" spans="2:21" s="6" customFormat="1" ht="7.5" customHeight="1"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5"/>
      <c r="T64" s="24"/>
      <c r="U64" s="24"/>
    </row>
    <row r="65" spans="2:21" s="6" customFormat="1" ht="30.75" customHeight="1">
      <c r="B65" s="23"/>
      <c r="C65" s="17" t="s">
        <v>17</v>
      </c>
      <c r="D65" s="24"/>
      <c r="E65" s="24"/>
      <c r="F65" s="199" t="str">
        <f>$F$6</f>
        <v>Revitalizace původního autobusového nádraží Beroun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24"/>
      <c r="R65" s="25"/>
      <c r="T65" s="24"/>
      <c r="U65" s="24"/>
    </row>
    <row r="66" spans="2:21" s="6" customFormat="1" ht="37.5" customHeight="1">
      <c r="B66" s="23"/>
      <c r="C66" s="56" t="s">
        <v>112</v>
      </c>
      <c r="D66" s="24"/>
      <c r="E66" s="24"/>
      <c r="F66" s="186" t="str">
        <f>$F$7</f>
        <v>SO 500 - Kanalizace</v>
      </c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24"/>
      <c r="R66" s="25"/>
      <c r="T66" s="24"/>
      <c r="U66" s="24"/>
    </row>
    <row r="67" spans="2:21" s="6" customFormat="1" ht="7.5" customHeight="1"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5"/>
      <c r="T67" s="24"/>
      <c r="U67" s="24"/>
    </row>
    <row r="68" spans="2:21" s="6" customFormat="1" ht="18.75" customHeight="1">
      <c r="B68" s="23"/>
      <c r="C68" s="17" t="s">
        <v>23</v>
      </c>
      <c r="D68" s="24"/>
      <c r="E68" s="24"/>
      <c r="F68" s="18" t="str">
        <f>$F$9</f>
        <v>k.ú. Beroun</v>
      </c>
      <c r="G68" s="24"/>
      <c r="H68" s="24"/>
      <c r="I68" s="24"/>
      <c r="J68" s="24"/>
      <c r="K68" s="17" t="s">
        <v>25</v>
      </c>
      <c r="L68" s="24"/>
      <c r="M68" s="204" t="str">
        <f>IF($O$9="","",$O$9)</f>
        <v>08.12.2015</v>
      </c>
      <c r="N68" s="204"/>
      <c r="O68" s="204"/>
      <c r="P68" s="204"/>
      <c r="Q68" s="24"/>
      <c r="R68" s="25"/>
      <c r="T68" s="24"/>
      <c r="U68" s="24"/>
    </row>
    <row r="69" spans="2:21" s="6" customFormat="1" ht="7.5" customHeight="1"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5"/>
      <c r="T69" s="24"/>
      <c r="U69" s="24"/>
    </row>
    <row r="70" spans="2:21" s="6" customFormat="1" ht="15.75" customHeight="1">
      <c r="B70" s="23"/>
      <c r="C70" s="17" t="s">
        <v>29</v>
      </c>
      <c r="D70" s="24"/>
      <c r="E70" s="24"/>
      <c r="F70" s="18" t="str">
        <f>$E$12</f>
        <v>Revitali s.r.o.</v>
      </c>
      <c r="G70" s="24"/>
      <c r="H70" s="24"/>
      <c r="I70" s="24"/>
      <c r="J70" s="24"/>
      <c r="K70" s="17" t="s">
        <v>35</v>
      </c>
      <c r="L70" s="24"/>
      <c r="M70" s="175" t="str">
        <f>$E$18</f>
        <v>Ing. Petr Lomnický</v>
      </c>
      <c r="N70" s="175"/>
      <c r="O70" s="175"/>
      <c r="P70" s="175"/>
      <c r="Q70" s="175"/>
      <c r="R70" s="25"/>
      <c r="T70" s="24"/>
      <c r="U70" s="24"/>
    </row>
    <row r="71" spans="2:21" s="6" customFormat="1" ht="15" customHeight="1">
      <c r="B71" s="23"/>
      <c r="C71" s="17" t="s">
        <v>33</v>
      </c>
      <c r="D71" s="24"/>
      <c r="E71" s="24"/>
      <c r="F71" s="18" t="str">
        <f>IF($E$15="","",$E$15)</f>
        <v>Vyplň údaj</v>
      </c>
      <c r="G71" s="24"/>
      <c r="H71" s="24"/>
      <c r="I71" s="24"/>
      <c r="J71" s="24"/>
      <c r="K71" s="17" t="s">
        <v>38</v>
      </c>
      <c r="L71" s="24"/>
      <c r="M71" s="175" t="str">
        <f>$E$21</f>
        <v>Ing.Jiří Křepinský - PRINKOM</v>
      </c>
      <c r="N71" s="175"/>
      <c r="O71" s="175"/>
      <c r="P71" s="175"/>
      <c r="Q71" s="175"/>
      <c r="R71" s="25"/>
      <c r="T71" s="24"/>
      <c r="U71" s="24"/>
    </row>
    <row r="72" spans="2:21" s="6" customFormat="1" ht="11.25" customHeight="1"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5"/>
      <c r="T72" s="24"/>
      <c r="U72" s="24"/>
    </row>
    <row r="73" spans="2:21" s="6" customFormat="1" ht="30" customHeight="1">
      <c r="B73" s="23"/>
      <c r="C73" s="205" t="s">
        <v>117</v>
      </c>
      <c r="D73" s="205"/>
      <c r="E73" s="205"/>
      <c r="F73" s="205"/>
      <c r="G73" s="205"/>
      <c r="H73" s="32"/>
      <c r="I73" s="32"/>
      <c r="J73" s="32"/>
      <c r="K73" s="32"/>
      <c r="L73" s="32"/>
      <c r="M73" s="32"/>
      <c r="N73" s="205" t="s">
        <v>118</v>
      </c>
      <c r="O73" s="205"/>
      <c r="P73" s="205"/>
      <c r="Q73" s="205"/>
      <c r="R73" s="25"/>
      <c r="T73" s="24"/>
      <c r="U73" s="24"/>
    </row>
    <row r="74" spans="2:21" s="6" customFormat="1" ht="11.25" customHeight="1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5"/>
      <c r="T74" s="24"/>
      <c r="U74" s="24"/>
    </row>
    <row r="75" spans="2:47" s="6" customFormat="1" ht="30" customHeight="1">
      <c r="B75" s="23"/>
      <c r="C75" s="69" t="s">
        <v>119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191">
        <f>$N$110</f>
        <v>0</v>
      </c>
      <c r="O75" s="191"/>
      <c r="P75" s="191"/>
      <c r="Q75" s="191"/>
      <c r="R75" s="25"/>
      <c r="T75" s="24"/>
      <c r="U75" s="24"/>
      <c r="AU75" s="6" t="s">
        <v>120</v>
      </c>
    </row>
    <row r="76" spans="2:21" s="74" customFormat="1" ht="25.5" customHeight="1">
      <c r="B76" s="111"/>
      <c r="C76" s="112"/>
      <c r="D76" s="112" t="s">
        <v>121</v>
      </c>
      <c r="E76" s="112"/>
      <c r="F76" s="112"/>
      <c r="G76" s="112"/>
      <c r="H76" s="112"/>
      <c r="I76" s="112"/>
      <c r="J76" s="112"/>
      <c r="K76" s="112"/>
      <c r="L76" s="112"/>
      <c r="M76" s="112"/>
      <c r="N76" s="206">
        <f>$N$111</f>
        <v>0</v>
      </c>
      <c r="O76" s="206"/>
      <c r="P76" s="206"/>
      <c r="Q76" s="206"/>
      <c r="R76" s="113"/>
      <c r="T76" s="112"/>
      <c r="U76" s="112"/>
    </row>
    <row r="77" spans="2:21" s="114" customFormat="1" ht="21" customHeight="1">
      <c r="B77" s="115"/>
      <c r="C77" s="87"/>
      <c r="D77" s="87" t="s">
        <v>122</v>
      </c>
      <c r="E77" s="87"/>
      <c r="F77" s="87"/>
      <c r="G77" s="87"/>
      <c r="H77" s="87"/>
      <c r="I77" s="87"/>
      <c r="J77" s="87"/>
      <c r="K77" s="87"/>
      <c r="L77" s="87"/>
      <c r="M77" s="87"/>
      <c r="N77" s="195">
        <f>$N$112</f>
        <v>0</v>
      </c>
      <c r="O77" s="195"/>
      <c r="P77" s="195"/>
      <c r="Q77" s="195"/>
      <c r="R77" s="116"/>
      <c r="T77" s="87"/>
      <c r="U77" s="87"/>
    </row>
    <row r="78" spans="2:21" s="114" customFormat="1" ht="21" customHeight="1">
      <c r="B78" s="115"/>
      <c r="C78" s="87"/>
      <c r="D78" s="87" t="s">
        <v>582</v>
      </c>
      <c r="E78" s="87"/>
      <c r="F78" s="87"/>
      <c r="G78" s="87"/>
      <c r="H78" s="87"/>
      <c r="I78" s="87"/>
      <c r="J78" s="87"/>
      <c r="K78" s="87"/>
      <c r="L78" s="87"/>
      <c r="M78" s="87"/>
      <c r="N78" s="195">
        <f>$N$170</f>
        <v>0</v>
      </c>
      <c r="O78" s="195"/>
      <c r="P78" s="195"/>
      <c r="Q78" s="195"/>
      <c r="R78" s="116"/>
      <c r="T78" s="87"/>
      <c r="U78" s="87"/>
    </row>
    <row r="79" spans="2:21" s="114" customFormat="1" ht="21" customHeight="1">
      <c r="B79" s="115"/>
      <c r="C79" s="87"/>
      <c r="D79" s="87" t="s">
        <v>583</v>
      </c>
      <c r="E79" s="87"/>
      <c r="F79" s="87"/>
      <c r="G79" s="87"/>
      <c r="H79" s="87"/>
      <c r="I79" s="87"/>
      <c r="J79" s="87"/>
      <c r="K79" s="87"/>
      <c r="L79" s="87"/>
      <c r="M79" s="87"/>
      <c r="N79" s="195">
        <f>$N$177</f>
        <v>0</v>
      </c>
      <c r="O79" s="195"/>
      <c r="P79" s="195"/>
      <c r="Q79" s="195"/>
      <c r="R79" s="116"/>
      <c r="T79" s="87"/>
      <c r="U79" s="87"/>
    </row>
    <row r="80" spans="2:21" s="114" customFormat="1" ht="21" customHeight="1">
      <c r="B80" s="115"/>
      <c r="C80" s="87"/>
      <c r="D80" s="87" t="s">
        <v>231</v>
      </c>
      <c r="E80" s="87"/>
      <c r="F80" s="87"/>
      <c r="G80" s="87"/>
      <c r="H80" s="87"/>
      <c r="I80" s="87"/>
      <c r="J80" s="87"/>
      <c r="K80" s="87"/>
      <c r="L80" s="87"/>
      <c r="M80" s="87"/>
      <c r="N80" s="195">
        <f>$N$214</f>
        <v>0</v>
      </c>
      <c r="O80" s="195"/>
      <c r="P80" s="195"/>
      <c r="Q80" s="195"/>
      <c r="R80" s="116"/>
      <c r="T80" s="87"/>
      <c r="U80" s="87"/>
    </row>
    <row r="81" spans="2:21" s="114" customFormat="1" ht="21" customHeight="1">
      <c r="B81" s="115"/>
      <c r="C81" s="87"/>
      <c r="D81" s="87" t="s">
        <v>124</v>
      </c>
      <c r="E81" s="87"/>
      <c r="F81" s="87"/>
      <c r="G81" s="87"/>
      <c r="H81" s="87"/>
      <c r="I81" s="87"/>
      <c r="J81" s="87"/>
      <c r="K81" s="87"/>
      <c r="L81" s="87"/>
      <c r="M81" s="87"/>
      <c r="N81" s="195">
        <f>$N$216</f>
        <v>0</v>
      </c>
      <c r="O81" s="195"/>
      <c r="P81" s="195"/>
      <c r="Q81" s="195"/>
      <c r="R81" s="116"/>
      <c r="T81" s="87"/>
      <c r="U81" s="87"/>
    </row>
    <row r="82" spans="2:21" s="114" customFormat="1" ht="21" customHeight="1">
      <c r="B82" s="115"/>
      <c r="C82" s="87"/>
      <c r="D82" s="87" t="s">
        <v>232</v>
      </c>
      <c r="E82" s="87"/>
      <c r="F82" s="87"/>
      <c r="G82" s="87"/>
      <c r="H82" s="87"/>
      <c r="I82" s="87"/>
      <c r="J82" s="87"/>
      <c r="K82" s="87"/>
      <c r="L82" s="87"/>
      <c r="M82" s="87"/>
      <c r="N82" s="195">
        <f>$N$221</f>
        <v>0</v>
      </c>
      <c r="O82" s="195"/>
      <c r="P82" s="195"/>
      <c r="Q82" s="195"/>
      <c r="R82" s="116"/>
      <c r="T82" s="87"/>
      <c r="U82" s="87"/>
    </row>
    <row r="83" spans="2:21" s="74" customFormat="1" ht="22.5" customHeight="1">
      <c r="B83" s="111"/>
      <c r="C83" s="112"/>
      <c r="D83" s="112" t="s">
        <v>125</v>
      </c>
      <c r="E83" s="112"/>
      <c r="F83" s="112"/>
      <c r="G83" s="112"/>
      <c r="H83" s="112"/>
      <c r="I83" s="112"/>
      <c r="J83" s="112"/>
      <c r="K83" s="112"/>
      <c r="L83" s="112"/>
      <c r="M83" s="112"/>
      <c r="N83" s="207">
        <f>$N$223</f>
        <v>0</v>
      </c>
      <c r="O83" s="207"/>
      <c r="P83" s="207"/>
      <c r="Q83" s="207"/>
      <c r="R83" s="113"/>
      <c r="T83" s="112"/>
      <c r="U83" s="112"/>
    </row>
    <row r="84" spans="2:21" s="6" customFormat="1" ht="22.5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5"/>
      <c r="T84" s="24"/>
      <c r="U84" s="24"/>
    </row>
    <row r="85" spans="2:21" s="6" customFormat="1" ht="30" customHeight="1">
      <c r="B85" s="23"/>
      <c r="C85" s="69" t="s">
        <v>126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191">
        <f>ROUND($N$86+$N$87+$N$88+$N$89+$N$90+$N$91,2)</f>
        <v>0</v>
      </c>
      <c r="O85" s="191"/>
      <c r="P85" s="191"/>
      <c r="Q85" s="191"/>
      <c r="R85" s="25"/>
      <c r="T85" s="117"/>
      <c r="U85" s="118" t="s">
        <v>44</v>
      </c>
    </row>
    <row r="86" spans="2:62" s="6" customFormat="1" ht="18.75" customHeight="1">
      <c r="B86" s="23"/>
      <c r="C86" s="24"/>
      <c r="D86" s="196" t="s">
        <v>127</v>
      </c>
      <c r="E86" s="196"/>
      <c r="F86" s="196"/>
      <c r="G86" s="196"/>
      <c r="H86" s="196"/>
      <c r="I86" s="24"/>
      <c r="J86" s="24"/>
      <c r="K86" s="24"/>
      <c r="L86" s="24"/>
      <c r="M86" s="24"/>
      <c r="N86" s="194">
        <f>ROUND($N$75*$T$86,2)</f>
        <v>0</v>
      </c>
      <c r="O86" s="194"/>
      <c r="P86" s="194"/>
      <c r="Q86" s="194"/>
      <c r="R86" s="25"/>
      <c r="T86" s="119"/>
      <c r="U86" s="120" t="s">
        <v>45</v>
      </c>
      <c r="AY86" s="6" t="s">
        <v>128</v>
      </c>
      <c r="BE86" s="91">
        <f>IF($U$86="základní",$N$86,0)</f>
        <v>0</v>
      </c>
      <c r="BF86" s="91">
        <f>IF($U$86="snížená",$N$86,0)</f>
        <v>0</v>
      </c>
      <c r="BG86" s="91">
        <f>IF($U$86="zákl. přenesená",$N$86,0)</f>
        <v>0</v>
      </c>
      <c r="BH86" s="91">
        <f>IF($U$86="sníž. přenesená",$N$86,0)</f>
        <v>0</v>
      </c>
      <c r="BI86" s="91">
        <f>IF($U$86="nulová",$N$86,0)</f>
        <v>0</v>
      </c>
      <c r="BJ86" s="6" t="s">
        <v>22</v>
      </c>
    </row>
    <row r="87" spans="2:62" s="6" customFormat="1" ht="18.75" customHeight="1">
      <c r="B87" s="23"/>
      <c r="C87" s="24"/>
      <c r="D87" s="196" t="s">
        <v>129</v>
      </c>
      <c r="E87" s="196"/>
      <c r="F87" s="196"/>
      <c r="G87" s="196"/>
      <c r="H87" s="196"/>
      <c r="I87" s="24"/>
      <c r="J87" s="24"/>
      <c r="K87" s="24"/>
      <c r="L87" s="24"/>
      <c r="M87" s="24"/>
      <c r="N87" s="194">
        <f>ROUND($N$75*$T$87,2)</f>
        <v>0</v>
      </c>
      <c r="O87" s="194"/>
      <c r="P87" s="194"/>
      <c r="Q87" s="194"/>
      <c r="R87" s="25"/>
      <c r="T87" s="119"/>
      <c r="U87" s="120" t="s">
        <v>45</v>
      </c>
      <c r="AY87" s="6" t="s">
        <v>128</v>
      </c>
      <c r="BE87" s="91">
        <f>IF($U$87="základní",$N$87,0)</f>
        <v>0</v>
      </c>
      <c r="BF87" s="91">
        <f>IF($U$87="snížená",$N$87,0)</f>
        <v>0</v>
      </c>
      <c r="BG87" s="91">
        <f>IF($U$87="zákl. přenesená",$N$87,0)</f>
        <v>0</v>
      </c>
      <c r="BH87" s="91">
        <f>IF($U$87="sníž. přenesená",$N$87,0)</f>
        <v>0</v>
      </c>
      <c r="BI87" s="91">
        <f>IF($U$87="nulová",$N$87,0)</f>
        <v>0</v>
      </c>
      <c r="BJ87" s="6" t="s">
        <v>22</v>
      </c>
    </row>
    <row r="88" spans="2:62" s="6" customFormat="1" ht="18.75" customHeight="1">
      <c r="B88" s="23"/>
      <c r="C88" s="24"/>
      <c r="D88" s="196" t="s">
        <v>130</v>
      </c>
      <c r="E88" s="196"/>
      <c r="F88" s="196"/>
      <c r="G88" s="196"/>
      <c r="H88" s="196"/>
      <c r="I88" s="24"/>
      <c r="J88" s="24"/>
      <c r="K88" s="24"/>
      <c r="L88" s="24"/>
      <c r="M88" s="24"/>
      <c r="N88" s="194">
        <f>ROUND($N$75*$T$88,2)</f>
        <v>0</v>
      </c>
      <c r="O88" s="194"/>
      <c r="P88" s="194"/>
      <c r="Q88" s="194"/>
      <c r="R88" s="25"/>
      <c r="T88" s="119"/>
      <c r="U88" s="120" t="s">
        <v>45</v>
      </c>
      <c r="AY88" s="6" t="s">
        <v>128</v>
      </c>
      <c r="BE88" s="91">
        <f>IF($U$88="základní",$N$88,0)</f>
        <v>0</v>
      </c>
      <c r="BF88" s="91">
        <f>IF($U$88="snížená",$N$88,0)</f>
        <v>0</v>
      </c>
      <c r="BG88" s="91">
        <f>IF($U$88="zákl. přenesená",$N$88,0)</f>
        <v>0</v>
      </c>
      <c r="BH88" s="91">
        <f>IF($U$88="sníž. přenesená",$N$88,0)</f>
        <v>0</v>
      </c>
      <c r="BI88" s="91">
        <f>IF($U$88="nulová",$N$88,0)</f>
        <v>0</v>
      </c>
      <c r="BJ88" s="6" t="s">
        <v>22</v>
      </c>
    </row>
    <row r="89" spans="2:62" s="6" customFormat="1" ht="18.75" customHeight="1">
      <c r="B89" s="23"/>
      <c r="C89" s="24"/>
      <c r="D89" s="196" t="s">
        <v>131</v>
      </c>
      <c r="E89" s="196"/>
      <c r="F89" s="196"/>
      <c r="G89" s="196"/>
      <c r="H89" s="196"/>
      <c r="I89" s="24"/>
      <c r="J89" s="24"/>
      <c r="K89" s="24"/>
      <c r="L89" s="24"/>
      <c r="M89" s="24"/>
      <c r="N89" s="194">
        <f>ROUND($N$75*$T$89,2)</f>
        <v>0</v>
      </c>
      <c r="O89" s="194"/>
      <c r="P89" s="194"/>
      <c r="Q89" s="194"/>
      <c r="R89" s="25"/>
      <c r="T89" s="119"/>
      <c r="U89" s="120" t="s">
        <v>45</v>
      </c>
      <c r="AY89" s="6" t="s">
        <v>128</v>
      </c>
      <c r="BE89" s="91">
        <f>IF($U$89="základní",$N$89,0)</f>
        <v>0</v>
      </c>
      <c r="BF89" s="91">
        <f>IF($U$89="snížená",$N$89,0)</f>
        <v>0</v>
      </c>
      <c r="BG89" s="91">
        <f>IF($U$89="zákl. přenesená",$N$89,0)</f>
        <v>0</v>
      </c>
      <c r="BH89" s="91">
        <f>IF($U$89="sníž. přenesená",$N$89,0)</f>
        <v>0</v>
      </c>
      <c r="BI89" s="91">
        <f>IF($U$89="nulová",$N$89,0)</f>
        <v>0</v>
      </c>
      <c r="BJ89" s="6" t="s">
        <v>22</v>
      </c>
    </row>
    <row r="90" spans="2:62" s="6" customFormat="1" ht="18.75" customHeight="1">
      <c r="B90" s="23"/>
      <c r="C90" s="24"/>
      <c r="D90" s="196" t="s">
        <v>132</v>
      </c>
      <c r="E90" s="196"/>
      <c r="F90" s="196"/>
      <c r="G90" s="196"/>
      <c r="H90" s="196"/>
      <c r="I90" s="24"/>
      <c r="J90" s="24"/>
      <c r="K90" s="24"/>
      <c r="L90" s="24"/>
      <c r="M90" s="24"/>
      <c r="N90" s="194">
        <f>ROUND($N$75*$T$90,2)</f>
        <v>0</v>
      </c>
      <c r="O90" s="194"/>
      <c r="P90" s="194"/>
      <c r="Q90" s="194"/>
      <c r="R90" s="25"/>
      <c r="T90" s="119"/>
      <c r="U90" s="120" t="s">
        <v>45</v>
      </c>
      <c r="AY90" s="6" t="s">
        <v>128</v>
      </c>
      <c r="BE90" s="91">
        <f>IF($U$90="základní",$N$90,0)</f>
        <v>0</v>
      </c>
      <c r="BF90" s="91">
        <f>IF($U$90="snížená",$N$90,0)</f>
        <v>0</v>
      </c>
      <c r="BG90" s="91">
        <f>IF($U$90="zákl. přenesená",$N$90,0)</f>
        <v>0</v>
      </c>
      <c r="BH90" s="91">
        <f>IF($U$90="sníž. přenesená",$N$90,0)</f>
        <v>0</v>
      </c>
      <c r="BI90" s="91">
        <f>IF($U$90="nulová",$N$90,0)</f>
        <v>0</v>
      </c>
      <c r="BJ90" s="6" t="s">
        <v>22</v>
      </c>
    </row>
    <row r="91" spans="2:62" s="6" customFormat="1" ht="18.75" customHeight="1">
      <c r="B91" s="23"/>
      <c r="C91" s="24"/>
      <c r="D91" s="87" t="s">
        <v>133</v>
      </c>
      <c r="E91" s="24"/>
      <c r="F91" s="24"/>
      <c r="G91" s="24"/>
      <c r="H91" s="24"/>
      <c r="I91" s="24"/>
      <c r="J91" s="24"/>
      <c r="K91" s="24"/>
      <c r="L91" s="24"/>
      <c r="M91" s="24"/>
      <c r="N91" s="194">
        <f>ROUND($N$75*$T$91,2)</f>
        <v>0</v>
      </c>
      <c r="O91" s="194"/>
      <c r="P91" s="194"/>
      <c r="Q91" s="194"/>
      <c r="R91" s="25"/>
      <c r="T91" s="121"/>
      <c r="U91" s="122" t="s">
        <v>45</v>
      </c>
      <c r="AY91" s="6" t="s">
        <v>134</v>
      </c>
      <c r="BE91" s="91">
        <f>IF($U$91="základní",$N$91,0)</f>
        <v>0</v>
      </c>
      <c r="BF91" s="91">
        <f>IF($U$91="snížená",$N$91,0)</f>
        <v>0</v>
      </c>
      <c r="BG91" s="91">
        <f>IF($U$91="zákl. přenesená",$N$91,0)</f>
        <v>0</v>
      </c>
      <c r="BH91" s="91">
        <f>IF($U$91="sníž. přenesená",$N$91,0)</f>
        <v>0</v>
      </c>
      <c r="BI91" s="91">
        <f>IF($U$91="nulová",$N$91,0)</f>
        <v>0</v>
      </c>
      <c r="BJ91" s="6" t="s">
        <v>22</v>
      </c>
    </row>
    <row r="92" spans="2:21" s="6" customFormat="1" ht="14.25" customHeight="1"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5"/>
      <c r="T92" s="24"/>
      <c r="U92" s="24"/>
    </row>
    <row r="93" spans="2:21" s="6" customFormat="1" ht="30" customHeight="1">
      <c r="B93" s="23"/>
      <c r="C93" s="98" t="s">
        <v>108</v>
      </c>
      <c r="D93" s="32"/>
      <c r="E93" s="32"/>
      <c r="F93" s="32"/>
      <c r="G93" s="32"/>
      <c r="H93" s="32"/>
      <c r="I93" s="32"/>
      <c r="J93" s="32"/>
      <c r="K93" s="32"/>
      <c r="L93" s="197">
        <f>ROUND(SUM($N$75+$N$85),2)</f>
        <v>0</v>
      </c>
      <c r="M93" s="197"/>
      <c r="N93" s="197"/>
      <c r="O93" s="197"/>
      <c r="P93" s="197"/>
      <c r="Q93" s="197"/>
      <c r="R93" s="25"/>
      <c r="T93" s="24"/>
      <c r="U93" s="24"/>
    </row>
    <row r="94" spans="2:21" s="6" customFormat="1" ht="7.5" customHeight="1">
      <c r="B94" s="45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7"/>
      <c r="T94" s="24"/>
      <c r="U94" s="24"/>
    </row>
    <row r="98" spans="2:18" s="6" customFormat="1" ht="7.5" customHeight="1"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50"/>
    </row>
    <row r="99" spans="2:18" s="6" customFormat="1" ht="37.5" customHeight="1">
      <c r="B99" s="23"/>
      <c r="C99" s="174" t="s">
        <v>135</v>
      </c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25"/>
    </row>
    <row r="100" spans="2:18" s="6" customFormat="1" ht="7.5" customHeight="1"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5"/>
    </row>
    <row r="101" spans="2:18" s="6" customFormat="1" ht="30.75" customHeight="1">
      <c r="B101" s="23"/>
      <c r="C101" s="17" t="s">
        <v>17</v>
      </c>
      <c r="D101" s="24"/>
      <c r="E101" s="24"/>
      <c r="F101" s="199" t="str">
        <f>$F$6</f>
        <v>Revitalizace původního autobusového nádraží Beroun</v>
      </c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24"/>
      <c r="R101" s="25"/>
    </row>
    <row r="102" spans="2:18" s="6" customFormat="1" ht="37.5" customHeight="1">
      <c r="B102" s="23"/>
      <c r="C102" s="56" t="s">
        <v>112</v>
      </c>
      <c r="D102" s="24"/>
      <c r="E102" s="24"/>
      <c r="F102" s="186" t="str">
        <f>$F$7</f>
        <v>SO 500 - Kanalizace</v>
      </c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24"/>
      <c r="R102" s="25"/>
    </row>
    <row r="103" spans="2:18" s="6" customFormat="1" ht="7.5" customHeight="1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/>
    </row>
    <row r="104" spans="2:18" s="6" customFormat="1" ht="18.75" customHeight="1">
      <c r="B104" s="23"/>
      <c r="C104" s="17" t="s">
        <v>23</v>
      </c>
      <c r="D104" s="24"/>
      <c r="E104" s="24"/>
      <c r="F104" s="18" t="str">
        <f>$F$9</f>
        <v>k.ú. Beroun</v>
      </c>
      <c r="G104" s="24"/>
      <c r="H104" s="24"/>
      <c r="I104" s="24"/>
      <c r="J104" s="24"/>
      <c r="K104" s="17" t="s">
        <v>25</v>
      </c>
      <c r="L104" s="24"/>
      <c r="M104" s="204" t="str">
        <f>IF($O$9="","",$O$9)</f>
        <v>08.12.2015</v>
      </c>
      <c r="N104" s="204"/>
      <c r="O104" s="204"/>
      <c r="P104" s="204"/>
      <c r="Q104" s="24"/>
      <c r="R104" s="25"/>
    </row>
    <row r="105" spans="2:18" s="6" customFormat="1" ht="7.5" customHeight="1"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5"/>
    </row>
    <row r="106" spans="2:18" s="6" customFormat="1" ht="15.75" customHeight="1">
      <c r="B106" s="23"/>
      <c r="C106" s="17" t="s">
        <v>29</v>
      </c>
      <c r="D106" s="24"/>
      <c r="E106" s="24"/>
      <c r="F106" s="18" t="str">
        <f>$E$12</f>
        <v>Revitali s.r.o.</v>
      </c>
      <c r="G106" s="24"/>
      <c r="H106" s="24"/>
      <c r="I106" s="24"/>
      <c r="J106" s="24"/>
      <c r="K106" s="17" t="s">
        <v>35</v>
      </c>
      <c r="L106" s="24"/>
      <c r="M106" s="175" t="str">
        <f>$E$18</f>
        <v>Ing. Petr Lomnický</v>
      </c>
      <c r="N106" s="175"/>
      <c r="O106" s="175"/>
      <c r="P106" s="175"/>
      <c r="Q106" s="175"/>
      <c r="R106" s="25"/>
    </row>
    <row r="107" spans="2:18" s="6" customFormat="1" ht="15" customHeight="1">
      <c r="B107" s="23"/>
      <c r="C107" s="17" t="s">
        <v>33</v>
      </c>
      <c r="D107" s="24"/>
      <c r="E107" s="24"/>
      <c r="F107" s="18" t="str">
        <f>IF($E$15="","",$E$15)</f>
        <v>Vyplň údaj</v>
      </c>
      <c r="G107" s="24"/>
      <c r="H107" s="24"/>
      <c r="I107" s="24"/>
      <c r="J107" s="24"/>
      <c r="K107" s="17" t="s">
        <v>38</v>
      </c>
      <c r="L107" s="24"/>
      <c r="M107" s="175" t="str">
        <f>$E$21</f>
        <v>Ing.Jiří Křepinský - PRINKOM</v>
      </c>
      <c r="N107" s="175"/>
      <c r="O107" s="175"/>
      <c r="P107" s="175"/>
      <c r="Q107" s="175"/>
      <c r="R107" s="25"/>
    </row>
    <row r="108" spans="2:18" s="6" customFormat="1" ht="11.25" customHeight="1">
      <c r="B108" s="23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5"/>
    </row>
    <row r="109" spans="2:27" s="123" customFormat="1" ht="30" customHeight="1">
      <c r="B109" s="124"/>
      <c r="C109" s="125" t="s">
        <v>136</v>
      </c>
      <c r="D109" s="126" t="s">
        <v>137</v>
      </c>
      <c r="E109" s="126" t="s">
        <v>62</v>
      </c>
      <c r="F109" s="208" t="s">
        <v>138</v>
      </c>
      <c r="G109" s="208"/>
      <c r="H109" s="208"/>
      <c r="I109" s="208"/>
      <c r="J109" s="126" t="s">
        <v>139</v>
      </c>
      <c r="K109" s="126" t="s">
        <v>140</v>
      </c>
      <c r="L109" s="208" t="s">
        <v>141</v>
      </c>
      <c r="M109" s="208"/>
      <c r="N109" s="209" t="s">
        <v>142</v>
      </c>
      <c r="O109" s="209"/>
      <c r="P109" s="209"/>
      <c r="Q109" s="209"/>
      <c r="R109" s="127"/>
      <c r="T109" s="64" t="s">
        <v>143</v>
      </c>
      <c r="U109" s="65" t="s">
        <v>44</v>
      </c>
      <c r="V109" s="65" t="s">
        <v>144</v>
      </c>
      <c r="W109" s="65" t="s">
        <v>145</v>
      </c>
      <c r="X109" s="65" t="s">
        <v>146</v>
      </c>
      <c r="Y109" s="65" t="s">
        <v>147</v>
      </c>
      <c r="Z109" s="65" t="s">
        <v>148</v>
      </c>
      <c r="AA109" s="66" t="s">
        <v>149</v>
      </c>
    </row>
    <row r="110" spans="2:63" s="6" customFormat="1" ht="30" customHeight="1">
      <c r="B110" s="23"/>
      <c r="C110" s="69" t="s">
        <v>115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10">
        <f>$BK$110</f>
        <v>0</v>
      </c>
      <c r="O110" s="210"/>
      <c r="P110" s="210"/>
      <c r="Q110" s="210"/>
      <c r="R110" s="25"/>
      <c r="T110" s="68"/>
      <c r="U110" s="37"/>
      <c r="V110" s="37"/>
      <c r="W110" s="128">
        <f>$W$111+$W$223</f>
        <v>0</v>
      </c>
      <c r="X110" s="37"/>
      <c r="Y110" s="128">
        <f>$Y$111+$Y$223</f>
        <v>111.46162788000001</v>
      </c>
      <c r="Z110" s="37"/>
      <c r="AA110" s="129">
        <f>$AA$111+$AA$223</f>
        <v>1</v>
      </c>
      <c r="AT110" s="6" t="s">
        <v>79</v>
      </c>
      <c r="AU110" s="6" t="s">
        <v>120</v>
      </c>
      <c r="BK110" s="130">
        <f>$BK$111+$BK$223</f>
        <v>0</v>
      </c>
    </row>
    <row r="111" spans="2:63" s="131" customFormat="1" ht="37.5" customHeight="1">
      <c r="B111" s="132"/>
      <c r="C111" s="133"/>
      <c r="D111" s="134" t="s">
        <v>121</v>
      </c>
      <c r="E111" s="134"/>
      <c r="F111" s="134"/>
      <c r="G111" s="134"/>
      <c r="H111" s="134"/>
      <c r="I111" s="134"/>
      <c r="J111" s="134"/>
      <c r="K111" s="134"/>
      <c r="L111" s="134"/>
      <c r="M111" s="134"/>
      <c r="N111" s="207">
        <f>$BK$111</f>
        <v>0</v>
      </c>
      <c r="O111" s="207"/>
      <c r="P111" s="207"/>
      <c r="Q111" s="207"/>
      <c r="R111" s="135"/>
      <c r="T111" s="136"/>
      <c r="U111" s="133"/>
      <c r="V111" s="133"/>
      <c r="W111" s="137">
        <f>$W$112+$W$170+$W$177+$W$214+$W$216+$W$221</f>
        <v>0</v>
      </c>
      <c r="X111" s="133"/>
      <c r="Y111" s="137">
        <f>$Y$112+$Y$170+$Y$177+$Y$214+$Y$216+$Y$221</f>
        <v>111.46162788000001</v>
      </c>
      <c r="Z111" s="133"/>
      <c r="AA111" s="138">
        <f>$AA$112+$AA$170+$AA$177+$AA$214+$AA$216+$AA$221</f>
        <v>1</v>
      </c>
      <c r="AR111" s="139" t="s">
        <v>22</v>
      </c>
      <c r="AT111" s="139" t="s">
        <v>79</v>
      </c>
      <c r="AU111" s="139" t="s">
        <v>80</v>
      </c>
      <c r="AY111" s="139" t="s">
        <v>150</v>
      </c>
      <c r="BK111" s="140">
        <f>$BK$112+$BK$170+$BK$177+$BK$214+$BK$216+$BK$221</f>
        <v>0</v>
      </c>
    </row>
    <row r="112" spans="2:63" s="131" customFormat="1" ht="21" customHeight="1">
      <c r="B112" s="132"/>
      <c r="C112" s="133"/>
      <c r="D112" s="141" t="s">
        <v>122</v>
      </c>
      <c r="E112" s="141"/>
      <c r="F112" s="141"/>
      <c r="G112" s="141"/>
      <c r="H112" s="141"/>
      <c r="I112" s="141"/>
      <c r="J112" s="141"/>
      <c r="K112" s="141"/>
      <c r="L112" s="141"/>
      <c r="M112" s="141"/>
      <c r="N112" s="211">
        <f>$BK$112</f>
        <v>0</v>
      </c>
      <c r="O112" s="211"/>
      <c r="P112" s="211"/>
      <c r="Q112" s="211"/>
      <c r="R112" s="135"/>
      <c r="T112" s="136"/>
      <c r="U112" s="133"/>
      <c r="V112" s="133"/>
      <c r="W112" s="137">
        <f>SUM($W$113:$W$169)</f>
        <v>0</v>
      </c>
      <c r="X112" s="133"/>
      <c r="Y112" s="137">
        <f>SUM($Y$113:$Y$169)</f>
        <v>87.69183888</v>
      </c>
      <c r="Z112" s="133"/>
      <c r="AA112" s="138">
        <f>SUM($AA$113:$AA$169)</f>
        <v>0</v>
      </c>
      <c r="AR112" s="139" t="s">
        <v>22</v>
      </c>
      <c r="AT112" s="139" t="s">
        <v>79</v>
      </c>
      <c r="AU112" s="139" t="s">
        <v>22</v>
      </c>
      <c r="AY112" s="139" t="s">
        <v>150</v>
      </c>
      <c r="BK112" s="140">
        <f>SUM($BK$113:$BK$169)</f>
        <v>0</v>
      </c>
    </row>
    <row r="113" spans="2:65" s="6" customFormat="1" ht="27" customHeight="1">
      <c r="B113" s="23"/>
      <c r="C113" s="142" t="s">
        <v>22</v>
      </c>
      <c r="D113" s="142" t="s">
        <v>151</v>
      </c>
      <c r="E113" s="143" t="s">
        <v>584</v>
      </c>
      <c r="F113" s="212" t="s">
        <v>585</v>
      </c>
      <c r="G113" s="212"/>
      <c r="H113" s="212"/>
      <c r="I113" s="212"/>
      <c r="J113" s="144" t="s">
        <v>235</v>
      </c>
      <c r="K113" s="145">
        <v>103.542</v>
      </c>
      <c r="L113" s="213">
        <v>0</v>
      </c>
      <c r="M113" s="213"/>
      <c r="N113" s="214">
        <f>ROUND($L$113*$K$113,2)</f>
        <v>0</v>
      </c>
      <c r="O113" s="214"/>
      <c r="P113" s="214"/>
      <c r="Q113" s="214"/>
      <c r="R113" s="25"/>
      <c r="T113" s="146"/>
      <c r="U113" s="30" t="s">
        <v>45</v>
      </c>
      <c r="V113" s="24"/>
      <c r="W113" s="147">
        <f>$V$113*$K$113</f>
        <v>0</v>
      </c>
      <c r="X113" s="147">
        <v>0</v>
      </c>
      <c r="Y113" s="147">
        <f>$X$113*$K$113</f>
        <v>0</v>
      </c>
      <c r="Z113" s="147">
        <v>0</v>
      </c>
      <c r="AA113" s="148">
        <f>$Z$113*$K$113</f>
        <v>0</v>
      </c>
      <c r="AR113" s="6" t="s">
        <v>155</v>
      </c>
      <c r="AT113" s="6" t="s">
        <v>151</v>
      </c>
      <c r="AU113" s="6" t="s">
        <v>110</v>
      </c>
      <c r="AY113" s="6" t="s">
        <v>150</v>
      </c>
      <c r="BE113" s="91">
        <f>IF($U$113="základní",$N$113,0)</f>
        <v>0</v>
      </c>
      <c r="BF113" s="91">
        <f>IF($U$113="snížená",$N$113,0)</f>
        <v>0</v>
      </c>
      <c r="BG113" s="91">
        <f>IF($U$113="zákl. přenesená",$N$113,0)</f>
        <v>0</v>
      </c>
      <c r="BH113" s="91">
        <f>IF($U$113="sníž. přenesená",$N$113,0)</f>
        <v>0</v>
      </c>
      <c r="BI113" s="91">
        <f>IF($U$113="nulová",$N$113,0)</f>
        <v>0</v>
      </c>
      <c r="BJ113" s="6" t="s">
        <v>22</v>
      </c>
      <c r="BK113" s="91">
        <f>ROUND($L$113*$K$113,2)</f>
        <v>0</v>
      </c>
      <c r="BL113" s="6" t="s">
        <v>155</v>
      </c>
      <c r="BM113" s="6" t="s">
        <v>586</v>
      </c>
    </row>
    <row r="114" spans="2:51" s="6" customFormat="1" ht="18.75" customHeight="1">
      <c r="B114" s="149"/>
      <c r="C114" s="150"/>
      <c r="D114" s="150"/>
      <c r="E114" s="150"/>
      <c r="F114" s="215" t="s">
        <v>587</v>
      </c>
      <c r="G114" s="215"/>
      <c r="H114" s="215"/>
      <c r="I114" s="215"/>
      <c r="J114" s="150"/>
      <c r="K114" s="151">
        <v>103.542</v>
      </c>
      <c r="L114" s="150"/>
      <c r="M114" s="150"/>
      <c r="N114" s="150"/>
      <c r="O114" s="150"/>
      <c r="P114" s="150"/>
      <c r="Q114" s="150"/>
      <c r="R114" s="152"/>
      <c r="T114" s="153"/>
      <c r="U114" s="150"/>
      <c r="V114" s="150"/>
      <c r="W114" s="150"/>
      <c r="X114" s="150"/>
      <c r="Y114" s="150"/>
      <c r="Z114" s="150"/>
      <c r="AA114" s="154"/>
      <c r="AT114" s="155" t="s">
        <v>158</v>
      </c>
      <c r="AU114" s="155" t="s">
        <v>110</v>
      </c>
      <c r="AV114" s="155" t="s">
        <v>110</v>
      </c>
      <c r="AW114" s="155" t="s">
        <v>120</v>
      </c>
      <c r="AX114" s="155" t="s">
        <v>22</v>
      </c>
      <c r="AY114" s="155" t="s">
        <v>150</v>
      </c>
    </row>
    <row r="115" spans="2:65" s="6" customFormat="1" ht="27" customHeight="1">
      <c r="B115" s="23"/>
      <c r="C115" s="142" t="s">
        <v>110</v>
      </c>
      <c r="D115" s="142" t="s">
        <v>151</v>
      </c>
      <c r="E115" s="143" t="s">
        <v>588</v>
      </c>
      <c r="F115" s="212" t="s">
        <v>589</v>
      </c>
      <c r="G115" s="212"/>
      <c r="H115" s="212"/>
      <c r="I115" s="212"/>
      <c r="J115" s="144" t="s">
        <v>235</v>
      </c>
      <c r="K115" s="145">
        <v>88.286</v>
      </c>
      <c r="L115" s="213">
        <v>0</v>
      </c>
      <c r="M115" s="213"/>
      <c r="N115" s="214">
        <f>ROUND($L$115*$K$115,2)</f>
        <v>0</v>
      </c>
      <c r="O115" s="214"/>
      <c r="P115" s="214"/>
      <c r="Q115" s="214"/>
      <c r="R115" s="25"/>
      <c r="T115" s="146"/>
      <c r="U115" s="30" t="s">
        <v>45</v>
      </c>
      <c r="V115" s="24"/>
      <c r="W115" s="147">
        <f>$V$115*$K$115</f>
        <v>0</v>
      </c>
      <c r="X115" s="147">
        <v>0</v>
      </c>
      <c r="Y115" s="147">
        <f>$X$115*$K$115</f>
        <v>0</v>
      </c>
      <c r="Z115" s="147">
        <v>0</v>
      </c>
      <c r="AA115" s="148">
        <f>$Z$115*$K$115</f>
        <v>0</v>
      </c>
      <c r="AR115" s="6" t="s">
        <v>155</v>
      </c>
      <c r="AT115" s="6" t="s">
        <v>151</v>
      </c>
      <c r="AU115" s="6" t="s">
        <v>110</v>
      </c>
      <c r="AY115" s="6" t="s">
        <v>150</v>
      </c>
      <c r="BE115" s="91">
        <f>IF($U$115="základní",$N$115,0)</f>
        <v>0</v>
      </c>
      <c r="BF115" s="91">
        <f>IF($U$115="snížená",$N$115,0)</f>
        <v>0</v>
      </c>
      <c r="BG115" s="91">
        <f>IF($U$115="zákl. přenesená",$N$115,0)</f>
        <v>0</v>
      </c>
      <c r="BH115" s="91">
        <f>IF($U$115="sníž. přenesená",$N$115,0)</f>
        <v>0</v>
      </c>
      <c r="BI115" s="91">
        <f>IF($U$115="nulová",$N$115,0)</f>
        <v>0</v>
      </c>
      <c r="BJ115" s="6" t="s">
        <v>22</v>
      </c>
      <c r="BK115" s="91">
        <f>ROUND($L$115*$K$115,2)</f>
        <v>0</v>
      </c>
      <c r="BL115" s="6" t="s">
        <v>155</v>
      </c>
      <c r="BM115" s="6" t="s">
        <v>590</v>
      </c>
    </row>
    <row r="116" spans="2:51" s="6" customFormat="1" ht="18.75" customHeight="1">
      <c r="B116" s="149"/>
      <c r="C116" s="150"/>
      <c r="D116" s="150"/>
      <c r="E116" s="150"/>
      <c r="F116" s="215" t="s">
        <v>591</v>
      </c>
      <c r="G116" s="215"/>
      <c r="H116" s="215"/>
      <c r="I116" s="215"/>
      <c r="J116" s="150"/>
      <c r="K116" s="151">
        <v>17.932</v>
      </c>
      <c r="L116" s="150"/>
      <c r="M116" s="150"/>
      <c r="N116" s="150"/>
      <c r="O116" s="150"/>
      <c r="P116" s="150"/>
      <c r="Q116" s="150"/>
      <c r="R116" s="152"/>
      <c r="T116" s="153"/>
      <c r="U116" s="150"/>
      <c r="V116" s="150"/>
      <c r="W116" s="150"/>
      <c r="X116" s="150"/>
      <c r="Y116" s="150"/>
      <c r="Z116" s="150"/>
      <c r="AA116" s="154"/>
      <c r="AT116" s="155" t="s">
        <v>158</v>
      </c>
      <c r="AU116" s="155" t="s">
        <v>110</v>
      </c>
      <c r="AV116" s="155" t="s">
        <v>110</v>
      </c>
      <c r="AW116" s="155" t="s">
        <v>120</v>
      </c>
      <c r="AX116" s="155" t="s">
        <v>80</v>
      </c>
      <c r="AY116" s="155" t="s">
        <v>150</v>
      </c>
    </row>
    <row r="117" spans="2:51" s="6" customFormat="1" ht="18.75" customHeight="1">
      <c r="B117" s="149"/>
      <c r="C117" s="150"/>
      <c r="D117" s="150"/>
      <c r="E117" s="150"/>
      <c r="F117" s="215" t="s">
        <v>592</v>
      </c>
      <c r="G117" s="215"/>
      <c r="H117" s="215"/>
      <c r="I117" s="215"/>
      <c r="J117" s="150"/>
      <c r="K117" s="151">
        <v>59.474</v>
      </c>
      <c r="L117" s="150"/>
      <c r="M117" s="150"/>
      <c r="N117" s="150"/>
      <c r="O117" s="150"/>
      <c r="P117" s="150"/>
      <c r="Q117" s="150"/>
      <c r="R117" s="152"/>
      <c r="T117" s="153"/>
      <c r="U117" s="150"/>
      <c r="V117" s="150"/>
      <c r="W117" s="150"/>
      <c r="X117" s="150"/>
      <c r="Y117" s="150"/>
      <c r="Z117" s="150"/>
      <c r="AA117" s="154"/>
      <c r="AT117" s="155" t="s">
        <v>158</v>
      </c>
      <c r="AU117" s="155" t="s">
        <v>110</v>
      </c>
      <c r="AV117" s="155" t="s">
        <v>110</v>
      </c>
      <c r="AW117" s="155" t="s">
        <v>120</v>
      </c>
      <c r="AX117" s="155" t="s">
        <v>80</v>
      </c>
      <c r="AY117" s="155" t="s">
        <v>150</v>
      </c>
    </row>
    <row r="118" spans="2:51" s="6" customFormat="1" ht="18.75" customHeight="1">
      <c r="B118" s="149"/>
      <c r="C118" s="150"/>
      <c r="D118" s="150"/>
      <c r="E118" s="150"/>
      <c r="F118" s="215" t="s">
        <v>593</v>
      </c>
      <c r="G118" s="215"/>
      <c r="H118" s="215"/>
      <c r="I118" s="215"/>
      <c r="J118" s="150"/>
      <c r="K118" s="151">
        <v>10.88</v>
      </c>
      <c r="L118" s="150"/>
      <c r="M118" s="150"/>
      <c r="N118" s="150"/>
      <c r="O118" s="150"/>
      <c r="P118" s="150"/>
      <c r="Q118" s="150"/>
      <c r="R118" s="152"/>
      <c r="T118" s="153"/>
      <c r="U118" s="150"/>
      <c r="V118" s="150"/>
      <c r="W118" s="150"/>
      <c r="X118" s="150"/>
      <c r="Y118" s="150"/>
      <c r="Z118" s="150"/>
      <c r="AA118" s="154"/>
      <c r="AT118" s="155" t="s">
        <v>158</v>
      </c>
      <c r="AU118" s="155" t="s">
        <v>110</v>
      </c>
      <c r="AV118" s="155" t="s">
        <v>110</v>
      </c>
      <c r="AW118" s="155" t="s">
        <v>120</v>
      </c>
      <c r="AX118" s="155" t="s">
        <v>80</v>
      </c>
      <c r="AY118" s="155" t="s">
        <v>150</v>
      </c>
    </row>
    <row r="119" spans="2:65" s="6" customFormat="1" ht="27" customHeight="1">
      <c r="B119" s="23"/>
      <c r="C119" s="142" t="s">
        <v>163</v>
      </c>
      <c r="D119" s="142" t="s">
        <v>151</v>
      </c>
      <c r="E119" s="143" t="s">
        <v>594</v>
      </c>
      <c r="F119" s="212" t="s">
        <v>595</v>
      </c>
      <c r="G119" s="212"/>
      <c r="H119" s="212"/>
      <c r="I119" s="212"/>
      <c r="J119" s="144" t="s">
        <v>235</v>
      </c>
      <c r="K119" s="145">
        <v>88.286</v>
      </c>
      <c r="L119" s="213">
        <v>0</v>
      </c>
      <c r="M119" s="213"/>
      <c r="N119" s="214">
        <f>ROUND($L$119*$K$119,2)</f>
        <v>0</v>
      </c>
      <c r="O119" s="214"/>
      <c r="P119" s="214"/>
      <c r="Q119" s="214"/>
      <c r="R119" s="25"/>
      <c r="T119" s="146"/>
      <c r="U119" s="30" t="s">
        <v>45</v>
      </c>
      <c r="V119" s="24"/>
      <c r="W119" s="147">
        <f>$V$119*$K$119</f>
        <v>0</v>
      </c>
      <c r="X119" s="147">
        <v>0</v>
      </c>
      <c r="Y119" s="147">
        <f>$X$119*$K$119</f>
        <v>0</v>
      </c>
      <c r="Z119" s="147">
        <v>0</v>
      </c>
      <c r="AA119" s="148">
        <f>$Z$119*$K$119</f>
        <v>0</v>
      </c>
      <c r="AR119" s="6" t="s">
        <v>155</v>
      </c>
      <c r="AT119" s="6" t="s">
        <v>151</v>
      </c>
      <c r="AU119" s="6" t="s">
        <v>110</v>
      </c>
      <c r="AY119" s="6" t="s">
        <v>150</v>
      </c>
      <c r="BE119" s="91">
        <f>IF($U$119="základní",$N$119,0)</f>
        <v>0</v>
      </c>
      <c r="BF119" s="91">
        <f>IF($U$119="snížená",$N$119,0)</f>
        <v>0</v>
      </c>
      <c r="BG119" s="91">
        <f>IF($U$119="zákl. přenesená",$N$119,0)</f>
        <v>0</v>
      </c>
      <c r="BH119" s="91">
        <f>IF($U$119="sníž. přenesená",$N$119,0)</f>
        <v>0</v>
      </c>
      <c r="BI119" s="91">
        <f>IF($U$119="nulová",$N$119,0)</f>
        <v>0</v>
      </c>
      <c r="BJ119" s="6" t="s">
        <v>22</v>
      </c>
      <c r="BK119" s="91">
        <f>ROUND($L$119*$K$119,2)</f>
        <v>0</v>
      </c>
      <c r="BL119" s="6" t="s">
        <v>155</v>
      </c>
      <c r="BM119" s="6" t="s">
        <v>596</v>
      </c>
    </row>
    <row r="120" spans="2:51" s="6" customFormat="1" ht="18.75" customHeight="1">
      <c r="B120" s="149"/>
      <c r="C120" s="150"/>
      <c r="D120" s="150"/>
      <c r="E120" s="150"/>
      <c r="F120" s="215" t="s">
        <v>591</v>
      </c>
      <c r="G120" s="215"/>
      <c r="H120" s="215"/>
      <c r="I120" s="215"/>
      <c r="J120" s="150"/>
      <c r="K120" s="151">
        <v>17.932</v>
      </c>
      <c r="L120" s="150"/>
      <c r="M120" s="150"/>
      <c r="N120" s="150"/>
      <c r="O120" s="150"/>
      <c r="P120" s="150"/>
      <c r="Q120" s="150"/>
      <c r="R120" s="152"/>
      <c r="T120" s="153"/>
      <c r="U120" s="150"/>
      <c r="V120" s="150"/>
      <c r="W120" s="150"/>
      <c r="X120" s="150"/>
      <c r="Y120" s="150"/>
      <c r="Z120" s="150"/>
      <c r="AA120" s="154"/>
      <c r="AT120" s="155" t="s">
        <v>158</v>
      </c>
      <c r="AU120" s="155" t="s">
        <v>110</v>
      </c>
      <c r="AV120" s="155" t="s">
        <v>110</v>
      </c>
      <c r="AW120" s="155" t="s">
        <v>120</v>
      </c>
      <c r="AX120" s="155" t="s">
        <v>80</v>
      </c>
      <c r="AY120" s="155" t="s">
        <v>150</v>
      </c>
    </row>
    <row r="121" spans="2:51" s="6" customFormat="1" ht="18.75" customHeight="1">
      <c r="B121" s="149"/>
      <c r="C121" s="150"/>
      <c r="D121" s="150"/>
      <c r="E121" s="150"/>
      <c r="F121" s="215" t="s">
        <v>592</v>
      </c>
      <c r="G121" s="215"/>
      <c r="H121" s="215"/>
      <c r="I121" s="215"/>
      <c r="J121" s="150"/>
      <c r="K121" s="151">
        <v>59.474</v>
      </c>
      <c r="L121" s="150"/>
      <c r="M121" s="150"/>
      <c r="N121" s="150"/>
      <c r="O121" s="150"/>
      <c r="P121" s="150"/>
      <c r="Q121" s="150"/>
      <c r="R121" s="152"/>
      <c r="T121" s="153"/>
      <c r="U121" s="150"/>
      <c r="V121" s="150"/>
      <c r="W121" s="150"/>
      <c r="X121" s="150"/>
      <c r="Y121" s="150"/>
      <c r="Z121" s="150"/>
      <c r="AA121" s="154"/>
      <c r="AT121" s="155" t="s">
        <v>158</v>
      </c>
      <c r="AU121" s="155" t="s">
        <v>110</v>
      </c>
      <c r="AV121" s="155" t="s">
        <v>110</v>
      </c>
      <c r="AW121" s="155" t="s">
        <v>120</v>
      </c>
      <c r="AX121" s="155" t="s">
        <v>80</v>
      </c>
      <c r="AY121" s="155" t="s">
        <v>150</v>
      </c>
    </row>
    <row r="122" spans="2:51" s="6" customFormat="1" ht="18.75" customHeight="1">
      <c r="B122" s="149"/>
      <c r="C122" s="150"/>
      <c r="D122" s="150"/>
      <c r="E122" s="150"/>
      <c r="F122" s="215" t="s">
        <v>593</v>
      </c>
      <c r="G122" s="215"/>
      <c r="H122" s="215"/>
      <c r="I122" s="215"/>
      <c r="J122" s="150"/>
      <c r="K122" s="151">
        <v>10.88</v>
      </c>
      <c r="L122" s="150"/>
      <c r="M122" s="150"/>
      <c r="N122" s="150"/>
      <c r="O122" s="150"/>
      <c r="P122" s="150"/>
      <c r="Q122" s="150"/>
      <c r="R122" s="152"/>
      <c r="T122" s="153"/>
      <c r="U122" s="150"/>
      <c r="V122" s="150"/>
      <c r="W122" s="150"/>
      <c r="X122" s="150"/>
      <c r="Y122" s="150"/>
      <c r="Z122" s="150"/>
      <c r="AA122" s="154"/>
      <c r="AT122" s="155" t="s">
        <v>158</v>
      </c>
      <c r="AU122" s="155" t="s">
        <v>110</v>
      </c>
      <c r="AV122" s="155" t="s">
        <v>110</v>
      </c>
      <c r="AW122" s="155" t="s">
        <v>120</v>
      </c>
      <c r="AX122" s="155" t="s">
        <v>80</v>
      </c>
      <c r="AY122" s="155" t="s">
        <v>150</v>
      </c>
    </row>
    <row r="123" spans="2:65" s="6" customFormat="1" ht="27" customHeight="1">
      <c r="B123" s="23"/>
      <c r="C123" s="142" t="s">
        <v>155</v>
      </c>
      <c r="D123" s="142" t="s">
        <v>151</v>
      </c>
      <c r="E123" s="143" t="s">
        <v>597</v>
      </c>
      <c r="F123" s="212" t="s">
        <v>598</v>
      </c>
      <c r="G123" s="212"/>
      <c r="H123" s="212"/>
      <c r="I123" s="212"/>
      <c r="J123" s="144" t="s">
        <v>235</v>
      </c>
      <c r="K123" s="145">
        <v>15.256</v>
      </c>
      <c r="L123" s="213">
        <v>0</v>
      </c>
      <c r="M123" s="213"/>
      <c r="N123" s="214">
        <f>ROUND($L$123*$K$123,2)</f>
        <v>0</v>
      </c>
      <c r="O123" s="214"/>
      <c r="P123" s="214"/>
      <c r="Q123" s="214"/>
      <c r="R123" s="25"/>
      <c r="T123" s="146"/>
      <c r="U123" s="30" t="s">
        <v>45</v>
      </c>
      <c r="V123" s="24"/>
      <c r="W123" s="147">
        <f>$V$123*$K$123</f>
        <v>0</v>
      </c>
      <c r="X123" s="147">
        <v>0</v>
      </c>
      <c r="Y123" s="147">
        <f>$X$123*$K$123</f>
        <v>0</v>
      </c>
      <c r="Z123" s="147">
        <v>0</v>
      </c>
      <c r="AA123" s="148">
        <f>$Z$123*$K$123</f>
        <v>0</v>
      </c>
      <c r="AR123" s="6" t="s">
        <v>155</v>
      </c>
      <c r="AT123" s="6" t="s">
        <v>151</v>
      </c>
      <c r="AU123" s="6" t="s">
        <v>110</v>
      </c>
      <c r="AY123" s="6" t="s">
        <v>150</v>
      </c>
      <c r="BE123" s="91">
        <f>IF($U$123="základní",$N$123,0)</f>
        <v>0</v>
      </c>
      <c r="BF123" s="91">
        <f>IF($U$123="snížená",$N$123,0)</f>
        <v>0</v>
      </c>
      <c r="BG123" s="91">
        <f>IF($U$123="zákl. přenesená",$N$123,0)</f>
        <v>0</v>
      </c>
      <c r="BH123" s="91">
        <f>IF($U$123="sníž. přenesená",$N$123,0)</f>
        <v>0</v>
      </c>
      <c r="BI123" s="91">
        <f>IF($U$123="nulová",$N$123,0)</f>
        <v>0</v>
      </c>
      <c r="BJ123" s="6" t="s">
        <v>22</v>
      </c>
      <c r="BK123" s="91">
        <f>ROUND($L$123*$K$123,2)</f>
        <v>0</v>
      </c>
      <c r="BL123" s="6" t="s">
        <v>155</v>
      </c>
      <c r="BM123" s="6" t="s">
        <v>599</v>
      </c>
    </row>
    <row r="124" spans="2:51" s="6" customFormat="1" ht="18.75" customHeight="1">
      <c r="B124" s="149"/>
      <c r="C124" s="150"/>
      <c r="D124" s="150"/>
      <c r="E124" s="150"/>
      <c r="F124" s="215" t="s">
        <v>600</v>
      </c>
      <c r="G124" s="215"/>
      <c r="H124" s="215"/>
      <c r="I124" s="215"/>
      <c r="J124" s="150"/>
      <c r="K124" s="151">
        <v>5.625</v>
      </c>
      <c r="L124" s="150"/>
      <c r="M124" s="150"/>
      <c r="N124" s="150"/>
      <c r="O124" s="150"/>
      <c r="P124" s="150"/>
      <c r="Q124" s="150"/>
      <c r="R124" s="152"/>
      <c r="T124" s="153"/>
      <c r="U124" s="150"/>
      <c r="V124" s="150"/>
      <c r="W124" s="150"/>
      <c r="X124" s="150"/>
      <c r="Y124" s="150"/>
      <c r="Z124" s="150"/>
      <c r="AA124" s="154"/>
      <c r="AT124" s="155" t="s">
        <v>158</v>
      </c>
      <c r="AU124" s="155" t="s">
        <v>110</v>
      </c>
      <c r="AV124" s="155" t="s">
        <v>110</v>
      </c>
      <c r="AW124" s="155" t="s">
        <v>120</v>
      </c>
      <c r="AX124" s="155" t="s">
        <v>80</v>
      </c>
      <c r="AY124" s="155" t="s">
        <v>150</v>
      </c>
    </row>
    <row r="125" spans="2:51" s="6" customFormat="1" ht="18.75" customHeight="1">
      <c r="B125" s="149"/>
      <c r="C125" s="150"/>
      <c r="D125" s="150"/>
      <c r="E125" s="150"/>
      <c r="F125" s="215" t="s">
        <v>601</v>
      </c>
      <c r="G125" s="215"/>
      <c r="H125" s="215"/>
      <c r="I125" s="215"/>
      <c r="J125" s="150"/>
      <c r="K125" s="151">
        <v>6.256</v>
      </c>
      <c r="L125" s="150"/>
      <c r="M125" s="150"/>
      <c r="N125" s="150"/>
      <c r="O125" s="150"/>
      <c r="P125" s="150"/>
      <c r="Q125" s="150"/>
      <c r="R125" s="152"/>
      <c r="T125" s="153"/>
      <c r="U125" s="150"/>
      <c r="V125" s="150"/>
      <c r="W125" s="150"/>
      <c r="X125" s="150"/>
      <c r="Y125" s="150"/>
      <c r="Z125" s="150"/>
      <c r="AA125" s="154"/>
      <c r="AT125" s="155" t="s">
        <v>158</v>
      </c>
      <c r="AU125" s="155" t="s">
        <v>110</v>
      </c>
      <c r="AV125" s="155" t="s">
        <v>110</v>
      </c>
      <c r="AW125" s="155" t="s">
        <v>120</v>
      </c>
      <c r="AX125" s="155" t="s">
        <v>80</v>
      </c>
      <c r="AY125" s="155" t="s">
        <v>150</v>
      </c>
    </row>
    <row r="126" spans="2:51" s="6" customFormat="1" ht="18.75" customHeight="1">
      <c r="B126" s="149"/>
      <c r="C126" s="150"/>
      <c r="D126" s="150"/>
      <c r="E126" s="150"/>
      <c r="F126" s="215" t="s">
        <v>602</v>
      </c>
      <c r="G126" s="215"/>
      <c r="H126" s="215"/>
      <c r="I126" s="215"/>
      <c r="J126" s="150"/>
      <c r="K126" s="151">
        <v>3.375</v>
      </c>
      <c r="L126" s="150"/>
      <c r="M126" s="150"/>
      <c r="N126" s="150"/>
      <c r="O126" s="150"/>
      <c r="P126" s="150"/>
      <c r="Q126" s="150"/>
      <c r="R126" s="152"/>
      <c r="T126" s="153"/>
      <c r="U126" s="150"/>
      <c r="V126" s="150"/>
      <c r="W126" s="150"/>
      <c r="X126" s="150"/>
      <c r="Y126" s="150"/>
      <c r="Z126" s="150"/>
      <c r="AA126" s="154"/>
      <c r="AT126" s="155" t="s">
        <v>158</v>
      </c>
      <c r="AU126" s="155" t="s">
        <v>110</v>
      </c>
      <c r="AV126" s="155" t="s">
        <v>110</v>
      </c>
      <c r="AW126" s="155" t="s">
        <v>120</v>
      </c>
      <c r="AX126" s="155" t="s">
        <v>80</v>
      </c>
      <c r="AY126" s="155" t="s">
        <v>150</v>
      </c>
    </row>
    <row r="127" spans="2:65" s="6" customFormat="1" ht="27" customHeight="1">
      <c r="B127" s="23"/>
      <c r="C127" s="142" t="s">
        <v>173</v>
      </c>
      <c r="D127" s="142" t="s">
        <v>151</v>
      </c>
      <c r="E127" s="143" t="s">
        <v>603</v>
      </c>
      <c r="F127" s="212" t="s">
        <v>604</v>
      </c>
      <c r="G127" s="212"/>
      <c r="H127" s="212"/>
      <c r="I127" s="212"/>
      <c r="J127" s="144" t="s">
        <v>235</v>
      </c>
      <c r="K127" s="145">
        <v>15.256</v>
      </c>
      <c r="L127" s="213">
        <v>0</v>
      </c>
      <c r="M127" s="213"/>
      <c r="N127" s="214">
        <f>ROUND($L$127*$K$127,2)</f>
        <v>0</v>
      </c>
      <c r="O127" s="214"/>
      <c r="P127" s="214"/>
      <c r="Q127" s="214"/>
      <c r="R127" s="25"/>
      <c r="T127" s="146"/>
      <c r="U127" s="30" t="s">
        <v>45</v>
      </c>
      <c r="V127" s="24"/>
      <c r="W127" s="147">
        <f>$V$127*$K$127</f>
        <v>0</v>
      </c>
      <c r="X127" s="147">
        <v>0</v>
      </c>
      <c r="Y127" s="147">
        <f>$X$127*$K$127</f>
        <v>0</v>
      </c>
      <c r="Z127" s="147">
        <v>0</v>
      </c>
      <c r="AA127" s="148">
        <f>$Z$127*$K$127</f>
        <v>0</v>
      </c>
      <c r="AR127" s="6" t="s">
        <v>155</v>
      </c>
      <c r="AT127" s="6" t="s">
        <v>151</v>
      </c>
      <c r="AU127" s="6" t="s">
        <v>110</v>
      </c>
      <c r="AY127" s="6" t="s">
        <v>150</v>
      </c>
      <c r="BE127" s="91">
        <f>IF($U$127="základní",$N$127,0)</f>
        <v>0</v>
      </c>
      <c r="BF127" s="91">
        <f>IF($U$127="snížená",$N$127,0)</f>
        <v>0</v>
      </c>
      <c r="BG127" s="91">
        <f>IF($U$127="zákl. přenesená",$N$127,0)</f>
        <v>0</v>
      </c>
      <c r="BH127" s="91">
        <f>IF($U$127="sníž. přenesená",$N$127,0)</f>
        <v>0</v>
      </c>
      <c r="BI127" s="91">
        <f>IF($U$127="nulová",$N$127,0)</f>
        <v>0</v>
      </c>
      <c r="BJ127" s="6" t="s">
        <v>22</v>
      </c>
      <c r="BK127" s="91">
        <f>ROUND($L$127*$K$127,2)</f>
        <v>0</v>
      </c>
      <c r="BL127" s="6" t="s">
        <v>155</v>
      </c>
      <c r="BM127" s="6" t="s">
        <v>605</v>
      </c>
    </row>
    <row r="128" spans="2:51" s="6" customFormat="1" ht="18.75" customHeight="1">
      <c r="B128" s="149"/>
      <c r="C128" s="150"/>
      <c r="D128" s="150"/>
      <c r="E128" s="150"/>
      <c r="F128" s="215" t="s">
        <v>600</v>
      </c>
      <c r="G128" s="215"/>
      <c r="H128" s="215"/>
      <c r="I128" s="215"/>
      <c r="J128" s="150"/>
      <c r="K128" s="151">
        <v>5.625</v>
      </c>
      <c r="L128" s="150"/>
      <c r="M128" s="150"/>
      <c r="N128" s="150"/>
      <c r="O128" s="150"/>
      <c r="P128" s="150"/>
      <c r="Q128" s="150"/>
      <c r="R128" s="152"/>
      <c r="T128" s="153"/>
      <c r="U128" s="150"/>
      <c r="V128" s="150"/>
      <c r="W128" s="150"/>
      <c r="X128" s="150"/>
      <c r="Y128" s="150"/>
      <c r="Z128" s="150"/>
      <c r="AA128" s="154"/>
      <c r="AT128" s="155" t="s">
        <v>158</v>
      </c>
      <c r="AU128" s="155" t="s">
        <v>110</v>
      </c>
      <c r="AV128" s="155" t="s">
        <v>110</v>
      </c>
      <c r="AW128" s="155" t="s">
        <v>120</v>
      </c>
      <c r="AX128" s="155" t="s">
        <v>80</v>
      </c>
      <c r="AY128" s="155" t="s">
        <v>150</v>
      </c>
    </row>
    <row r="129" spans="2:51" s="6" customFormat="1" ht="18.75" customHeight="1">
      <c r="B129" s="149"/>
      <c r="C129" s="150"/>
      <c r="D129" s="150"/>
      <c r="E129" s="150"/>
      <c r="F129" s="215" t="s">
        <v>601</v>
      </c>
      <c r="G129" s="215"/>
      <c r="H129" s="215"/>
      <c r="I129" s="215"/>
      <c r="J129" s="150"/>
      <c r="K129" s="151">
        <v>6.256</v>
      </c>
      <c r="L129" s="150"/>
      <c r="M129" s="150"/>
      <c r="N129" s="150"/>
      <c r="O129" s="150"/>
      <c r="P129" s="150"/>
      <c r="Q129" s="150"/>
      <c r="R129" s="152"/>
      <c r="T129" s="153"/>
      <c r="U129" s="150"/>
      <c r="V129" s="150"/>
      <c r="W129" s="150"/>
      <c r="X129" s="150"/>
      <c r="Y129" s="150"/>
      <c r="Z129" s="150"/>
      <c r="AA129" s="154"/>
      <c r="AT129" s="155" t="s">
        <v>158</v>
      </c>
      <c r="AU129" s="155" t="s">
        <v>110</v>
      </c>
      <c r="AV129" s="155" t="s">
        <v>110</v>
      </c>
      <c r="AW129" s="155" t="s">
        <v>120</v>
      </c>
      <c r="AX129" s="155" t="s">
        <v>80</v>
      </c>
      <c r="AY129" s="155" t="s">
        <v>150</v>
      </c>
    </row>
    <row r="130" spans="2:51" s="6" customFormat="1" ht="18.75" customHeight="1">
      <c r="B130" s="149"/>
      <c r="C130" s="150"/>
      <c r="D130" s="150"/>
      <c r="E130" s="150"/>
      <c r="F130" s="215" t="s">
        <v>602</v>
      </c>
      <c r="G130" s="215"/>
      <c r="H130" s="215"/>
      <c r="I130" s="215"/>
      <c r="J130" s="150"/>
      <c r="K130" s="151">
        <v>3.375</v>
      </c>
      <c r="L130" s="150"/>
      <c r="M130" s="150"/>
      <c r="N130" s="150"/>
      <c r="O130" s="150"/>
      <c r="P130" s="150"/>
      <c r="Q130" s="150"/>
      <c r="R130" s="152"/>
      <c r="T130" s="153"/>
      <c r="U130" s="150"/>
      <c r="V130" s="150"/>
      <c r="W130" s="150"/>
      <c r="X130" s="150"/>
      <c r="Y130" s="150"/>
      <c r="Z130" s="150"/>
      <c r="AA130" s="154"/>
      <c r="AT130" s="155" t="s">
        <v>158</v>
      </c>
      <c r="AU130" s="155" t="s">
        <v>110</v>
      </c>
      <c r="AV130" s="155" t="s">
        <v>110</v>
      </c>
      <c r="AW130" s="155" t="s">
        <v>120</v>
      </c>
      <c r="AX130" s="155" t="s">
        <v>80</v>
      </c>
      <c r="AY130" s="155" t="s">
        <v>150</v>
      </c>
    </row>
    <row r="131" spans="2:65" s="6" customFormat="1" ht="27" customHeight="1">
      <c r="B131" s="23"/>
      <c r="C131" s="142" t="s">
        <v>178</v>
      </c>
      <c r="D131" s="142" t="s">
        <v>151</v>
      </c>
      <c r="E131" s="143" t="s">
        <v>606</v>
      </c>
      <c r="F131" s="212" t="s">
        <v>607</v>
      </c>
      <c r="G131" s="212"/>
      <c r="H131" s="212"/>
      <c r="I131" s="212"/>
      <c r="J131" s="144" t="s">
        <v>154</v>
      </c>
      <c r="K131" s="145">
        <v>209.332</v>
      </c>
      <c r="L131" s="213">
        <v>0</v>
      </c>
      <c r="M131" s="213"/>
      <c r="N131" s="214">
        <f>ROUND($L$131*$K$131,2)</f>
        <v>0</v>
      </c>
      <c r="O131" s="214"/>
      <c r="P131" s="214"/>
      <c r="Q131" s="214"/>
      <c r="R131" s="25"/>
      <c r="T131" s="146"/>
      <c r="U131" s="30" t="s">
        <v>45</v>
      </c>
      <c r="V131" s="24"/>
      <c r="W131" s="147">
        <f>$V$131*$K$131</f>
        <v>0</v>
      </c>
      <c r="X131" s="147">
        <v>0.00084</v>
      </c>
      <c r="Y131" s="147">
        <f>$X$131*$K$131</f>
        <v>0.17583888</v>
      </c>
      <c r="Z131" s="147">
        <v>0</v>
      </c>
      <c r="AA131" s="148">
        <f>$Z$131*$K$131</f>
        <v>0</v>
      </c>
      <c r="AR131" s="6" t="s">
        <v>155</v>
      </c>
      <c r="AT131" s="6" t="s">
        <v>151</v>
      </c>
      <c r="AU131" s="6" t="s">
        <v>110</v>
      </c>
      <c r="AY131" s="6" t="s">
        <v>150</v>
      </c>
      <c r="BE131" s="91">
        <f>IF($U$131="základní",$N$131,0)</f>
        <v>0</v>
      </c>
      <c r="BF131" s="91">
        <f>IF($U$131="snížená",$N$131,0)</f>
        <v>0</v>
      </c>
      <c r="BG131" s="91">
        <f>IF($U$131="zákl. přenesená",$N$131,0)</f>
        <v>0</v>
      </c>
      <c r="BH131" s="91">
        <f>IF($U$131="sníž. přenesená",$N$131,0)</f>
        <v>0</v>
      </c>
      <c r="BI131" s="91">
        <f>IF($U$131="nulová",$N$131,0)</f>
        <v>0</v>
      </c>
      <c r="BJ131" s="6" t="s">
        <v>22</v>
      </c>
      <c r="BK131" s="91">
        <f>ROUND($L$131*$K$131,2)</f>
        <v>0</v>
      </c>
      <c r="BL131" s="6" t="s">
        <v>155</v>
      </c>
      <c r="BM131" s="6" t="s">
        <v>608</v>
      </c>
    </row>
    <row r="132" spans="2:51" s="6" customFormat="1" ht="18.75" customHeight="1">
      <c r="B132" s="149"/>
      <c r="C132" s="150"/>
      <c r="D132" s="150"/>
      <c r="E132" s="150"/>
      <c r="F132" s="215" t="s">
        <v>609</v>
      </c>
      <c r="G132" s="215"/>
      <c r="H132" s="215"/>
      <c r="I132" s="215"/>
      <c r="J132" s="150"/>
      <c r="K132" s="151">
        <v>42.194</v>
      </c>
      <c r="L132" s="150"/>
      <c r="M132" s="150"/>
      <c r="N132" s="150"/>
      <c r="O132" s="150"/>
      <c r="P132" s="150"/>
      <c r="Q132" s="150"/>
      <c r="R132" s="152"/>
      <c r="T132" s="153"/>
      <c r="U132" s="150"/>
      <c r="V132" s="150"/>
      <c r="W132" s="150"/>
      <c r="X132" s="150"/>
      <c r="Y132" s="150"/>
      <c r="Z132" s="150"/>
      <c r="AA132" s="154"/>
      <c r="AT132" s="155" t="s">
        <v>158</v>
      </c>
      <c r="AU132" s="155" t="s">
        <v>110</v>
      </c>
      <c r="AV132" s="155" t="s">
        <v>110</v>
      </c>
      <c r="AW132" s="155" t="s">
        <v>120</v>
      </c>
      <c r="AX132" s="155" t="s">
        <v>80</v>
      </c>
      <c r="AY132" s="155" t="s">
        <v>150</v>
      </c>
    </row>
    <row r="133" spans="2:51" s="6" customFormat="1" ht="18.75" customHeight="1">
      <c r="B133" s="149"/>
      <c r="C133" s="150"/>
      <c r="D133" s="150"/>
      <c r="E133" s="150"/>
      <c r="F133" s="215" t="s">
        <v>610</v>
      </c>
      <c r="G133" s="215"/>
      <c r="H133" s="215"/>
      <c r="I133" s="215"/>
      <c r="J133" s="150"/>
      <c r="K133" s="151">
        <v>139.938</v>
      </c>
      <c r="L133" s="150"/>
      <c r="M133" s="150"/>
      <c r="N133" s="150"/>
      <c r="O133" s="150"/>
      <c r="P133" s="150"/>
      <c r="Q133" s="150"/>
      <c r="R133" s="152"/>
      <c r="T133" s="153"/>
      <c r="U133" s="150"/>
      <c r="V133" s="150"/>
      <c r="W133" s="150"/>
      <c r="X133" s="150"/>
      <c r="Y133" s="150"/>
      <c r="Z133" s="150"/>
      <c r="AA133" s="154"/>
      <c r="AT133" s="155" t="s">
        <v>158</v>
      </c>
      <c r="AU133" s="155" t="s">
        <v>110</v>
      </c>
      <c r="AV133" s="155" t="s">
        <v>110</v>
      </c>
      <c r="AW133" s="155" t="s">
        <v>120</v>
      </c>
      <c r="AX133" s="155" t="s">
        <v>80</v>
      </c>
      <c r="AY133" s="155" t="s">
        <v>150</v>
      </c>
    </row>
    <row r="134" spans="2:51" s="6" customFormat="1" ht="18.75" customHeight="1">
      <c r="B134" s="149"/>
      <c r="C134" s="150"/>
      <c r="D134" s="150"/>
      <c r="E134" s="150"/>
      <c r="F134" s="215" t="s">
        <v>611</v>
      </c>
      <c r="G134" s="215"/>
      <c r="H134" s="215"/>
      <c r="I134" s="215"/>
      <c r="J134" s="150"/>
      <c r="K134" s="151">
        <v>27.2</v>
      </c>
      <c r="L134" s="150"/>
      <c r="M134" s="150"/>
      <c r="N134" s="150"/>
      <c r="O134" s="150"/>
      <c r="P134" s="150"/>
      <c r="Q134" s="150"/>
      <c r="R134" s="152"/>
      <c r="T134" s="153"/>
      <c r="U134" s="150"/>
      <c r="V134" s="150"/>
      <c r="W134" s="150"/>
      <c r="X134" s="150"/>
      <c r="Y134" s="150"/>
      <c r="Z134" s="150"/>
      <c r="AA134" s="154"/>
      <c r="AT134" s="155" t="s">
        <v>158</v>
      </c>
      <c r="AU134" s="155" t="s">
        <v>110</v>
      </c>
      <c r="AV134" s="155" t="s">
        <v>110</v>
      </c>
      <c r="AW134" s="155" t="s">
        <v>120</v>
      </c>
      <c r="AX134" s="155" t="s">
        <v>80</v>
      </c>
      <c r="AY134" s="155" t="s">
        <v>150</v>
      </c>
    </row>
    <row r="135" spans="2:65" s="6" customFormat="1" ht="27" customHeight="1">
      <c r="B135" s="23"/>
      <c r="C135" s="142" t="s">
        <v>184</v>
      </c>
      <c r="D135" s="142" t="s">
        <v>151</v>
      </c>
      <c r="E135" s="143" t="s">
        <v>612</v>
      </c>
      <c r="F135" s="212" t="s">
        <v>613</v>
      </c>
      <c r="G135" s="212"/>
      <c r="H135" s="212"/>
      <c r="I135" s="212"/>
      <c r="J135" s="144" t="s">
        <v>154</v>
      </c>
      <c r="K135" s="145">
        <v>209.332</v>
      </c>
      <c r="L135" s="213">
        <v>0</v>
      </c>
      <c r="M135" s="213"/>
      <c r="N135" s="214">
        <f>ROUND($L$135*$K$135,2)</f>
        <v>0</v>
      </c>
      <c r="O135" s="214"/>
      <c r="P135" s="214"/>
      <c r="Q135" s="214"/>
      <c r="R135" s="25"/>
      <c r="T135" s="146"/>
      <c r="U135" s="30" t="s">
        <v>45</v>
      </c>
      <c r="V135" s="24"/>
      <c r="W135" s="147">
        <f>$V$135*$K$135</f>
        <v>0</v>
      </c>
      <c r="X135" s="147">
        <v>0</v>
      </c>
      <c r="Y135" s="147">
        <f>$X$135*$K$135</f>
        <v>0</v>
      </c>
      <c r="Z135" s="147">
        <v>0</v>
      </c>
      <c r="AA135" s="148">
        <f>$Z$135*$K$135</f>
        <v>0</v>
      </c>
      <c r="AR135" s="6" t="s">
        <v>155</v>
      </c>
      <c r="AT135" s="6" t="s">
        <v>151</v>
      </c>
      <c r="AU135" s="6" t="s">
        <v>110</v>
      </c>
      <c r="AY135" s="6" t="s">
        <v>150</v>
      </c>
      <c r="BE135" s="91">
        <f>IF($U$135="základní",$N$135,0)</f>
        <v>0</v>
      </c>
      <c r="BF135" s="91">
        <f>IF($U$135="snížená",$N$135,0)</f>
        <v>0</v>
      </c>
      <c r="BG135" s="91">
        <f>IF($U$135="zákl. přenesená",$N$135,0)</f>
        <v>0</v>
      </c>
      <c r="BH135" s="91">
        <f>IF($U$135="sníž. přenesená",$N$135,0)</f>
        <v>0</v>
      </c>
      <c r="BI135" s="91">
        <f>IF($U$135="nulová",$N$135,0)</f>
        <v>0</v>
      </c>
      <c r="BJ135" s="6" t="s">
        <v>22</v>
      </c>
      <c r="BK135" s="91">
        <f>ROUND($L$135*$K$135,2)</f>
        <v>0</v>
      </c>
      <c r="BL135" s="6" t="s">
        <v>155</v>
      </c>
      <c r="BM135" s="6" t="s">
        <v>614</v>
      </c>
    </row>
    <row r="136" spans="2:51" s="6" customFormat="1" ht="18.75" customHeight="1">
      <c r="B136" s="149"/>
      <c r="C136" s="150"/>
      <c r="D136" s="150"/>
      <c r="E136" s="150"/>
      <c r="F136" s="215" t="s">
        <v>609</v>
      </c>
      <c r="G136" s="215"/>
      <c r="H136" s="215"/>
      <c r="I136" s="215"/>
      <c r="J136" s="150"/>
      <c r="K136" s="151">
        <v>42.194</v>
      </c>
      <c r="L136" s="150"/>
      <c r="M136" s="150"/>
      <c r="N136" s="150"/>
      <c r="O136" s="150"/>
      <c r="P136" s="150"/>
      <c r="Q136" s="150"/>
      <c r="R136" s="152"/>
      <c r="T136" s="153"/>
      <c r="U136" s="150"/>
      <c r="V136" s="150"/>
      <c r="W136" s="150"/>
      <c r="X136" s="150"/>
      <c r="Y136" s="150"/>
      <c r="Z136" s="150"/>
      <c r="AA136" s="154"/>
      <c r="AT136" s="155" t="s">
        <v>158</v>
      </c>
      <c r="AU136" s="155" t="s">
        <v>110</v>
      </c>
      <c r="AV136" s="155" t="s">
        <v>110</v>
      </c>
      <c r="AW136" s="155" t="s">
        <v>120</v>
      </c>
      <c r="AX136" s="155" t="s">
        <v>80</v>
      </c>
      <c r="AY136" s="155" t="s">
        <v>150</v>
      </c>
    </row>
    <row r="137" spans="2:51" s="6" customFormat="1" ht="18.75" customHeight="1">
      <c r="B137" s="149"/>
      <c r="C137" s="150"/>
      <c r="D137" s="150"/>
      <c r="E137" s="150"/>
      <c r="F137" s="215" t="s">
        <v>610</v>
      </c>
      <c r="G137" s="215"/>
      <c r="H137" s="215"/>
      <c r="I137" s="215"/>
      <c r="J137" s="150"/>
      <c r="K137" s="151">
        <v>139.938</v>
      </c>
      <c r="L137" s="150"/>
      <c r="M137" s="150"/>
      <c r="N137" s="150"/>
      <c r="O137" s="150"/>
      <c r="P137" s="150"/>
      <c r="Q137" s="150"/>
      <c r="R137" s="152"/>
      <c r="T137" s="153"/>
      <c r="U137" s="150"/>
      <c r="V137" s="150"/>
      <c r="W137" s="150"/>
      <c r="X137" s="150"/>
      <c r="Y137" s="150"/>
      <c r="Z137" s="150"/>
      <c r="AA137" s="154"/>
      <c r="AT137" s="155" t="s">
        <v>158</v>
      </c>
      <c r="AU137" s="155" t="s">
        <v>110</v>
      </c>
      <c r="AV137" s="155" t="s">
        <v>110</v>
      </c>
      <c r="AW137" s="155" t="s">
        <v>120</v>
      </c>
      <c r="AX137" s="155" t="s">
        <v>80</v>
      </c>
      <c r="AY137" s="155" t="s">
        <v>150</v>
      </c>
    </row>
    <row r="138" spans="2:51" s="6" customFormat="1" ht="18.75" customHeight="1">
      <c r="B138" s="149"/>
      <c r="C138" s="150"/>
      <c r="D138" s="150"/>
      <c r="E138" s="150"/>
      <c r="F138" s="215" t="s">
        <v>611</v>
      </c>
      <c r="G138" s="215"/>
      <c r="H138" s="215"/>
      <c r="I138" s="215"/>
      <c r="J138" s="150"/>
      <c r="K138" s="151">
        <v>27.2</v>
      </c>
      <c r="L138" s="150"/>
      <c r="M138" s="150"/>
      <c r="N138" s="150"/>
      <c r="O138" s="150"/>
      <c r="P138" s="150"/>
      <c r="Q138" s="150"/>
      <c r="R138" s="152"/>
      <c r="T138" s="153"/>
      <c r="U138" s="150"/>
      <c r="V138" s="150"/>
      <c r="W138" s="150"/>
      <c r="X138" s="150"/>
      <c r="Y138" s="150"/>
      <c r="Z138" s="150"/>
      <c r="AA138" s="154"/>
      <c r="AT138" s="155" t="s">
        <v>158</v>
      </c>
      <c r="AU138" s="155" t="s">
        <v>110</v>
      </c>
      <c r="AV138" s="155" t="s">
        <v>110</v>
      </c>
      <c r="AW138" s="155" t="s">
        <v>120</v>
      </c>
      <c r="AX138" s="155" t="s">
        <v>80</v>
      </c>
      <c r="AY138" s="155" t="s">
        <v>150</v>
      </c>
    </row>
    <row r="139" spans="2:65" s="6" customFormat="1" ht="27" customHeight="1">
      <c r="B139" s="23"/>
      <c r="C139" s="142" t="s">
        <v>189</v>
      </c>
      <c r="D139" s="142" t="s">
        <v>151</v>
      </c>
      <c r="E139" s="143" t="s">
        <v>615</v>
      </c>
      <c r="F139" s="212" t="s">
        <v>616</v>
      </c>
      <c r="G139" s="212"/>
      <c r="H139" s="212"/>
      <c r="I139" s="212"/>
      <c r="J139" s="144" t="s">
        <v>235</v>
      </c>
      <c r="K139" s="145">
        <v>103.542</v>
      </c>
      <c r="L139" s="213">
        <v>0</v>
      </c>
      <c r="M139" s="213"/>
      <c r="N139" s="214">
        <f>ROUND($L$139*$K$139,2)</f>
        <v>0</v>
      </c>
      <c r="O139" s="214"/>
      <c r="P139" s="214"/>
      <c r="Q139" s="214"/>
      <c r="R139" s="25"/>
      <c r="T139" s="146"/>
      <c r="U139" s="30" t="s">
        <v>45</v>
      </c>
      <c r="V139" s="24"/>
      <c r="W139" s="147">
        <f>$V$139*$K$139</f>
        <v>0</v>
      </c>
      <c r="X139" s="147">
        <v>0</v>
      </c>
      <c r="Y139" s="147">
        <f>$X$139*$K$139</f>
        <v>0</v>
      </c>
      <c r="Z139" s="147">
        <v>0</v>
      </c>
      <c r="AA139" s="148">
        <f>$Z$139*$K$139</f>
        <v>0</v>
      </c>
      <c r="AR139" s="6" t="s">
        <v>155</v>
      </c>
      <c r="AT139" s="6" t="s">
        <v>151</v>
      </c>
      <c r="AU139" s="6" t="s">
        <v>110</v>
      </c>
      <c r="AY139" s="6" t="s">
        <v>150</v>
      </c>
      <c r="BE139" s="91">
        <f>IF($U$139="základní",$N$139,0)</f>
        <v>0</v>
      </c>
      <c r="BF139" s="91">
        <f>IF($U$139="snížená",$N$139,0)</f>
        <v>0</v>
      </c>
      <c r="BG139" s="91">
        <f>IF($U$139="zákl. přenesená",$N$139,0)</f>
        <v>0</v>
      </c>
      <c r="BH139" s="91">
        <f>IF($U$139="sníž. přenesená",$N$139,0)</f>
        <v>0</v>
      </c>
      <c r="BI139" s="91">
        <f>IF($U$139="nulová",$N$139,0)</f>
        <v>0</v>
      </c>
      <c r="BJ139" s="6" t="s">
        <v>22</v>
      </c>
      <c r="BK139" s="91">
        <f>ROUND($L$139*$K$139,2)</f>
        <v>0</v>
      </c>
      <c r="BL139" s="6" t="s">
        <v>155</v>
      </c>
      <c r="BM139" s="6" t="s">
        <v>617</v>
      </c>
    </row>
    <row r="140" spans="2:51" s="6" customFormat="1" ht="18.75" customHeight="1">
      <c r="B140" s="149"/>
      <c r="C140" s="150"/>
      <c r="D140" s="150"/>
      <c r="E140" s="150"/>
      <c r="F140" s="215" t="s">
        <v>591</v>
      </c>
      <c r="G140" s="215"/>
      <c r="H140" s="215"/>
      <c r="I140" s="215"/>
      <c r="J140" s="150"/>
      <c r="K140" s="151">
        <v>17.932</v>
      </c>
      <c r="L140" s="150"/>
      <c r="M140" s="150"/>
      <c r="N140" s="150"/>
      <c r="O140" s="150"/>
      <c r="P140" s="150"/>
      <c r="Q140" s="150"/>
      <c r="R140" s="152"/>
      <c r="T140" s="153"/>
      <c r="U140" s="150"/>
      <c r="V140" s="150"/>
      <c r="W140" s="150"/>
      <c r="X140" s="150"/>
      <c r="Y140" s="150"/>
      <c r="Z140" s="150"/>
      <c r="AA140" s="154"/>
      <c r="AT140" s="155" t="s">
        <v>158</v>
      </c>
      <c r="AU140" s="155" t="s">
        <v>110</v>
      </c>
      <c r="AV140" s="155" t="s">
        <v>110</v>
      </c>
      <c r="AW140" s="155" t="s">
        <v>120</v>
      </c>
      <c r="AX140" s="155" t="s">
        <v>80</v>
      </c>
      <c r="AY140" s="155" t="s">
        <v>150</v>
      </c>
    </row>
    <row r="141" spans="2:51" s="6" customFormat="1" ht="18.75" customHeight="1">
      <c r="B141" s="149"/>
      <c r="C141" s="150"/>
      <c r="D141" s="150"/>
      <c r="E141" s="150"/>
      <c r="F141" s="215" t="s">
        <v>592</v>
      </c>
      <c r="G141" s="215"/>
      <c r="H141" s="215"/>
      <c r="I141" s="215"/>
      <c r="J141" s="150"/>
      <c r="K141" s="151">
        <v>59.474</v>
      </c>
      <c r="L141" s="150"/>
      <c r="M141" s="150"/>
      <c r="N141" s="150"/>
      <c r="O141" s="150"/>
      <c r="P141" s="150"/>
      <c r="Q141" s="150"/>
      <c r="R141" s="152"/>
      <c r="T141" s="153"/>
      <c r="U141" s="150"/>
      <c r="V141" s="150"/>
      <c r="W141" s="150"/>
      <c r="X141" s="150"/>
      <c r="Y141" s="150"/>
      <c r="Z141" s="150"/>
      <c r="AA141" s="154"/>
      <c r="AT141" s="155" t="s">
        <v>158</v>
      </c>
      <c r="AU141" s="155" t="s">
        <v>110</v>
      </c>
      <c r="AV141" s="155" t="s">
        <v>110</v>
      </c>
      <c r="AW141" s="155" t="s">
        <v>120</v>
      </c>
      <c r="AX141" s="155" t="s">
        <v>80</v>
      </c>
      <c r="AY141" s="155" t="s">
        <v>150</v>
      </c>
    </row>
    <row r="142" spans="2:51" s="6" customFormat="1" ht="18.75" customHeight="1">
      <c r="B142" s="149"/>
      <c r="C142" s="150"/>
      <c r="D142" s="150"/>
      <c r="E142" s="150"/>
      <c r="F142" s="215" t="s">
        <v>593</v>
      </c>
      <c r="G142" s="215"/>
      <c r="H142" s="215"/>
      <c r="I142" s="215"/>
      <c r="J142" s="150"/>
      <c r="K142" s="151">
        <v>10.88</v>
      </c>
      <c r="L142" s="150"/>
      <c r="M142" s="150"/>
      <c r="N142" s="150"/>
      <c r="O142" s="150"/>
      <c r="P142" s="150"/>
      <c r="Q142" s="150"/>
      <c r="R142" s="152"/>
      <c r="T142" s="153"/>
      <c r="U142" s="150"/>
      <c r="V142" s="150"/>
      <c r="W142" s="150"/>
      <c r="X142" s="150"/>
      <c r="Y142" s="150"/>
      <c r="Z142" s="150"/>
      <c r="AA142" s="154"/>
      <c r="AT142" s="155" t="s">
        <v>158</v>
      </c>
      <c r="AU142" s="155" t="s">
        <v>110</v>
      </c>
      <c r="AV142" s="155" t="s">
        <v>110</v>
      </c>
      <c r="AW142" s="155" t="s">
        <v>120</v>
      </c>
      <c r="AX142" s="155" t="s">
        <v>80</v>
      </c>
      <c r="AY142" s="155" t="s">
        <v>150</v>
      </c>
    </row>
    <row r="143" spans="2:51" s="6" customFormat="1" ht="18.75" customHeight="1">
      <c r="B143" s="149"/>
      <c r="C143" s="150"/>
      <c r="D143" s="150"/>
      <c r="E143" s="150"/>
      <c r="F143" s="215" t="s">
        <v>600</v>
      </c>
      <c r="G143" s="215"/>
      <c r="H143" s="215"/>
      <c r="I143" s="215"/>
      <c r="J143" s="150"/>
      <c r="K143" s="151">
        <v>5.625</v>
      </c>
      <c r="L143" s="150"/>
      <c r="M143" s="150"/>
      <c r="N143" s="150"/>
      <c r="O143" s="150"/>
      <c r="P143" s="150"/>
      <c r="Q143" s="150"/>
      <c r="R143" s="152"/>
      <c r="T143" s="153"/>
      <c r="U143" s="150"/>
      <c r="V143" s="150"/>
      <c r="W143" s="150"/>
      <c r="X143" s="150"/>
      <c r="Y143" s="150"/>
      <c r="Z143" s="150"/>
      <c r="AA143" s="154"/>
      <c r="AT143" s="155" t="s">
        <v>158</v>
      </c>
      <c r="AU143" s="155" t="s">
        <v>110</v>
      </c>
      <c r="AV143" s="155" t="s">
        <v>110</v>
      </c>
      <c r="AW143" s="155" t="s">
        <v>120</v>
      </c>
      <c r="AX143" s="155" t="s">
        <v>80</v>
      </c>
      <c r="AY143" s="155" t="s">
        <v>150</v>
      </c>
    </row>
    <row r="144" spans="2:51" s="6" customFormat="1" ht="18.75" customHeight="1">
      <c r="B144" s="149"/>
      <c r="C144" s="150"/>
      <c r="D144" s="150"/>
      <c r="E144" s="150"/>
      <c r="F144" s="215" t="s">
        <v>601</v>
      </c>
      <c r="G144" s="215"/>
      <c r="H144" s="215"/>
      <c r="I144" s="215"/>
      <c r="J144" s="150"/>
      <c r="K144" s="151">
        <v>6.256</v>
      </c>
      <c r="L144" s="150"/>
      <c r="M144" s="150"/>
      <c r="N144" s="150"/>
      <c r="O144" s="150"/>
      <c r="P144" s="150"/>
      <c r="Q144" s="150"/>
      <c r="R144" s="152"/>
      <c r="T144" s="153"/>
      <c r="U144" s="150"/>
      <c r="V144" s="150"/>
      <c r="W144" s="150"/>
      <c r="X144" s="150"/>
      <c r="Y144" s="150"/>
      <c r="Z144" s="150"/>
      <c r="AA144" s="154"/>
      <c r="AT144" s="155" t="s">
        <v>158</v>
      </c>
      <c r="AU144" s="155" t="s">
        <v>110</v>
      </c>
      <c r="AV144" s="155" t="s">
        <v>110</v>
      </c>
      <c r="AW144" s="155" t="s">
        <v>120</v>
      </c>
      <c r="AX144" s="155" t="s">
        <v>80</v>
      </c>
      <c r="AY144" s="155" t="s">
        <v>150</v>
      </c>
    </row>
    <row r="145" spans="2:51" s="6" customFormat="1" ht="18.75" customHeight="1">
      <c r="B145" s="149"/>
      <c r="C145" s="150"/>
      <c r="D145" s="150"/>
      <c r="E145" s="150"/>
      <c r="F145" s="215" t="s">
        <v>602</v>
      </c>
      <c r="G145" s="215"/>
      <c r="H145" s="215"/>
      <c r="I145" s="215"/>
      <c r="J145" s="150"/>
      <c r="K145" s="151">
        <v>3.375</v>
      </c>
      <c r="L145" s="150"/>
      <c r="M145" s="150"/>
      <c r="N145" s="150"/>
      <c r="O145" s="150"/>
      <c r="P145" s="150"/>
      <c r="Q145" s="150"/>
      <c r="R145" s="152"/>
      <c r="T145" s="153"/>
      <c r="U145" s="150"/>
      <c r="V145" s="150"/>
      <c r="W145" s="150"/>
      <c r="X145" s="150"/>
      <c r="Y145" s="150"/>
      <c r="Z145" s="150"/>
      <c r="AA145" s="154"/>
      <c r="AT145" s="155" t="s">
        <v>158</v>
      </c>
      <c r="AU145" s="155" t="s">
        <v>110</v>
      </c>
      <c r="AV145" s="155" t="s">
        <v>110</v>
      </c>
      <c r="AW145" s="155" t="s">
        <v>120</v>
      </c>
      <c r="AX145" s="155" t="s">
        <v>80</v>
      </c>
      <c r="AY145" s="155" t="s">
        <v>150</v>
      </c>
    </row>
    <row r="146" spans="2:65" s="6" customFormat="1" ht="27" customHeight="1">
      <c r="B146" s="23"/>
      <c r="C146" s="142" t="s">
        <v>194</v>
      </c>
      <c r="D146" s="142" t="s">
        <v>151</v>
      </c>
      <c r="E146" s="143" t="s">
        <v>618</v>
      </c>
      <c r="F146" s="212" t="s">
        <v>619</v>
      </c>
      <c r="G146" s="212"/>
      <c r="H146" s="212"/>
      <c r="I146" s="212"/>
      <c r="J146" s="144" t="s">
        <v>235</v>
      </c>
      <c r="K146" s="145">
        <v>10.483</v>
      </c>
      <c r="L146" s="213">
        <v>0</v>
      </c>
      <c r="M146" s="213"/>
      <c r="N146" s="214">
        <f>ROUND($L$146*$K$146,2)</f>
        <v>0</v>
      </c>
      <c r="O146" s="214"/>
      <c r="P146" s="214"/>
      <c r="Q146" s="214"/>
      <c r="R146" s="25"/>
      <c r="T146" s="146"/>
      <c r="U146" s="30" t="s">
        <v>45</v>
      </c>
      <c r="V146" s="24"/>
      <c r="W146" s="147">
        <f>$V$146*$K$146</f>
        <v>0</v>
      </c>
      <c r="X146" s="147">
        <v>0</v>
      </c>
      <c r="Y146" s="147">
        <f>$X$146*$K$146</f>
        <v>0</v>
      </c>
      <c r="Z146" s="147">
        <v>0</v>
      </c>
      <c r="AA146" s="148">
        <f>$Z$146*$K$146</f>
        <v>0</v>
      </c>
      <c r="AR146" s="6" t="s">
        <v>155</v>
      </c>
      <c r="AT146" s="6" t="s">
        <v>151</v>
      </c>
      <c r="AU146" s="6" t="s">
        <v>110</v>
      </c>
      <c r="AY146" s="6" t="s">
        <v>150</v>
      </c>
      <c r="BE146" s="91">
        <f>IF($U$146="základní",$N$146,0)</f>
        <v>0</v>
      </c>
      <c r="BF146" s="91">
        <f>IF($U$146="snížená",$N$146,0)</f>
        <v>0</v>
      </c>
      <c r="BG146" s="91">
        <f>IF($U$146="zákl. přenesená",$N$146,0)</f>
        <v>0</v>
      </c>
      <c r="BH146" s="91">
        <f>IF($U$146="sníž. přenesená",$N$146,0)</f>
        <v>0</v>
      </c>
      <c r="BI146" s="91">
        <f>IF($U$146="nulová",$N$146,0)</f>
        <v>0</v>
      </c>
      <c r="BJ146" s="6" t="s">
        <v>22</v>
      </c>
      <c r="BK146" s="91">
        <f>ROUND($L$146*$K$146,2)</f>
        <v>0</v>
      </c>
      <c r="BL146" s="6" t="s">
        <v>155</v>
      </c>
      <c r="BM146" s="6" t="s">
        <v>620</v>
      </c>
    </row>
    <row r="147" spans="2:51" s="6" customFormat="1" ht="18.75" customHeight="1">
      <c r="B147" s="149"/>
      <c r="C147" s="150"/>
      <c r="D147" s="150"/>
      <c r="E147" s="150"/>
      <c r="F147" s="215" t="s">
        <v>621</v>
      </c>
      <c r="G147" s="215"/>
      <c r="H147" s="215"/>
      <c r="I147" s="215"/>
      <c r="J147" s="150"/>
      <c r="K147" s="151">
        <v>10.483</v>
      </c>
      <c r="L147" s="150"/>
      <c r="M147" s="150"/>
      <c r="N147" s="150"/>
      <c r="O147" s="150"/>
      <c r="P147" s="150"/>
      <c r="Q147" s="150"/>
      <c r="R147" s="152"/>
      <c r="T147" s="153"/>
      <c r="U147" s="150"/>
      <c r="V147" s="150"/>
      <c r="W147" s="150"/>
      <c r="X147" s="150"/>
      <c r="Y147" s="150"/>
      <c r="Z147" s="150"/>
      <c r="AA147" s="154"/>
      <c r="AT147" s="155" t="s">
        <v>158</v>
      </c>
      <c r="AU147" s="155" t="s">
        <v>110</v>
      </c>
      <c r="AV147" s="155" t="s">
        <v>110</v>
      </c>
      <c r="AW147" s="155" t="s">
        <v>120</v>
      </c>
      <c r="AX147" s="155" t="s">
        <v>22</v>
      </c>
      <c r="AY147" s="155" t="s">
        <v>150</v>
      </c>
    </row>
    <row r="148" spans="2:65" s="6" customFormat="1" ht="15.75" customHeight="1">
      <c r="B148" s="23"/>
      <c r="C148" s="142" t="s">
        <v>27</v>
      </c>
      <c r="D148" s="142" t="s">
        <v>151</v>
      </c>
      <c r="E148" s="143" t="s">
        <v>622</v>
      </c>
      <c r="F148" s="212" t="s">
        <v>623</v>
      </c>
      <c r="G148" s="212"/>
      <c r="H148" s="212"/>
      <c r="I148" s="212"/>
      <c r="J148" s="144" t="s">
        <v>235</v>
      </c>
      <c r="K148" s="145">
        <v>10.483</v>
      </c>
      <c r="L148" s="213">
        <v>0</v>
      </c>
      <c r="M148" s="213"/>
      <c r="N148" s="214">
        <f>ROUND($L$148*$K$148,2)</f>
        <v>0</v>
      </c>
      <c r="O148" s="214"/>
      <c r="P148" s="214"/>
      <c r="Q148" s="214"/>
      <c r="R148" s="25"/>
      <c r="T148" s="146"/>
      <c r="U148" s="30" t="s">
        <v>45</v>
      </c>
      <c r="V148" s="24"/>
      <c r="W148" s="147">
        <f>$V$148*$K$148</f>
        <v>0</v>
      </c>
      <c r="X148" s="147">
        <v>0</v>
      </c>
      <c r="Y148" s="147">
        <f>$X$148*$K$148</f>
        <v>0</v>
      </c>
      <c r="Z148" s="147">
        <v>0</v>
      </c>
      <c r="AA148" s="148">
        <f>$Z$148*$K$148</f>
        <v>0</v>
      </c>
      <c r="AR148" s="6" t="s">
        <v>155</v>
      </c>
      <c r="AT148" s="6" t="s">
        <v>151</v>
      </c>
      <c r="AU148" s="6" t="s">
        <v>110</v>
      </c>
      <c r="AY148" s="6" t="s">
        <v>150</v>
      </c>
      <c r="BE148" s="91">
        <f>IF($U$148="základní",$N$148,0)</f>
        <v>0</v>
      </c>
      <c r="BF148" s="91">
        <f>IF($U$148="snížená",$N$148,0)</f>
        <v>0</v>
      </c>
      <c r="BG148" s="91">
        <f>IF($U$148="zákl. přenesená",$N$148,0)</f>
        <v>0</v>
      </c>
      <c r="BH148" s="91">
        <f>IF($U$148="sníž. přenesená",$N$148,0)</f>
        <v>0</v>
      </c>
      <c r="BI148" s="91">
        <f>IF($U$148="nulová",$N$148,0)</f>
        <v>0</v>
      </c>
      <c r="BJ148" s="6" t="s">
        <v>22</v>
      </c>
      <c r="BK148" s="91">
        <f>ROUND($L$148*$K$148,2)</f>
        <v>0</v>
      </c>
      <c r="BL148" s="6" t="s">
        <v>155</v>
      </c>
      <c r="BM148" s="6" t="s">
        <v>624</v>
      </c>
    </row>
    <row r="149" spans="2:51" s="6" customFormat="1" ht="18.75" customHeight="1">
      <c r="B149" s="149"/>
      <c r="C149" s="150"/>
      <c r="D149" s="150"/>
      <c r="E149" s="150"/>
      <c r="F149" s="215" t="s">
        <v>621</v>
      </c>
      <c r="G149" s="215"/>
      <c r="H149" s="215"/>
      <c r="I149" s="215"/>
      <c r="J149" s="150"/>
      <c r="K149" s="151">
        <v>10.483</v>
      </c>
      <c r="L149" s="150"/>
      <c r="M149" s="150"/>
      <c r="N149" s="150"/>
      <c r="O149" s="150"/>
      <c r="P149" s="150"/>
      <c r="Q149" s="150"/>
      <c r="R149" s="152"/>
      <c r="T149" s="153"/>
      <c r="U149" s="150"/>
      <c r="V149" s="150"/>
      <c r="W149" s="150"/>
      <c r="X149" s="150"/>
      <c r="Y149" s="150"/>
      <c r="Z149" s="150"/>
      <c r="AA149" s="154"/>
      <c r="AT149" s="155" t="s">
        <v>158</v>
      </c>
      <c r="AU149" s="155" t="s">
        <v>110</v>
      </c>
      <c r="AV149" s="155" t="s">
        <v>110</v>
      </c>
      <c r="AW149" s="155" t="s">
        <v>120</v>
      </c>
      <c r="AX149" s="155" t="s">
        <v>22</v>
      </c>
      <c r="AY149" s="155" t="s">
        <v>150</v>
      </c>
    </row>
    <row r="150" spans="2:65" s="6" customFormat="1" ht="15.75" customHeight="1">
      <c r="B150" s="23"/>
      <c r="C150" s="142" t="s">
        <v>205</v>
      </c>
      <c r="D150" s="142" t="s">
        <v>151</v>
      </c>
      <c r="E150" s="143" t="s">
        <v>625</v>
      </c>
      <c r="F150" s="212" t="s">
        <v>626</v>
      </c>
      <c r="G150" s="212"/>
      <c r="H150" s="212"/>
      <c r="I150" s="212"/>
      <c r="J150" s="144" t="s">
        <v>235</v>
      </c>
      <c r="K150" s="145">
        <v>10.483</v>
      </c>
      <c r="L150" s="213">
        <v>0</v>
      </c>
      <c r="M150" s="213"/>
      <c r="N150" s="214">
        <f>ROUND($L$150*$K$150,2)</f>
        <v>0</v>
      </c>
      <c r="O150" s="214"/>
      <c r="P150" s="214"/>
      <c r="Q150" s="214"/>
      <c r="R150" s="25"/>
      <c r="T150" s="146"/>
      <c r="U150" s="30" t="s">
        <v>45</v>
      </c>
      <c r="V150" s="24"/>
      <c r="W150" s="147">
        <f>$V$150*$K$150</f>
        <v>0</v>
      </c>
      <c r="X150" s="147">
        <v>0</v>
      </c>
      <c r="Y150" s="147">
        <f>$X$150*$K$150</f>
        <v>0</v>
      </c>
      <c r="Z150" s="147">
        <v>0</v>
      </c>
      <c r="AA150" s="148">
        <f>$Z$150*$K$150</f>
        <v>0</v>
      </c>
      <c r="AR150" s="6" t="s">
        <v>155</v>
      </c>
      <c r="AT150" s="6" t="s">
        <v>151</v>
      </c>
      <c r="AU150" s="6" t="s">
        <v>110</v>
      </c>
      <c r="AY150" s="6" t="s">
        <v>150</v>
      </c>
      <c r="BE150" s="91">
        <f>IF($U$150="základní",$N$150,0)</f>
        <v>0</v>
      </c>
      <c r="BF150" s="91">
        <f>IF($U$150="snížená",$N$150,0)</f>
        <v>0</v>
      </c>
      <c r="BG150" s="91">
        <f>IF($U$150="zákl. přenesená",$N$150,0)</f>
        <v>0</v>
      </c>
      <c r="BH150" s="91">
        <f>IF($U$150="sníž. přenesená",$N$150,0)</f>
        <v>0</v>
      </c>
      <c r="BI150" s="91">
        <f>IF($U$150="nulová",$N$150,0)</f>
        <v>0</v>
      </c>
      <c r="BJ150" s="6" t="s">
        <v>22</v>
      </c>
      <c r="BK150" s="91">
        <f>ROUND($L$150*$K$150,2)</f>
        <v>0</v>
      </c>
      <c r="BL150" s="6" t="s">
        <v>155</v>
      </c>
      <c r="BM150" s="6" t="s">
        <v>627</v>
      </c>
    </row>
    <row r="151" spans="2:51" s="6" customFormat="1" ht="18.75" customHeight="1">
      <c r="B151" s="149"/>
      <c r="C151" s="150"/>
      <c r="D151" s="150"/>
      <c r="E151" s="150"/>
      <c r="F151" s="215" t="s">
        <v>621</v>
      </c>
      <c r="G151" s="215"/>
      <c r="H151" s="215"/>
      <c r="I151" s="215"/>
      <c r="J151" s="150"/>
      <c r="K151" s="151">
        <v>10.483</v>
      </c>
      <c r="L151" s="150"/>
      <c r="M151" s="150"/>
      <c r="N151" s="150"/>
      <c r="O151" s="150"/>
      <c r="P151" s="150"/>
      <c r="Q151" s="150"/>
      <c r="R151" s="152"/>
      <c r="T151" s="153"/>
      <c r="U151" s="150"/>
      <c r="V151" s="150"/>
      <c r="W151" s="150"/>
      <c r="X151" s="150"/>
      <c r="Y151" s="150"/>
      <c r="Z151" s="150"/>
      <c r="AA151" s="154"/>
      <c r="AT151" s="155" t="s">
        <v>158</v>
      </c>
      <c r="AU151" s="155" t="s">
        <v>110</v>
      </c>
      <c r="AV151" s="155" t="s">
        <v>110</v>
      </c>
      <c r="AW151" s="155" t="s">
        <v>120</v>
      </c>
      <c r="AX151" s="155" t="s">
        <v>22</v>
      </c>
      <c r="AY151" s="155" t="s">
        <v>150</v>
      </c>
    </row>
    <row r="152" spans="2:65" s="6" customFormat="1" ht="27" customHeight="1">
      <c r="B152" s="23"/>
      <c r="C152" s="142" t="s">
        <v>209</v>
      </c>
      <c r="D152" s="142" t="s">
        <v>151</v>
      </c>
      <c r="E152" s="143" t="s">
        <v>628</v>
      </c>
      <c r="F152" s="212" t="s">
        <v>629</v>
      </c>
      <c r="G152" s="212"/>
      <c r="H152" s="212"/>
      <c r="I152" s="212"/>
      <c r="J152" s="144" t="s">
        <v>202</v>
      </c>
      <c r="K152" s="145">
        <v>19.394</v>
      </c>
      <c r="L152" s="213">
        <v>0</v>
      </c>
      <c r="M152" s="213"/>
      <c r="N152" s="214">
        <f>ROUND($L$152*$K$152,2)</f>
        <v>0</v>
      </c>
      <c r="O152" s="214"/>
      <c r="P152" s="214"/>
      <c r="Q152" s="214"/>
      <c r="R152" s="25"/>
      <c r="T152" s="146"/>
      <c r="U152" s="30" t="s">
        <v>45</v>
      </c>
      <c r="V152" s="24"/>
      <c r="W152" s="147">
        <f>$V$152*$K$152</f>
        <v>0</v>
      </c>
      <c r="X152" s="147">
        <v>0</v>
      </c>
      <c r="Y152" s="147">
        <f>$X$152*$K$152</f>
        <v>0</v>
      </c>
      <c r="Z152" s="147">
        <v>0</v>
      </c>
      <c r="AA152" s="148">
        <f>$Z$152*$K$152</f>
        <v>0</v>
      </c>
      <c r="AR152" s="6" t="s">
        <v>155</v>
      </c>
      <c r="AT152" s="6" t="s">
        <v>151</v>
      </c>
      <c r="AU152" s="6" t="s">
        <v>110</v>
      </c>
      <c r="AY152" s="6" t="s">
        <v>150</v>
      </c>
      <c r="BE152" s="91">
        <f>IF($U$152="základní",$N$152,0)</f>
        <v>0</v>
      </c>
      <c r="BF152" s="91">
        <f>IF($U$152="snížená",$N$152,0)</f>
        <v>0</v>
      </c>
      <c r="BG152" s="91">
        <f>IF($U$152="zákl. přenesená",$N$152,0)</f>
        <v>0</v>
      </c>
      <c r="BH152" s="91">
        <f>IF($U$152="sníž. přenesená",$N$152,0)</f>
        <v>0</v>
      </c>
      <c r="BI152" s="91">
        <f>IF($U$152="nulová",$N$152,0)</f>
        <v>0</v>
      </c>
      <c r="BJ152" s="6" t="s">
        <v>22</v>
      </c>
      <c r="BK152" s="91">
        <f>ROUND($L$152*$K$152,2)</f>
        <v>0</v>
      </c>
      <c r="BL152" s="6" t="s">
        <v>155</v>
      </c>
      <c r="BM152" s="6" t="s">
        <v>630</v>
      </c>
    </row>
    <row r="153" spans="2:51" s="6" customFormat="1" ht="18.75" customHeight="1">
      <c r="B153" s="149"/>
      <c r="C153" s="150"/>
      <c r="D153" s="150"/>
      <c r="E153" s="150"/>
      <c r="F153" s="215" t="s">
        <v>631</v>
      </c>
      <c r="G153" s="215"/>
      <c r="H153" s="215"/>
      <c r="I153" s="215"/>
      <c r="J153" s="150"/>
      <c r="K153" s="151">
        <v>19.394</v>
      </c>
      <c r="L153" s="150"/>
      <c r="M153" s="150"/>
      <c r="N153" s="150"/>
      <c r="O153" s="150"/>
      <c r="P153" s="150"/>
      <c r="Q153" s="150"/>
      <c r="R153" s="152"/>
      <c r="T153" s="153"/>
      <c r="U153" s="150"/>
      <c r="V153" s="150"/>
      <c r="W153" s="150"/>
      <c r="X153" s="150"/>
      <c r="Y153" s="150"/>
      <c r="Z153" s="150"/>
      <c r="AA153" s="154"/>
      <c r="AT153" s="155" t="s">
        <v>158</v>
      </c>
      <c r="AU153" s="155" t="s">
        <v>110</v>
      </c>
      <c r="AV153" s="155" t="s">
        <v>110</v>
      </c>
      <c r="AW153" s="155" t="s">
        <v>120</v>
      </c>
      <c r="AX153" s="155" t="s">
        <v>22</v>
      </c>
      <c r="AY153" s="155" t="s">
        <v>150</v>
      </c>
    </row>
    <row r="154" spans="2:65" s="6" customFormat="1" ht="27" customHeight="1">
      <c r="B154" s="23"/>
      <c r="C154" s="142" t="s">
        <v>214</v>
      </c>
      <c r="D154" s="142" t="s">
        <v>151</v>
      </c>
      <c r="E154" s="143" t="s">
        <v>632</v>
      </c>
      <c r="F154" s="212" t="s">
        <v>633</v>
      </c>
      <c r="G154" s="212"/>
      <c r="H154" s="212"/>
      <c r="I154" s="212"/>
      <c r="J154" s="144" t="s">
        <v>235</v>
      </c>
      <c r="K154" s="145">
        <v>49.301</v>
      </c>
      <c r="L154" s="213">
        <v>0</v>
      </c>
      <c r="M154" s="213"/>
      <c r="N154" s="214">
        <f>ROUND($L$154*$K$154,2)</f>
        <v>0</v>
      </c>
      <c r="O154" s="214"/>
      <c r="P154" s="214"/>
      <c r="Q154" s="214"/>
      <c r="R154" s="25"/>
      <c r="T154" s="146"/>
      <c r="U154" s="30" t="s">
        <v>45</v>
      </c>
      <c r="V154" s="24"/>
      <c r="W154" s="147">
        <f>$V$154*$K$154</f>
        <v>0</v>
      </c>
      <c r="X154" s="147">
        <v>0</v>
      </c>
      <c r="Y154" s="147">
        <f>$X$154*$K$154</f>
        <v>0</v>
      </c>
      <c r="Z154" s="147">
        <v>0</v>
      </c>
      <c r="AA154" s="148">
        <f>$Z$154*$K$154</f>
        <v>0</v>
      </c>
      <c r="AR154" s="6" t="s">
        <v>155</v>
      </c>
      <c r="AT154" s="6" t="s">
        <v>151</v>
      </c>
      <c r="AU154" s="6" t="s">
        <v>110</v>
      </c>
      <c r="AY154" s="6" t="s">
        <v>150</v>
      </c>
      <c r="BE154" s="91">
        <f>IF($U$154="základní",$N$154,0)</f>
        <v>0</v>
      </c>
      <c r="BF154" s="91">
        <f>IF($U$154="snížená",$N$154,0)</f>
        <v>0</v>
      </c>
      <c r="BG154" s="91">
        <f>IF($U$154="zákl. přenesená",$N$154,0)</f>
        <v>0</v>
      </c>
      <c r="BH154" s="91">
        <f>IF($U$154="sníž. přenesená",$N$154,0)</f>
        <v>0</v>
      </c>
      <c r="BI154" s="91">
        <f>IF($U$154="nulová",$N$154,0)</f>
        <v>0</v>
      </c>
      <c r="BJ154" s="6" t="s">
        <v>22</v>
      </c>
      <c r="BK154" s="91">
        <f>ROUND($L$154*$K$154,2)</f>
        <v>0</v>
      </c>
      <c r="BL154" s="6" t="s">
        <v>155</v>
      </c>
      <c r="BM154" s="6" t="s">
        <v>634</v>
      </c>
    </row>
    <row r="155" spans="2:51" s="6" customFormat="1" ht="18.75" customHeight="1">
      <c r="B155" s="149"/>
      <c r="C155" s="150"/>
      <c r="D155" s="150"/>
      <c r="E155" s="150"/>
      <c r="F155" s="215" t="s">
        <v>635</v>
      </c>
      <c r="G155" s="215"/>
      <c r="H155" s="215"/>
      <c r="I155" s="215"/>
      <c r="J155" s="150"/>
      <c r="K155" s="151">
        <v>9.245</v>
      </c>
      <c r="L155" s="150"/>
      <c r="M155" s="150"/>
      <c r="N155" s="150"/>
      <c r="O155" s="150"/>
      <c r="P155" s="150"/>
      <c r="Q155" s="150"/>
      <c r="R155" s="152"/>
      <c r="T155" s="153"/>
      <c r="U155" s="150"/>
      <c r="V155" s="150"/>
      <c r="W155" s="150"/>
      <c r="X155" s="150"/>
      <c r="Y155" s="150"/>
      <c r="Z155" s="150"/>
      <c r="AA155" s="154"/>
      <c r="AT155" s="155" t="s">
        <v>158</v>
      </c>
      <c r="AU155" s="155" t="s">
        <v>110</v>
      </c>
      <c r="AV155" s="155" t="s">
        <v>110</v>
      </c>
      <c r="AW155" s="155" t="s">
        <v>120</v>
      </c>
      <c r="AX155" s="155" t="s">
        <v>80</v>
      </c>
      <c r="AY155" s="155" t="s">
        <v>150</v>
      </c>
    </row>
    <row r="156" spans="2:51" s="6" customFormat="1" ht="18.75" customHeight="1">
      <c r="B156" s="149"/>
      <c r="C156" s="150"/>
      <c r="D156" s="150"/>
      <c r="E156" s="150"/>
      <c r="F156" s="215" t="s">
        <v>636</v>
      </c>
      <c r="G156" s="215"/>
      <c r="H156" s="215"/>
      <c r="I156" s="215"/>
      <c r="J156" s="150"/>
      <c r="K156" s="151">
        <v>26.035</v>
      </c>
      <c r="L156" s="150"/>
      <c r="M156" s="150"/>
      <c r="N156" s="150"/>
      <c r="O156" s="150"/>
      <c r="P156" s="150"/>
      <c r="Q156" s="150"/>
      <c r="R156" s="152"/>
      <c r="T156" s="153"/>
      <c r="U156" s="150"/>
      <c r="V156" s="150"/>
      <c r="W156" s="150"/>
      <c r="X156" s="150"/>
      <c r="Y156" s="150"/>
      <c r="Z156" s="150"/>
      <c r="AA156" s="154"/>
      <c r="AT156" s="155" t="s">
        <v>158</v>
      </c>
      <c r="AU156" s="155" t="s">
        <v>110</v>
      </c>
      <c r="AV156" s="155" t="s">
        <v>110</v>
      </c>
      <c r="AW156" s="155" t="s">
        <v>120</v>
      </c>
      <c r="AX156" s="155" t="s">
        <v>80</v>
      </c>
      <c r="AY156" s="155" t="s">
        <v>150</v>
      </c>
    </row>
    <row r="157" spans="2:51" s="6" customFormat="1" ht="18.75" customHeight="1">
      <c r="B157" s="149"/>
      <c r="C157" s="150"/>
      <c r="D157" s="150"/>
      <c r="E157" s="150"/>
      <c r="F157" s="215" t="s">
        <v>637</v>
      </c>
      <c r="G157" s="215"/>
      <c r="H157" s="215"/>
      <c r="I157" s="215"/>
      <c r="J157" s="150"/>
      <c r="K157" s="151">
        <v>5.44</v>
      </c>
      <c r="L157" s="150"/>
      <c r="M157" s="150"/>
      <c r="N157" s="150"/>
      <c r="O157" s="150"/>
      <c r="P157" s="150"/>
      <c r="Q157" s="150"/>
      <c r="R157" s="152"/>
      <c r="T157" s="153"/>
      <c r="U157" s="150"/>
      <c r="V157" s="150"/>
      <c r="W157" s="150"/>
      <c r="X157" s="150"/>
      <c r="Y157" s="150"/>
      <c r="Z157" s="150"/>
      <c r="AA157" s="154"/>
      <c r="AT157" s="155" t="s">
        <v>158</v>
      </c>
      <c r="AU157" s="155" t="s">
        <v>110</v>
      </c>
      <c r="AV157" s="155" t="s">
        <v>110</v>
      </c>
      <c r="AW157" s="155" t="s">
        <v>120</v>
      </c>
      <c r="AX157" s="155" t="s">
        <v>80</v>
      </c>
      <c r="AY157" s="155" t="s">
        <v>150</v>
      </c>
    </row>
    <row r="158" spans="2:51" s="6" customFormat="1" ht="32.25" customHeight="1">
      <c r="B158" s="149"/>
      <c r="C158" s="150"/>
      <c r="D158" s="150"/>
      <c r="E158" s="150"/>
      <c r="F158" s="215" t="s">
        <v>638</v>
      </c>
      <c r="G158" s="215"/>
      <c r="H158" s="215"/>
      <c r="I158" s="215"/>
      <c r="J158" s="150"/>
      <c r="K158" s="151">
        <v>2.287</v>
      </c>
      <c r="L158" s="150"/>
      <c r="M158" s="150"/>
      <c r="N158" s="150"/>
      <c r="O158" s="150"/>
      <c r="P158" s="150"/>
      <c r="Q158" s="150"/>
      <c r="R158" s="152"/>
      <c r="T158" s="153"/>
      <c r="U158" s="150"/>
      <c r="V158" s="150"/>
      <c r="W158" s="150"/>
      <c r="X158" s="150"/>
      <c r="Y158" s="150"/>
      <c r="Z158" s="150"/>
      <c r="AA158" s="154"/>
      <c r="AT158" s="155" t="s">
        <v>158</v>
      </c>
      <c r="AU158" s="155" t="s">
        <v>110</v>
      </c>
      <c r="AV158" s="155" t="s">
        <v>110</v>
      </c>
      <c r="AW158" s="155" t="s">
        <v>120</v>
      </c>
      <c r="AX158" s="155" t="s">
        <v>80</v>
      </c>
      <c r="AY158" s="155" t="s">
        <v>150</v>
      </c>
    </row>
    <row r="159" spans="2:51" s="6" customFormat="1" ht="18.75" customHeight="1">
      <c r="B159" s="149"/>
      <c r="C159" s="150"/>
      <c r="D159" s="150"/>
      <c r="E159" s="150"/>
      <c r="F159" s="215" t="s">
        <v>639</v>
      </c>
      <c r="G159" s="215"/>
      <c r="H159" s="215"/>
      <c r="I159" s="215"/>
      <c r="J159" s="150"/>
      <c r="K159" s="151">
        <v>4.096</v>
      </c>
      <c r="L159" s="150"/>
      <c r="M159" s="150"/>
      <c r="N159" s="150"/>
      <c r="O159" s="150"/>
      <c r="P159" s="150"/>
      <c r="Q159" s="150"/>
      <c r="R159" s="152"/>
      <c r="T159" s="153"/>
      <c r="U159" s="150"/>
      <c r="V159" s="150"/>
      <c r="W159" s="150"/>
      <c r="X159" s="150"/>
      <c r="Y159" s="150"/>
      <c r="Z159" s="150"/>
      <c r="AA159" s="154"/>
      <c r="AT159" s="155" t="s">
        <v>158</v>
      </c>
      <c r="AU159" s="155" t="s">
        <v>110</v>
      </c>
      <c r="AV159" s="155" t="s">
        <v>110</v>
      </c>
      <c r="AW159" s="155" t="s">
        <v>120</v>
      </c>
      <c r="AX159" s="155" t="s">
        <v>80</v>
      </c>
      <c r="AY159" s="155" t="s">
        <v>150</v>
      </c>
    </row>
    <row r="160" spans="2:51" s="6" customFormat="1" ht="18.75" customHeight="1">
      <c r="B160" s="149"/>
      <c r="C160" s="150"/>
      <c r="D160" s="150"/>
      <c r="E160" s="150"/>
      <c r="F160" s="215" t="s">
        <v>640</v>
      </c>
      <c r="G160" s="215"/>
      <c r="H160" s="215"/>
      <c r="I160" s="215"/>
      <c r="J160" s="150"/>
      <c r="K160" s="151">
        <v>2.198</v>
      </c>
      <c r="L160" s="150"/>
      <c r="M160" s="150"/>
      <c r="N160" s="150"/>
      <c r="O160" s="150"/>
      <c r="P160" s="150"/>
      <c r="Q160" s="150"/>
      <c r="R160" s="152"/>
      <c r="T160" s="153"/>
      <c r="U160" s="150"/>
      <c r="V160" s="150"/>
      <c r="W160" s="150"/>
      <c r="X160" s="150"/>
      <c r="Y160" s="150"/>
      <c r="Z160" s="150"/>
      <c r="AA160" s="154"/>
      <c r="AT160" s="155" t="s">
        <v>158</v>
      </c>
      <c r="AU160" s="155" t="s">
        <v>110</v>
      </c>
      <c r="AV160" s="155" t="s">
        <v>110</v>
      </c>
      <c r="AW160" s="155" t="s">
        <v>120</v>
      </c>
      <c r="AX160" s="155" t="s">
        <v>80</v>
      </c>
      <c r="AY160" s="155" t="s">
        <v>150</v>
      </c>
    </row>
    <row r="161" spans="2:65" s="6" customFormat="1" ht="27" customHeight="1">
      <c r="B161" s="23"/>
      <c r="C161" s="142" t="s">
        <v>218</v>
      </c>
      <c r="D161" s="142" t="s">
        <v>151</v>
      </c>
      <c r="E161" s="143" t="s">
        <v>641</v>
      </c>
      <c r="F161" s="212" t="s">
        <v>642</v>
      </c>
      <c r="G161" s="212"/>
      <c r="H161" s="212"/>
      <c r="I161" s="212"/>
      <c r="J161" s="144" t="s">
        <v>235</v>
      </c>
      <c r="K161" s="145">
        <v>43.758</v>
      </c>
      <c r="L161" s="213">
        <v>0</v>
      </c>
      <c r="M161" s="213"/>
      <c r="N161" s="214">
        <f>ROUND($L$161*$K$161,2)</f>
        <v>0</v>
      </c>
      <c r="O161" s="214"/>
      <c r="P161" s="214"/>
      <c r="Q161" s="214"/>
      <c r="R161" s="25"/>
      <c r="T161" s="146"/>
      <c r="U161" s="30" t="s">
        <v>45</v>
      </c>
      <c r="V161" s="24"/>
      <c r="W161" s="147">
        <f>$V$161*$K$161</f>
        <v>0</v>
      </c>
      <c r="X161" s="147">
        <v>0</v>
      </c>
      <c r="Y161" s="147">
        <f>$X$161*$K$161</f>
        <v>0</v>
      </c>
      <c r="Z161" s="147">
        <v>0</v>
      </c>
      <c r="AA161" s="148">
        <f>$Z$161*$K$161</f>
        <v>0</v>
      </c>
      <c r="AR161" s="6" t="s">
        <v>155</v>
      </c>
      <c r="AT161" s="6" t="s">
        <v>151</v>
      </c>
      <c r="AU161" s="6" t="s">
        <v>110</v>
      </c>
      <c r="AY161" s="6" t="s">
        <v>150</v>
      </c>
      <c r="BE161" s="91">
        <f>IF($U$161="základní",$N$161,0)</f>
        <v>0</v>
      </c>
      <c r="BF161" s="91">
        <f>IF($U$161="snížená",$N$161,0)</f>
        <v>0</v>
      </c>
      <c r="BG161" s="91">
        <f>IF($U$161="zákl. přenesená",$N$161,0)</f>
        <v>0</v>
      </c>
      <c r="BH161" s="91">
        <f>IF($U$161="sníž. přenesená",$N$161,0)</f>
        <v>0</v>
      </c>
      <c r="BI161" s="91">
        <f>IF($U$161="nulová",$N$161,0)</f>
        <v>0</v>
      </c>
      <c r="BJ161" s="6" t="s">
        <v>22</v>
      </c>
      <c r="BK161" s="91">
        <f>ROUND($L$161*$K$161,2)</f>
        <v>0</v>
      </c>
      <c r="BL161" s="6" t="s">
        <v>155</v>
      </c>
      <c r="BM161" s="6" t="s">
        <v>643</v>
      </c>
    </row>
    <row r="162" spans="2:51" s="6" customFormat="1" ht="18.75" customHeight="1">
      <c r="B162" s="149"/>
      <c r="C162" s="150"/>
      <c r="D162" s="150"/>
      <c r="E162" s="150"/>
      <c r="F162" s="215" t="s">
        <v>644</v>
      </c>
      <c r="G162" s="215"/>
      <c r="H162" s="215"/>
      <c r="I162" s="215"/>
      <c r="J162" s="150"/>
      <c r="K162" s="151">
        <v>7.446</v>
      </c>
      <c r="L162" s="150"/>
      <c r="M162" s="150"/>
      <c r="N162" s="150"/>
      <c r="O162" s="150"/>
      <c r="P162" s="150"/>
      <c r="Q162" s="150"/>
      <c r="R162" s="152"/>
      <c r="T162" s="153"/>
      <c r="U162" s="150"/>
      <c r="V162" s="150"/>
      <c r="W162" s="150"/>
      <c r="X162" s="150"/>
      <c r="Y162" s="150"/>
      <c r="Z162" s="150"/>
      <c r="AA162" s="154"/>
      <c r="AT162" s="155" t="s">
        <v>158</v>
      </c>
      <c r="AU162" s="155" t="s">
        <v>110</v>
      </c>
      <c r="AV162" s="155" t="s">
        <v>110</v>
      </c>
      <c r="AW162" s="155" t="s">
        <v>120</v>
      </c>
      <c r="AX162" s="155" t="s">
        <v>80</v>
      </c>
      <c r="AY162" s="155" t="s">
        <v>150</v>
      </c>
    </row>
    <row r="163" spans="2:51" s="6" customFormat="1" ht="18.75" customHeight="1">
      <c r="B163" s="149"/>
      <c r="C163" s="150"/>
      <c r="D163" s="150"/>
      <c r="E163" s="150"/>
      <c r="F163" s="215" t="s">
        <v>645</v>
      </c>
      <c r="G163" s="215"/>
      <c r="H163" s="215"/>
      <c r="I163" s="215"/>
      <c r="J163" s="150"/>
      <c r="K163" s="151">
        <v>28.662</v>
      </c>
      <c r="L163" s="150"/>
      <c r="M163" s="150"/>
      <c r="N163" s="150"/>
      <c r="O163" s="150"/>
      <c r="P163" s="150"/>
      <c r="Q163" s="150"/>
      <c r="R163" s="152"/>
      <c r="T163" s="153"/>
      <c r="U163" s="150"/>
      <c r="V163" s="150"/>
      <c r="W163" s="150"/>
      <c r="X163" s="150"/>
      <c r="Y163" s="150"/>
      <c r="Z163" s="150"/>
      <c r="AA163" s="154"/>
      <c r="AT163" s="155" t="s">
        <v>158</v>
      </c>
      <c r="AU163" s="155" t="s">
        <v>110</v>
      </c>
      <c r="AV163" s="155" t="s">
        <v>110</v>
      </c>
      <c r="AW163" s="155" t="s">
        <v>120</v>
      </c>
      <c r="AX163" s="155" t="s">
        <v>80</v>
      </c>
      <c r="AY163" s="155" t="s">
        <v>150</v>
      </c>
    </row>
    <row r="164" spans="2:51" s="6" customFormat="1" ht="18.75" customHeight="1">
      <c r="B164" s="149"/>
      <c r="C164" s="150"/>
      <c r="D164" s="150"/>
      <c r="E164" s="150"/>
      <c r="F164" s="215" t="s">
        <v>646</v>
      </c>
      <c r="G164" s="215"/>
      <c r="H164" s="215"/>
      <c r="I164" s="215"/>
      <c r="J164" s="150"/>
      <c r="K164" s="151">
        <v>7.65</v>
      </c>
      <c r="L164" s="150"/>
      <c r="M164" s="150"/>
      <c r="N164" s="150"/>
      <c r="O164" s="150"/>
      <c r="P164" s="150"/>
      <c r="Q164" s="150"/>
      <c r="R164" s="152"/>
      <c r="T164" s="153"/>
      <c r="U164" s="150"/>
      <c r="V164" s="150"/>
      <c r="W164" s="150"/>
      <c r="X164" s="150"/>
      <c r="Y164" s="150"/>
      <c r="Z164" s="150"/>
      <c r="AA164" s="154"/>
      <c r="AT164" s="155" t="s">
        <v>158</v>
      </c>
      <c r="AU164" s="155" t="s">
        <v>110</v>
      </c>
      <c r="AV164" s="155" t="s">
        <v>110</v>
      </c>
      <c r="AW164" s="155" t="s">
        <v>120</v>
      </c>
      <c r="AX164" s="155" t="s">
        <v>80</v>
      </c>
      <c r="AY164" s="155" t="s">
        <v>150</v>
      </c>
    </row>
    <row r="165" spans="2:65" s="6" customFormat="1" ht="15.75" customHeight="1">
      <c r="B165" s="23"/>
      <c r="C165" s="162" t="s">
        <v>9</v>
      </c>
      <c r="D165" s="162" t="s">
        <v>256</v>
      </c>
      <c r="E165" s="163" t="s">
        <v>647</v>
      </c>
      <c r="F165" s="217" t="s">
        <v>648</v>
      </c>
      <c r="G165" s="217"/>
      <c r="H165" s="217"/>
      <c r="I165" s="217"/>
      <c r="J165" s="164" t="s">
        <v>202</v>
      </c>
      <c r="K165" s="165">
        <v>87.516</v>
      </c>
      <c r="L165" s="218">
        <v>0</v>
      </c>
      <c r="M165" s="218"/>
      <c r="N165" s="219">
        <f>ROUND($L$165*$K$165,2)</f>
        <v>0</v>
      </c>
      <c r="O165" s="219"/>
      <c r="P165" s="219"/>
      <c r="Q165" s="219"/>
      <c r="R165" s="25"/>
      <c r="T165" s="146"/>
      <c r="U165" s="30" t="s">
        <v>45</v>
      </c>
      <c r="V165" s="24"/>
      <c r="W165" s="147">
        <f>$V$165*$K$165</f>
        <v>0</v>
      </c>
      <c r="X165" s="147">
        <v>1</v>
      </c>
      <c r="Y165" s="147">
        <f>$X$165*$K$165</f>
        <v>87.516</v>
      </c>
      <c r="Z165" s="147">
        <v>0</v>
      </c>
      <c r="AA165" s="148">
        <f>$Z$165*$K$165</f>
        <v>0</v>
      </c>
      <c r="AR165" s="6" t="s">
        <v>189</v>
      </c>
      <c r="AT165" s="6" t="s">
        <v>256</v>
      </c>
      <c r="AU165" s="6" t="s">
        <v>110</v>
      </c>
      <c r="AY165" s="6" t="s">
        <v>150</v>
      </c>
      <c r="BE165" s="91">
        <f>IF($U$165="základní",$N$165,0)</f>
        <v>0</v>
      </c>
      <c r="BF165" s="91">
        <f>IF($U$165="snížená",$N$165,0)</f>
        <v>0</v>
      </c>
      <c r="BG165" s="91">
        <f>IF($U$165="zákl. přenesená",$N$165,0)</f>
        <v>0</v>
      </c>
      <c r="BH165" s="91">
        <f>IF($U$165="sníž. přenesená",$N$165,0)</f>
        <v>0</v>
      </c>
      <c r="BI165" s="91">
        <f>IF($U$165="nulová",$N$165,0)</f>
        <v>0</v>
      </c>
      <c r="BJ165" s="6" t="s">
        <v>22</v>
      </c>
      <c r="BK165" s="91">
        <f>ROUND($L$165*$K$165,2)</f>
        <v>0</v>
      </c>
      <c r="BL165" s="6" t="s">
        <v>155</v>
      </c>
      <c r="BM165" s="6" t="s">
        <v>649</v>
      </c>
    </row>
    <row r="166" spans="2:65" s="6" customFormat="1" ht="27" customHeight="1">
      <c r="B166" s="23"/>
      <c r="C166" s="142" t="s">
        <v>302</v>
      </c>
      <c r="D166" s="142" t="s">
        <v>151</v>
      </c>
      <c r="E166" s="143" t="s">
        <v>650</v>
      </c>
      <c r="F166" s="212" t="s">
        <v>651</v>
      </c>
      <c r="G166" s="212"/>
      <c r="H166" s="212"/>
      <c r="I166" s="212"/>
      <c r="J166" s="144" t="s">
        <v>235</v>
      </c>
      <c r="K166" s="145">
        <v>43.758</v>
      </c>
      <c r="L166" s="213">
        <v>0</v>
      </c>
      <c r="M166" s="213"/>
      <c r="N166" s="214">
        <f>ROUND($L$166*$K$166,2)</f>
        <v>0</v>
      </c>
      <c r="O166" s="214"/>
      <c r="P166" s="214"/>
      <c r="Q166" s="214"/>
      <c r="R166" s="25"/>
      <c r="T166" s="146"/>
      <c r="U166" s="30" t="s">
        <v>45</v>
      </c>
      <c r="V166" s="24"/>
      <c r="W166" s="147">
        <f>$V$166*$K$166</f>
        <v>0</v>
      </c>
      <c r="X166" s="147">
        <v>0</v>
      </c>
      <c r="Y166" s="147">
        <f>$X$166*$K$166</f>
        <v>0</v>
      </c>
      <c r="Z166" s="147">
        <v>0</v>
      </c>
      <c r="AA166" s="148">
        <f>$Z$166*$K$166</f>
        <v>0</v>
      </c>
      <c r="AR166" s="6" t="s">
        <v>155</v>
      </c>
      <c r="AT166" s="6" t="s">
        <v>151</v>
      </c>
      <c r="AU166" s="6" t="s">
        <v>110</v>
      </c>
      <c r="AY166" s="6" t="s">
        <v>150</v>
      </c>
      <c r="BE166" s="91">
        <f>IF($U$166="základní",$N$166,0)</f>
        <v>0</v>
      </c>
      <c r="BF166" s="91">
        <f>IF($U$166="snížená",$N$166,0)</f>
        <v>0</v>
      </c>
      <c r="BG166" s="91">
        <f>IF($U$166="zákl. přenesená",$N$166,0)</f>
        <v>0</v>
      </c>
      <c r="BH166" s="91">
        <f>IF($U$166="sníž. přenesená",$N$166,0)</f>
        <v>0</v>
      </c>
      <c r="BI166" s="91">
        <f>IF($U$166="nulová",$N$166,0)</f>
        <v>0</v>
      </c>
      <c r="BJ166" s="6" t="s">
        <v>22</v>
      </c>
      <c r="BK166" s="91">
        <f>ROUND($L$166*$K$166,2)</f>
        <v>0</v>
      </c>
      <c r="BL166" s="6" t="s">
        <v>155</v>
      </c>
      <c r="BM166" s="6" t="s">
        <v>652</v>
      </c>
    </row>
    <row r="167" spans="2:51" s="6" customFormat="1" ht="18.75" customHeight="1">
      <c r="B167" s="149"/>
      <c r="C167" s="150"/>
      <c r="D167" s="150"/>
      <c r="E167" s="150"/>
      <c r="F167" s="215" t="s">
        <v>644</v>
      </c>
      <c r="G167" s="215"/>
      <c r="H167" s="215"/>
      <c r="I167" s="215"/>
      <c r="J167" s="150"/>
      <c r="K167" s="151">
        <v>7.446</v>
      </c>
      <c r="L167" s="150"/>
      <c r="M167" s="150"/>
      <c r="N167" s="150"/>
      <c r="O167" s="150"/>
      <c r="P167" s="150"/>
      <c r="Q167" s="150"/>
      <c r="R167" s="152"/>
      <c r="T167" s="153"/>
      <c r="U167" s="150"/>
      <c r="V167" s="150"/>
      <c r="W167" s="150"/>
      <c r="X167" s="150"/>
      <c r="Y167" s="150"/>
      <c r="Z167" s="150"/>
      <c r="AA167" s="154"/>
      <c r="AT167" s="155" t="s">
        <v>158</v>
      </c>
      <c r="AU167" s="155" t="s">
        <v>110</v>
      </c>
      <c r="AV167" s="155" t="s">
        <v>110</v>
      </c>
      <c r="AW167" s="155" t="s">
        <v>120</v>
      </c>
      <c r="AX167" s="155" t="s">
        <v>80</v>
      </c>
      <c r="AY167" s="155" t="s">
        <v>150</v>
      </c>
    </row>
    <row r="168" spans="2:51" s="6" customFormat="1" ht="18.75" customHeight="1">
      <c r="B168" s="149"/>
      <c r="C168" s="150"/>
      <c r="D168" s="150"/>
      <c r="E168" s="150"/>
      <c r="F168" s="215" t="s">
        <v>645</v>
      </c>
      <c r="G168" s="215"/>
      <c r="H168" s="215"/>
      <c r="I168" s="215"/>
      <c r="J168" s="150"/>
      <c r="K168" s="151">
        <v>28.662</v>
      </c>
      <c r="L168" s="150"/>
      <c r="M168" s="150"/>
      <c r="N168" s="150"/>
      <c r="O168" s="150"/>
      <c r="P168" s="150"/>
      <c r="Q168" s="150"/>
      <c r="R168" s="152"/>
      <c r="T168" s="153"/>
      <c r="U168" s="150"/>
      <c r="V168" s="150"/>
      <c r="W168" s="150"/>
      <c r="X168" s="150"/>
      <c r="Y168" s="150"/>
      <c r="Z168" s="150"/>
      <c r="AA168" s="154"/>
      <c r="AT168" s="155" t="s">
        <v>158</v>
      </c>
      <c r="AU168" s="155" t="s">
        <v>110</v>
      </c>
      <c r="AV168" s="155" t="s">
        <v>110</v>
      </c>
      <c r="AW168" s="155" t="s">
        <v>120</v>
      </c>
      <c r="AX168" s="155" t="s">
        <v>80</v>
      </c>
      <c r="AY168" s="155" t="s">
        <v>150</v>
      </c>
    </row>
    <row r="169" spans="2:51" s="6" customFormat="1" ht="18.75" customHeight="1">
      <c r="B169" s="149"/>
      <c r="C169" s="150"/>
      <c r="D169" s="150"/>
      <c r="E169" s="150"/>
      <c r="F169" s="215" t="s">
        <v>646</v>
      </c>
      <c r="G169" s="215"/>
      <c r="H169" s="215"/>
      <c r="I169" s="215"/>
      <c r="J169" s="150"/>
      <c r="K169" s="151">
        <v>7.65</v>
      </c>
      <c r="L169" s="150"/>
      <c r="M169" s="150"/>
      <c r="N169" s="150"/>
      <c r="O169" s="150"/>
      <c r="P169" s="150"/>
      <c r="Q169" s="150"/>
      <c r="R169" s="152"/>
      <c r="T169" s="153"/>
      <c r="U169" s="150"/>
      <c r="V169" s="150"/>
      <c r="W169" s="150"/>
      <c r="X169" s="150"/>
      <c r="Y169" s="150"/>
      <c r="Z169" s="150"/>
      <c r="AA169" s="154"/>
      <c r="AT169" s="155" t="s">
        <v>158</v>
      </c>
      <c r="AU169" s="155" t="s">
        <v>110</v>
      </c>
      <c r="AV169" s="155" t="s">
        <v>110</v>
      </c>
      <c r="AW169" s="155" t="s">
        <v>120</v>
      </c>
      <c r="AX169" s="155" t="s">
        <v>80</v>
      </c>
      <c r="AY169" s="155" t="s">
        <v>150</v>
      </c>
    </row>
    <row r="170" spans="2:63" s="131" customFormat="1" ht="30.75" customHeight="1">
      <c r="B170" s="132"/>
      <c r="C170" s="133"/>
      <c r="D170" s="141" t="s">
        <v>582</v>
      </c>
      <c r="E170" s="141"/>
      <c r="F170" s="141"/>
      <c r="G170" s="141"/>
      <c r="H170" s="141"/>
      <c r="I170" s="141"/>
      <c r="J170" s="141"/>
      <c r="K170" s="141"/>
      <c r="L170" s="141"/>
      <c r="M170" s="141"/>
      <c r="N170" s="211">
        <f>$BK$170</f>
        <v>0</v>
      </c>
      <c r="O170" s="211"/>
      <c r="P170" s="211"/>
      <c r="Q170" s="211"/>
      <c r="R170" s="135"/>
      <c r="T170" s="136"/>
      <c r="U170" s="133"/>
      <c r="V170" s="133"/>
      <c r="W170" s="137">
        <f>SUM($W$171:$W$176)</f>
        <v>0</v>
      </c>
      <c r="X170" s="133"/>
      <c r="Y170" s="137">
        <f>SUM($Y$171:$Y$176)</f>
        <v>0</v>
      </c>
      <c r="Z170" s="133"/>
      <c r="AA170" s="138">
        <f>SUM($AA$171:$AA$176)</f>
        <v>0</v>
      </c>
      <c r="AR170" s="139" t="s">
        <v>22</v>
      </c>
      <c r="AT170" s="139" t="s">
        <v>79</v>
      </c>
      <c r="AU170" s="139" t="s">
        <v>22</v>
      </c>
      <c r="AY170" s="139" t="s">
        <v>150</v>
      </c>
      <c r="BK170" s="140">
        <f>SUM($BK$171:$BK$176)</f>
        <v>0</v>
      </c>
    </row>
    <row r="171" spans="2:65" s="6" customFormat="1" ht="27" customHeight="1">
      <c r="B171" s="23"/>
      <c r="C171" s="142" t="s">
        <v>308</v>
      </c>
      <c r="D171" s="142" t="s">
        <v>151</v>
      </c>
      <c r="E171" s="143" t="s">
        <v>653</v>
      </c>
      <c r="F171" s="212" t="s">
        <v>654</v>
      </c>
      <c r="G171" s="212"/>
      <c r="H171" s="212"/>
      <c r="I171" s="212"/>
      <c r="J171" s="144" t="s">
        <v>235</v>
      </c>
      <c r="K171" s="145">
        <v>7.994</v>
      </c>
      <c r="L171" s="213">
        <v>0</v>
      </c>
      <c r="M171" s="213"/>
      <c r="N171" s="214">
        <f>ROUND($L$171*$K$171,2)</f>
        <v>0</v>
      </c>
      <c r="O171" s="214"/>
      <c r="P171" s="214"/>
      <c r="Q171" s="214"/>
      <c r="R171" s="25"/>
      <c r="T171" s="146"/>
      <c r="U171" s="30" t="s">
        <v>45</v>
      </c>
      <c r="V171" s="24"/>
      <c r="W171" s="147">
        <f>$V$171*$K$171</f>
        <v>0</v>
      </c>
      <c r="X171" s="147">
        <v>0</v>
      </c>
      <c r="Y171" s="147">
        <f>$X$171*$K$171</f>
        <v>0</v>
      </c>
      <c r="Z171" s="147">
        <v>0</v>
      </c>
      <c r="AA171" s="148">
        <f>$Z$171*$K$171</f>
        <v>0</v>
      </c>
      <c r="AR171" s="6" t="s">
        <v>155</v>
      </c>
      <c r="AT171" s="6" t="s">
        <v>151</v>
      </c>
      <c r="AU171" s="6" t="s">
        <v>110</v>
      </c>
      <c r="AY171" s="6" t="s">
        <v>150</v>
      </c>
      <c r="BE171" s="91">
        <f>IF($U$171="základní",$N$171,0)</f>
        <v>0</v>
      </c>
      <c r="BF171" s="91">
        <f>IF($U$171="snížená",$N$171,0)</f>
        <v>0</v>
      </c>
      <c r="BG171" s="91">
        <f>IF($U$171="zákl. přenesená",$N$171,0)</f>
        <v>0</v>
      </c>
      <c r="BH171" s="91">
        <f>IF($U$171="sníž. přenesená",$N$171,0)</f>
        <v>0</v>
      </c>
      <c r="BI171" s="91">
        <f>IF($U$171="nulová",$N$171,0)</f>
        <v>0</v>
      </c>
      <c r="BJ171" s="6" t="s">
        <v>22</v>
      </c>
      <c r="BK171" s="91">
        <f>ROUND($L$171*$K$171,2)</f>
        <v>0</v>
      </c>
      <c r="BL171" s="6" t="s">
        <v>155</v>
      </c>
      <c r="BM171" s="6" t="s">
        <v>655</v>
      </c>
    </row>
    <row r="172" spans="2:51" s="6" customFormat="1" ht="18.75" customHeight="1">
      <c r="B172" s="149"/>
      <c r="C172" s="150"/>
      <c r="D172" s="150"/>
      <c r="E172" s="150"/>
      <c r="F172" s="215" t="s">
        <v>656</v>
      </c>
      <c r="G172" s="215"/>
      <c r="H172" s="215"/>
      <c r="I172" s="215"/>
      <c r="J172" s="150"/>
      <c r="K172" s="151">
        <v>4.777</v>
      </c>
      <c r="L172" s="150"/>
      <c r="M172" s="150"/>
      <c r="N172" s="150"/>
      <c r="O172" s="150"/>
      <c r="P172" s="150"/>
      <c r="Q172" s="150"/>
      <c r="R172" s="152"/>
      <c r="T172" s="153"/>
      <c r="U172" s="150"/>
      <c r="V172" s="150"/>
      <c r="W172" s="150"/>
      <c r="X172" s="150"/>
      <c r="Y172" s="150"/>
      <c r="Z172" s="150"/>
      <c r="AA172" s="154"/>
      <c r="AT172" s="155" t="s">
        <v>158</v>
      </c>
      <c r="AU172" s="155" t="s">
        <v>110</v>
      </c>
      <c r="AV172" s="155" t="s">
        <v>110</v>
      </c>
      <c r="AW172" s="155" t="s">
        <v>120</v>
      </c>
      <c r="AX172" s="155" t="s">
        <v>80</v>
      </c>
      <c r="AY172" s="155" t="s">
        <v>150</v>
      </c>
    </row>
    <row r="173" spans="2:51" s="6" customFormat="1" ht="18.75" customHeight="1">
      <c r="B173" s="149"/>
      <c r="C173" s="150"/>
      <c r="D173" s="150"/>
      <c r="E173" s="150"/>
      <c r="F173" s="215" t="s">
        <v>657</v>
      </c>
      <c r="G173" s="215"/>
      <c r="H173" s="215"/>
      <c r="I173" s="215"/>
      <c r="J173" s="150"/>
      <c r="K173" s="151">
        <v>1.36</v>
      </c>
      <c r="L173" s="150"/>
      <c r="M173" s="150"/>
      <c r="N173" s="150"/>
      <c r="O173" s="150"/>
      <c r="P173" s="150"/>
      <c r="Q173" s="150"/>
      <c r="R173" s="152"/>
      <c r="T173" s="153"/>
      <c r="U173" s="150"/>
      <c r="V173" s="150"/>
      <c r="W173" s="150"/>
      <c r="X173" s="150"/>
      <c r="Y173" s="150"/>
      <c r="Z173" s="150"/>
      <c r="AA173" s="154"/>
      <c r="AT173" s="155" t="s">
        <v>158</v>
      </c>
      <c r="AU173" s="155" t="s">
        <v>110</v>
      </c>
      <c r="AV173" s="155" t="s">
        <v>110</v>
      </c>
      <c r="AW173" s="155" t="s">
        <v>120</v>
      </c>
      <c r="AX173" s="155" t="s">
        <v>80</v>
      </c>
      <c r="AY173" s="155" t="s">
        <v>150</v>
      </c>
    </row>
    <row r="174" spans="2:51" s="6" customFormat="1" ht="18.75" customHeight="1">
      <c r="B174" s="149"/>
      <c r="C174" s="150"/>
      <c r="D174" s="150"/>
      <c r="E174" s="150"/>
      <c r="F174" s="215" t="s">
        <v>658</v>
      </c>
      <c r="G174" s="215"/>
      <c r="H174" s="215"/>
      <c r="I174" s="215"/>
      <c r="J174" s="150"/>
      <c r="K174" s="151">
        <v>1.241</v>
      </c>
      <c r="L174" s="150"/>
      <c r="M174" s="150"/>
      <c r="N174" s="150"/>
      <c r="O174" s="150"/>
      <c r="P174" s="150"/>
      <c r="Q174" s="150"/>
      <c r="R174" s="152"/>
      <c r="T174" s="153"/>
      <c r="U174" s="150"/>
      <c r="V174" s="150"/>
      <c r="W174" s="150"/>
      <c r="X174" s="150"/>
      <c r="Y174" s="150"/>
      <c r="Z174" s="150"/>
      <c r="AA174" s="154"/>
      <c r="AT174" s="155" t="s">
        <v>158</v>
      </c>
      <c r="AU174" s="155" t="s">
        <v>110</v>
      </c>
      <c r="AV174" s="155" t="s">
        <v>110</v>
      </c>
      <c r="AW174" s="155" t="s">
        <v>120</v>
      </c>
      <c r="AX174" s="155" t="s">
        <v>80</v>
      </c>
      <c r="AY174" s="155" t="s">
        <v>150</v>
      </c>
    </row>
    <row r="175" spans="2:51" s="6" customFormat="1" ht="18.75" customHeight="1">
      <c r="B175" s="149"/>
      <c r="C175" s="150"/>
      <c r="D175" s="150"/>
      <c r="E175" s="150"/>
      <c r="F175" s="215" t="s">
        <v>659</v>
      </c>
      <c r="G175" s="215"/>
      <c r="H175" s="215"/>
      <c r="I175" s="215"/>
      <c r="J175" s="150"/>
      <c r="K175" s="151">
        <v>0.225</v>
      </c>
      <c r="L175" s="150"/>
      <c r="M175" s="150"/>
      <c r="N175" s="150"/>
      <c r="O175" s="150"/>
      <c r="P175" s="150"/>
      <c r="Q175" s="150"/>
      <c r="R175" s="152"/>
      <c r="T175" s="153"/>
      <c r="U175" s="150"/>
      <c r="V175" s="150"/>
      <c r="W175" s="150"/>
      <c r="X175" s="150"/>
      <c r="Y175" s="150"/>
      <c r="Z175" s="150"/>
      <c r="AA175" s="154"/>
      <c r="AT175" s="155" t="s">
        <v>158</v>
      </c>
      <c r="AU175" s="155" t="s">
        <v>110</v>
      </c>
      <c r="AV175" s="155" t="s">
        <v>110</v>
      </c>
      <c r="AW175" s="155" t="s">
        <v>120</v>
      </c>
      <c r="AX175" s="155" t="s">
        <v>80</v>
      </c>
      <c r="AY175" s="155" t="s">
        <v>150</v>
      </c>
    </row>
    <row r="176" spans="2:51" s="6" customFormat="1" ht="18.75" customHeight="1">
      <c r="B176" s="149"/>
      <c r="C176" s="150"/>
      <c r="D176" s="150"/>
      <c r="E176" s="150"/>
      <c r="F176" s="215" t="s">
        <v>660</v>
      </c>
      <c r="G176" s="215"/>
      <c r="H176" s="215"/>
      <c r="I176" s="215"/>
      <c r="J176" s="150"/>
      <c r="K176" s="151">
        <v>0.391</v>
      </c>
      <c r="L176" s="150"/>
      <c r="M176" s="150"/>
      <c r="N176" s="150"/>
      <c r="O176" s="150"/>
      <c r="P176" s="150"/>
      <c r="Q176" s="150"/>
      <c r="R176" s="152"/>
      <c r="T176" s="153"/>
      <c r="U176" s="150"/>
      <c r="V176" s="150"/>
      <c r="W176" s="150"/>
      <c r="X176" s="150"/>
      <c r="Y176" s="150"/>
      <c r="Z176" s="150"/>
      <c r="AA176" s="154"/>
      <c r="AT176" s="155" t="s">
        <v>158</v>
      </c>
      <c r="AU176" s="155" t="s">
        <v>110</v>
      </c>
      <c r="AV176" s="155" t="s">
        <v>110</v>
      </c>
      <c r="AW176" s="155" t="s">
        <v>120</v>
      </c>
      <c r="AX176" s="155" t="s">
        <v>80</v>
      </c>
      <c r="AY176" s="155" t="s">
        <v>150</v>
      </c>
    </row>
    <row r="177" spans="2:63" s="131" customFormat="1" ht="30.75" customHeight="1">
      <c r="B177" s="132"/>
      <c r="C177" s="133"/>
      <c r="D177" s="141" t="s">
        <v>583</v>
      </c>
      <c r="E177" s="141"/>
      <c r="F177" s="141"/>
      <c r="G177" s="141"/>
      <c r="H177" s="141"/>
      <c r="I177" s="141"/>
      <c r="J177" s="141"/>
      <c r="K177" s="141"/>
      <c r="L177" s="141"/>
      <c r="M177" s="141"/>
      <c r="N177" s="211">
        <f>$BK$177</f>
        <v>0</v>
      </c>
      <c r="O177" s="211"/>
      <c r="P177" s="211"/>
      <c r="Q177" s="211"/>
      <c r="R177" s="135"/>
      <c r="T177" s="136"/>
      <c r="U177" s="133"/>
      <c r="V177" s="133"/>
      <c r="W177" s="137">
        <f>SUM($W$178:$W$213)</f>
        <v>0</v>
      </c>
      <c r="X177" s="133"/>
      <c r="Y177" s="137">
        <f>SUM($Y$178:$Y$213)</f>
        <v>23.769789000000003</v>
      </c>
      <c r="Z177" s="133"/>
      <c r="AA177" s="138">
        <f>SUM($AA$178:$AA$213)</f>
        <v>0</v>
      </c>
      <c r="AR177" s="139" t="s">
        <v>22</v>
      </c>
      <c r="AT177" s="139" t="s">
        <v>79</v>
      </c>
      <c r="AU177" s="139" t="s">
        <v>22</v>
      </c>
      <c r="AY177" s="139" t="s">
        <v>150</v>
      </c>
      <c r="BK177" s="140">
        <f>SUM($BK$178:$BK$213)</f>
        <v>0</v>
      </c>
    </row>
    <row r="178" spans="2:65" s="6" customFormat="1" ht="39" customHeight="1">
      <c r="B178" s="23"/>
      <c r="C178" s="142" t="s">
        <v>313</v>
      </c>
      <c r="D178" s="142" t="s">
        <v>151</v>
      </c>
      <c r="E178" s="143" t="s">
        <v>661</v>
      </c>
      <c r="F178" s="212" t="s">
        <v>662</v>
      </c>
      <c r="G178" s="212"/>
      <c r="H178" s="212"/>
      <c r="I178" s="212"/>
      <c r="J178" s="144" t="s">
        <v>170</v>
      </c>
      <c r="K178" s="145">
        <v>21</v>
      </c>
      <c r="L178" s="213">
        <v>0</v>
      </c>
      <c r="M178" s="213"/>
      <c r="N178" s="214">
        <f>ROUND($L$178*$K$178,2)</f>
        <v>0</v>
      </c>
      <c r="O178" s="214"/>
      <c r="P178" s="214"/>
      <c r="Q178" s="214"/>
      <c r="R178" s="25"/>
      <c r="T178" s="146"/>
      <c r="U178" s="30" t="s">
        <v>45</v>
      </c>
      <c r="V178" s="24"/>
      <c r="W178" s="147">
        <f>$V$178*$K$178</f>
        <v>0</v>
      </c>
      <c r="X178" s="147">
        <v>4E-05</v>
      </c>
      <c r="Y178" s="147">
        <f>$X$178*$K$178</f>
        <v>0.00084</v>
      </c>
      <c r="Z178" s="147">
        <v>0</v>
      </c>
      <c r="AA178" s="148">
        <f>$Z$178*$K$178</f>
        <v>0</v>
      </c>
      <c r="AR178" s="6" t="s">
        <v>155</v>
      </c>
      <c r="AT178" s="6" t="s">
        <v>151</v>
      </c>
      <c r="AU178" s="6" t="s">
        <v>110</v>
      </c>
      <c r="AY178" s="6" t="s">
        <v>150</v>
      </c>
      <c r="BE178" s="91">
        <f>IF($U$178="základní",$N$178,0)</f>
        <v>0</v>
      </c>
      <c r="BF178" s="91">
        <f>IF($U$178="snížená",$N$178,0)</f>
        <v>0</v>
      </c>
      <c r="BG178" s="91">
        <f>IF($U$178="zákl. přenesená",$N$178,0)</f>
        <v>0</v>
      </c>
      <c r="BH178" s="91">
        <f>IF($U$178="sníž. přenesená",$N$178,0)</f>
        <v>0</v>
      </c>
      <c r="BI178" s="91">
        <f>IF($U$178="nulová",$N$178,0)</f>
        <v>0</v>
      </c>
      <c r="BJ178" s="6" t="s">
        <v>22</v>
      </c>
      <c r="BK178" s="91">
        <f>ROUND($L$178*$K$178,2)</f>
        <v>0</v>
      </c>
      <c r="BL178" s="6" t="s">
        <v>155</v>
      </c>
      <c r="BM178" s="6" t="s">
        <v>663</v>
      </c>
    </row>
    <row r="179" spans="2:51" s="6" customFormat="1" ht="18.75" customHeight="1">
      <c r="B179" s="149"/>
      <c r="C179" s="150"/>
      <c r="D179" s="150"/>
      <c r="E179" s="150"/>
      <c r="F179" s="215" t="s">
        <v>664</v>
      </c>
      <c r="G179" s="215"/>
      <c r="H179" s="215"/>
      <c r="I179" s="215"/>
      <c r="J179" s="150"/>
      <c r="K179" s="151">
        <v>21</v>
      </c>
      <c r="L179" s="150"/>
      <c r="M179" s="150"/>
      <c r="N179" s="150"/>
      <c r="O179" s="150"/>
      <c r="P179" s="150"/>
      <c r="Q179" s="150"/>
      <c r="R179" s="152"/>
      <c r="T179" s="153"/>
      <c r="U179" s="150"/>
      <c r="V179" s="150"/>
      <c r="W179" s="150"/>
      <c r="X179" s="150"/>
      <c r="Y179" s="150"/>
      <c r="Z179" s="150"/>
      <c r="AA179" s="154"/>
      <c r="AT179" s="155" t="s">
        <v>158</v>
      </c>
      <c r="AU179" s="155" t="s">
        <v>110</v>
      </c>
      <c r="AV179" s="155" t="s">
        <v>110</v>
      </c>
      <c r="AW179" s="155" t="s">
        <v>120</v>
      </c>
      <c r="AX179" s="155" t="s">
        <v>22</v>
      </c>
      <c r="AY179" s="155" t="s">
        <v>150</v>
      </c>
    </row>
    <row r="180" spans="2:65" s="6" customFormat="1" ht="27" customHeight="1">
      <c r="B180" s="23"/>
      <c r="C180" s="142" t="s">
        <v>317</v>
      </c>
      <c r="D180" s="142" t="s">
        <v>151</v>
      </c>
      <c r="E180" s="143" t="s">
        <v>665</v>
      </c>
      <c r="F180" s="212" t="s">
        <v>666</v>
      </c>
      <c r="G180" s="212"/>
      <c r="H180" s="212"/>
      <c r="I180" s="212"/>
      <c r="J180" s="144" t="s">
        <v>181</v>
      </c>
      <c r="K180" s="145">
        <v>21</v>
      </c>
      <c r="L180" s="213">
        <v>0</v>
      </c>
      <c r="M180" s="213"/>
      <c r="N180" s="214">
        <f>ROUND($L$180*$K$180,2)</f>
        <v>0</v>
      </c>
      <c r="O180" s="214"/>
      <c r="P180" s="214"/>
      <c r="Q180" s="214"/>
      <c r="R180" s="25"/>
      <c r="T180" s="146"/>
      <c r="U180" s="30" t="s">
        <v>45</v>
      </c>
      <c r="V180" s="24"/>
      <c r="W180" s="147">
        <f>$V$180*$K$180</f>
        <v>0</v>
      </c>
      <c r="X180" s="147">
        <v>0.06313</v>
      </c>
      <c r="Y180" s="147">
        <f>$X$180*$K$180</f>
        <v>1.32573</v>
      </c>
      <c r="Z180" s="147">
        <v>0</v>
      </c>
      <c r="AA180" s="148">
        <f>$Z$180*$K$180</f>
        <v>0</v>
      </c>
      <c r="AR180" s="6" t="s">
        <v>155</v>
      </c>
      <c r="AT180" s="6" t="s">
        <v>151</v>
      </c>
      <c r="AU180" s="6" t="s">
        <v>110</v>
      </c>
      <c r="AY180" s="6" t="s">
        <v>150</v>
      </c>
      <c r="BE180" s="91">
        <f>IF($U$180="základní",$N$180,0)</f>
        <v>0</v>
      </c>
      <c r="BF180" s="91">
        <f>IF($U$180="snížená",$N$180,0)</f>
        <v>0</v>
      </c>
      <c r="BG180" s="91">
        <f>IF($U$180="zákl. přenesená",$N$180,0)</f>
        <v>0</v>
      </c>
      <c r="BH180" s="91">
        <f>IF($U$180="sníž. přenesená",$N$180,0)</f>
        <v>0</v>
      </c>
      <c r="BI180" s="91">
        <f>IF($U$180="nulová",$N$180,0)</f>
        <v>0</v>
      </c>
      <c r="BJ180" s="6" t="s">
        <v>22</v>
      </c>
      <c r="BK180" s="91">
        <f>ROUND($L$180*$K$180,2)</f>
        <v>0</v>
      </c>
      <c r="BL180" s="6" t="s">
        <v>155</v>
      </c>
      <c r="BM180" s="6" t="s">
        <v>667</v>
      </c>
    </row>
    <row r="181" spans="2:51" s="6" customFormat="1" ht="18.75" customHeight="1">
      <c r="B181" s="149"/>
      <c r="C181" s="150"/>
      <c r="D181" s="150"/>
      <c r="E181" s="150"/>
      <c r="F181" s="215" t="s">
        <v>668</v>
      </c>
      <c r="G181" s="215"/>
      <c r="H181" s="215"/>
      <c r="I181" s="215"/>
      <c r="J181" s="150"/>
      <c r="K181" s="151">
        <v>21</v>
      </c>
      <c r="L181" s="150"/>
      <c r="M181" s="150"/>
      <c r="N181" s="150"/>
      <c r="O181" s="150"/>
      <c r="P181" s="150"/>
      <c r="Q181" s="150"/>
      <c r="R181" s="152"/>
      <c r="T181" s="153"/>
      <c r="U181" s="150"/>
      <c r="V181" s="150"/>
      <c r="W181" s="150"/>
      <c r="X181" s="150"/>
      <c r="Y181" s="150"/>
      <c r="Z181" s="150"/>
      <c r="AA181" s="154"/>
      <c r="AT181" s="155" t="s">
        <v>158</v>
      </c>
      <c r="AU181" s="155" t="s">
        <v>110</v>
      </c>
      <c r="AV181" s="155" t="s">
        <v>110</v>
      </c>
      <c r="AW181" s="155" t="s">
        <v>120</v>
      </c>
      <c r="AX181" s="155" t="s">
        <v>22</v>
      </c>
      <c r="AY181" s="155" t="s">
        <v>150</v>
      </c>
    </row>
    <row r="182" spans="2:65" s="6" customFormat="1" ht="27" customHeight="1">
      <c r="B182" s="23"/>
      <c r="C182" s="162" t="s">
        <v>321</v>
      </c>
      <c r="D182" s="162" t="s">
        <v>256</v>
      </c>
      <c r="E182" s="163" t="s">
        <v>669</v>
      </c>
      <c r="F182" s="217" t="s">
        <v>670</v>
      </c>
      <c r="G182" s="217"/>
      <c r="H182" s="217"/>
      <c r="I182" s="217"/>
      <c r="J182" s="164" t="s">
        <v>170</v>
      </c>
      <c r="K182" s="165">
        <v>21.315</v>
      </c>
      <c r="L182" s="218">
        <v>0</v>
      </c>
      <c r="M182" s="218"/>
      <c r="N182" s="219">
        <f>ROUND($L$182*$K$182,2)</f>
        <v>0</v>
      </c>
      <c r="O182" s="219"/>
      <c r="P182" s="219"/>
      <c r="Q182" s="219"/>
      <c r="R182" s="25"/>
      <c r="T182" s="146"/>
      <c r="U182" s="30" t="s">
        <v>45</v>
      </c>
      <c r="V182" s="24"/>
      <c r="W182" s="147">
        <f>$V$182*$K$182</f>
        <v>0</v>
      </c>
      <c r="X182" s="147">
        <v>0.043</v>
      </c>
      <c r="Y182" s="147">
        <f>$X$182*$K$182</f>
        <v>0.9165449999999999</v>
      </c>
      <c r="Z182" s="147">
        <v>0</v>
      </c>
      <c r="AA182" s="148">
        <f>$Z$182*$K$182</f>
        <v>0</v>
      </c>
      <c r="AR182" s="6" t="s">
        <v>189</v>
      </c>
      <c r="AT182" s="6" t="s">
        <v>256</v>
      </c>
      <c r="AU182" s="6" t="s">
        <v>110</v>
      </c>
      <c r="AY182" s="6" t="s">
        <v>150</v>
      </c>
      <c r="BE182" s="91">
        <f>IF($U$182="základní",$N$182,0)</f>
        <v>0</v>
      </c>
      <c r="BF182" s="91">
        <f>IF($U$182="snížená",$N$182,0)</f>
        <v>0</v>
      </c>
      <c r="BG182" s="91">
        <f>IF($U$182="zákl. přenesená",$N$182,0)</f>
        <v>0</v>
      </c>
      <c r="BH182" s="91">
        <f>IF($U$182="sníž. přenesená",$N$182,0)</f>
        <v>0</v>
      </c>
      <c r="BI182" s="91">
        <f>IF($U$182="nulová",$N$182,0)</f>
        <v>0</v>
      </c>
      <c r="BJ182" s="6" t="s">
        <v>22</v>
      </c>
      <c r="BK182" s="91">
        <f>ROUND($L$182*$K$182,2)</f>
        <v>0</v>
      </c>
      <c r="BL182" s="6" t="s">
        <v>155</v>
      </c>
      <c r="BM182" s="6" t="s">
        <v>671</v>
      </c>
    </row>
    <row r="183" spans="2:51" s="6" customFormat="1" ht="18.75" customHeight="1">
      <c r="B183" s="149"/>
      <c r="C183" s="150"/>
      <c r="D183" s="150"/>
      <c r="E183" s="150"/>
      <c r="F183" s="215" t="s">
        <v>668</v>
      </c>
      <c r="G183" s="215"/>
      <c r="H183" s="215"/>
      <c r="I183" s="215"/>
      <c r="J183" s="150"/>
      <c r="K183" s="151">
        <v>21</v>
      </c>
      <c r="L183" s="150"/>
      <c r="M183" s="150"/>
      <c r="N183" s="150"/>
      <c r="O183" s="150"/>
      <c r="P183" s="150"/>
      <c r="Q183" s="150"/>
      <c r="R183" s="152"/>
      <c r="T183" s="153"/>
      <c r="U183" s="150"/>
      <c r="V183" s="150"/>
      <c r="W183" s="150"/>
      <c r="X183" s="150"/>
      <c r="Y183" s="150"/>
      <c r="Z183" s="150"/>
      <c r="AA183" s="154"/>
      <c r="AT183" s="155" t="s">
        <v>158</v>
      </c>
      <c r="AU183" s="155" t="s">
        <v>110</v>
      </c>
      <c r="AV183" s="155" t="s">
        <v>110</v>
      </c>
      <c r="AW183" s="155" t="s">
        <v>120</v>
      </c>
      <c r="AX183" s="155" t="s">
        <v>22</v>
      </c>
      <c r="AY183" s="155" t="s">
        <v>150</v>
      </c>
    </row>
    <row r="184" spans="2:65" s="6" customFormat="1" ht="39" customHeight="1">
      <c r="B184" s="23"/>
      <c r="C184" s="142" t="s">
        <v>8</v>
      </c>
      <c r="D184" s="142" t="s">
        <v>151</v>
      </c>
      <c r="E184" s="143" t="s">
        <v>672</v>
      </c>
      <c r="F184" s="212" t="s">
        <v>673</v>
      </c>
      <c r="G184" s="212"/>
      <c r="H184" s="212"/>
      <c r="I184" s="212"/>
      <c r="J184" s="144" t="s">
        <v>170</v>
      </c>
      <c r="K184" s="145">
        <v>70.7</v>
      </c>
      <c r="L184" s="213">
        <v>0</v>
      </c>
      <c r="M184" s="213"/>
      <c r="N184" s="214">
        <f>ROUND($L$184*$K$184,2)</f>
        <v>0</v>
      </c>
      <c r="O184" s="214"/>
      <c r="P184" s="214"/>
      <c r="Q184" s="214"/>
      <c r="R184" s="25"/>
      <c r="T184" s="146"/>
      <c r="U184" s="30" t="s">
        <v>45</v>
      </c>
      <c r="V184" s="24"/>
      <c r="W184" s="147">
        <f>$V$184*$K$184</f>
        <v>0</v>
      </c>
      <c r="X184" s="147">
        <v>8E-05</v>
      </c>
      <c r="Y184" s="147">
        <f>$X$184*$K$184</f>
        <v>0.0056560000000000004</v>
      </c>
      <c r="Z184" s="147">
        <v>0</v>
      </c>
      <c r="AA184" s="148">
        <f>$Z$184*$K$184</f>
        <v>0</v>
      </c>
      <c r="AR184" s="6" t="s">
        <v>155</v>
      </c>
      <c r="AT184" s="6" t="s">
        <v>151</v>
      </c>
      <c r="AU184" s="6" t="s">
        <v>110</v>
      </c>
      <c r="AY184" s="6" t="s">
        <v>150</v>
      </c>
      <c r="BE184" s="91">
        <f>IF($U$184="základní",$N$184,0)</f>
        <v>0</v>
      </c>
      <c r="BF184" s="91">
        <f>IF($U$184="snížená",$N$184,0)</f>
        <v>0</v>
      </c>
      <c r="BG184" s="91">
        <f>IF($U$184="zákl. přenesená",$N$184,0)</f>
        <v>0</v>
      </c>
      <c r="BH184" s="91">
        <f>IF($U$184="sníž. přenesená",$N$184,0)</f>
        <v>0</v>
      </c>
      <c r="BI184" s="91">
        <f>IF($U$184="nulová",$N$184,0)</f>
        <v>0</v>
      </c>
      <c r="BJ184" s="6" t="s">
        <v>22</v>
      </c>
      <c r="BK184" s="91">
        <f>ROUND($L$184*$K$184,2)</f>
        <v>0</v>
      </c>
      <c r="BL184" s="6" t="s">
        <v>155</v>
      </c>
      <c r="BM184" s="6" t="s">
        <v>674</v>
      </c>
    </row>
    <row r="185" spans="2:51" s="6" customFormat="1" ht="18.75" customHeight="1">
      <c r="B185" s="149"/>
      <c r="C185" s="150"/>
      <c r="D185" s="150"/>
      <c r="E185" s="150"/>
      <c r="F185" s="215" t="s">
        <v>675</v>
      </c>
      <c r="G185" s="215"/>
      <c r="H185" s="215"/>
      <c r="I185" s="215"/>
      <c r="J185" s="150"/>
      <c r="K185" s="151">
        <v>56.1</v>
      </c>
      <c r="L185" s="150"/>
      <c r="M185" s="150"/>
      <c r="N185" s="150"/>
      <c r="O185" s="150"/>
      <c r="P185" s="150"/>
      <c r="Q185" s="150"/>
      <c r="R185" s="152"/>
      <c r="T185" s="153"/>
      <c r="U185" s="150"/>
      <c r="V185" s="150"/>
      <c r="W185" s="150"/>
      <c r="X185" s="150"/>
      <c r="Y185" s="150"/>
      <c r="Z185" s="150"/>
      <c r="AA185" s="154"/>
      <c r="AT185" s="155" t="s">
        <v>158</v>
      </c>
      <c r="AU185" s="155" t="s">
        <v>110</v>
      </c>
      <c r="AV185" s="155" t="s">
        <v>110</v>
      </c>
      <c r="AW185" s="155" t="s">
        <v>120</v>
      </c>
      <c r="AX185" s="155" t="s">
        <v>80</v>
      </c>
      <c r="AY185" s="155" t="s">
        <v>150</v>
      </c>
    </row>
    <row r="186" spans="2:51" s="6" customFormat="1" ht="18.75" customHeight="1">
      <c r="B186" s="149"/>
      <c r="C186" s="150"/>
      <c r="D186" s="150"/>
      <c r="E186" s="150"/>
      <c r="F186" s="215" t="s">
        <v>676</v>
      </c>
      <c r="G186" s="215"/>
      <c r="H186" s="215"/>
      <c r="I186" s="215"/>
      <c r="J186" s="150"/>
      <c r="K186" s="151">
        <v>14.6</v>
      </c>
      <c r="L186" s="150"/>
      <c r="M186" s="150"/>
      <c r="N186" s="150"/>
      <c r="O186" s="150"/>
      <c r="P186" s="150"/>
      <c r="Q186" s="150"/>
      <c r="R186" s="152"/>
      <c r="T186" s="153"/>
      <c r="U186" s="150"/>
      <c r="V186" s="150"/>
      <c r="W186" s="150"/>
      <c r="X186" s="150"/>
      <c r="Y186" s="150"/>
      <c r="Z186" s="150"/>
      <c r="AA186" s="154"/>
      <c r="AT186" s="155" t="s">
        <v>158</v>
      </c>
      <c r="AU186" s="155" t="s">
        <v>110</v>
      </c>
      <c r="AV186" s="155" t="s">
        <v>110</v>
      </c>
      <c r="AW186" s="155" t="s">
        <v>120</v>
      </c>
      <c r="AX186" s="155" t="s">
        <v>80</v>
      </c>
      <c r="AY186" s="155" t="s">
        <v>150</v>
      </c>
    </row>
    <row r="187" spans="2:65" s="6" customFormat="1" ht="39" customHeight="1">
      <c r="B187" s="23"/>
      <c r="C187" s="142" t="s">
        <v>329</v>
      </c>
      <c r="D187" s="142" t="s">
        <v>151</v>
      </c>
      <c r="E187" s="143" t="s">
        <v>677</v>
      </c>
      <c r="F187" s="212" t="s">
        <v>678</v>
      </c>
      <c r="G187" s="212"/>
      <c r="H187" s="212"/>
      <c r="I187" s="212"/>
      <c r="J187" s="144" t="s">
        <v>170</v>
      </c>
      <c r="K187" s="145">
        <v>70.7</v>
      </c>
      <c r="L187" s="213">
        <v>0</v>
      </c>
      <c r="M187" s="213"/>
      <c r="N187" s="214">
        <f>ROUND($L$187*$K$187,2)</f>
        <v>0</v>
      </c>
      <c r="O187" s="214"/>
      <c r="P187" s="214"/>
      <c r="Q187" s="214"/>
      <c r="R187" s="25"/>
      <c r="T187" s="146"/>
      <c r="U187" s="30" t="s">
        <v>45</v>
      </c>
      <c r="V187" s="24"/>
      <c r="W187" s="147">
        <f>$V$187*$K$187</f>
        <v>0</v>
      </c>
      <c r="X187" s="147">
        <v>0</v>
      </c>
      <c r="Y187" s="147">
        <f>$X$187*$K$187</f>
        <v>0</v>
      </c>
      <c r="Z187" s="147">
        <v>0</v>
      </c>
      <c r="AA187" s="148">
        <f>$Z$187*$K$187</f>
        <v>0</v>
      </c>
      <c r="AR187" s="6" t="s">
        <v>155</v>
      </c>
      <c r="AT187" s="6" t="s">
        <v>151</v>
      </c>
      <c r="AU187" s="6" t="s">
        <v>110</v>
      </c>
      <c r="AY187" s="6" t="s">
        <v>150</v>
      </c>
      <c r="BE187" s="91">
        <f>IF($U$187="základní",$N$187,0)</f>
        <v>0</v>
      </c>
      <c r="BF187" s="91">
        <f>IF($U$187="snížená",$N$187,0)</f>
        <v>0</v>
      </c>
      <c r="BG187" s="91">
        <f>IF($U$187="zákl. přenesená",$N$187,0)</f>
        <v>0</v>
      </c>
      <c r="BH187" s="91">
        <f>IF($U$187="sníž. přenesená",$N$187,0)</f>
        <v>0</v>
      </c>
      <c r="BI187" s="91">
        <f>IF($U$187="nulová",$N$187,0)</f>
        <v>0</v>
      </c>
      <c r="BJ187" s="6" t="s">
        <v>22</v>
      </c>
      <c r="BK187" s="91">
        <f>ROUND($L$187*$K$187,2)</f>
        <v>0</v>
      </c>
      <c r="BL187" s="6" t="s">
        <v>155</v>
      </c>
      <c r="BM187" s="6" t="s">
        <v>679</v>
      </c>
    </row>
    <row r="188" spans="2:65" s="6" customFormat="1" ht="27" customHeight="1">
      <c r="B188" s="23"/>
      <c r="C188" s="162" t="s">
        <v>334</v>
      </c>
      <c r="D188" s="162" t="s">
        <v>256</v>
      </c>
      <c r="E188" s="163" t="s">
        <v>680</v>
      </c>
      <c r="F188" s="217" t="s">
        <v>681</v>
      </c>
      <c r="G188" s="217"/>
      <c r="H188" s="217"/>
      <c r="I188" s="217"/>
      <c r="J188" s="164" t="s">
        <v>170</v>
      </c>
      <c r="K188" s="165">
        <v>71.761</v>
      </c>
      <c r="L188" s="218">
        <v>0</v>
      </c>
      <c r="M188" s="218"/>
      <c r="N188" s="219">
        <f>ROUND($L$188*$K$188,2)</f>
        <v>0</v>
      </c>
      <c r="O188" s="219"/>
      <c r="P188" s="219"/>
      <c r="Q188" s="219"/>
      <c r="R188" s="25"/>
      <c r="T188" s="146"/>
      <c r="U188" s="30" t="s">
        <v>45</v>
      </c>
      <c r="V188" s="24"/>
      <c r="W188" s="147">
        <f>$V$188*$K$188</f>
        <v>0</v>
      </c>
      <c r="X188" s="147">
        <v>0.1</v>
      </c>
      <c r="Y188" s="147">
        <f>$X$188*$K$188</f>
        <v>7.1761</v>
      </c>
      <c r="Z188" s="147">
        <v>0</v>
      </c>
      <c r="AA188" s="148">
        <f>$Z$188*$K$188</f>
        <v>0</v>
      </c>
      <c r="AR188" s="6" t="s">
        <v>189</v>
      </c>
      <c r="AT188" s="6" t="s">
        <v>256</v>
      </c>
      <c r="AU188" s="6" t="s">
        <v>110</v>
      </c>
      <c r="AY188" s="6" t="s">
        <v>150</v>
      </c>
      <c r="BE188" s="91">
        <f>IF($U$188="základní",$N$188,0)</f>
        <v>0</v>
      </c>
      <c r="BF188" s="91">
        <f>IF($U$188="snížená",$N$188,0)</f>
        <v>0</v>
      </c>
      <c r="BG188" s="91">
        <f>IF($U$188="zákl. přenesená",$N$188,0)</f>
        <v>0</v>
      </c>
      <c r="BH188" s="91">
        <f>IF($U$188="sníž. přenesená",$N$188,0)</f>
        <v>0</v>
      </c>
      <c r="BI188" s="91">
        <f>IF($U$188="nulová",$N$188,0)</f>
        <v>0</v>
      </c>
      <c r="BJ188" s="6" t="s">
        <v>22</v>
      </c>
      <c r="BK188" s="91">
        <f>ROUND($L$188*$K$188,2)</f>
        <v>0</v>
      </c>
      <c r="BL188" s="6" t="s">
        <v>155</v>
      </c>
      <c r="BM188" s="6" t="s">
        <v>682</v>
      </c>
    </row>
    <row r="189" spans="2:65" s="6" customFormat="1" ht="39" customHeight="1">
      <c r="B189" s="23"/>
      <c r="C189" s="142" t="s">
        <v>338</v>
      </c>
      <c r="D189" s="142" t="s">
        <v>151</v>
      </c>
      <c r="E189" s="143" t="s">
        <v>683</v>
      </c>
      <c r="F189" s="212" t="s">
        <v>684</v>
      </c>
      <c r="G189" s="212"/>
      <c r="H189" s="212"/>
      <c r="I189" s="212"/>
      <c r="J189" s="144" t="s">
        <v>181</v>
      </c>
      <c r="K189" s="145">
        <v>1</v>
      </c>
      <c r="L189" s="213">
        <v>0</v>
      </c>
      <c r="M189" s="213"/>
      <c r="N189" s="214">
        <f>ROUND($L$189*$K$189,2)</f>
        <v>0</v>
      </c>
      <c r="O189" s="214"/>
      <c r="P189" s="214"/>
      <c r="Q189" s="214"/>
      <c r="R189" s="25"/>
      <c r="T189" s="146"/>
      <c r="U189" s="30" t="s">
        <v>45</v>
      </c>
      <c r="V189" s="24"/>
      <c r="W189" s="147">
        <f>$V$189*$K$189</f>
        <v>0</v>
      </c>
      <c r="X189" s="147">
        <v>1E-05</v>
      </c>
      <c r="Y189" s="147">
        <f>$X$189*$K$189</f>
        <v>1E-05</v>
      </c>
      <c r="Z189" s="147">
        <v>0</v>
      </c>
      <c r="AA189" s="148">
        <f>$Z$189*$K$189</f>
        <v>0</v>
      </c>
      <c r="AR189" s="6" t="s">
        <v>155</v>
      </c>
      <c r="AT189" s="6" t="s">
        <v>151</v>
      </c>
      <c r="AU189" s="6" t="s">
        <v>110</v>
      </c>
      <c r="AY189" s="6" t="s">
        <v>150</v>
      </c>
      <c r="BE189" s="91">
        <f>IF($U$189="základní",$N$189,0)</f>
        <v>0</v>
      </c>
      <c r="BF189" s="91">
        <f>IF($U$189="snížená",$N$189,0)</f>
        <v>0</v>
      </c>
      <c r="BG189" s="91">
        <f>IF($U$189="zákl. přenesená",$N$189,0)</f>
        <v>0</v>
      </c>
      <c r="BH189" s="91">
        <f>IF($U$189="sníž. přenesená",$N$189,0)</f>
        <v>0</v>
      </c>
      <c r="BI189" s="91">
        <f>IF($U$189="nulová",$N$189,0)</f>
        <v>0</v>
      </c>
      <c r="BJ189" s="6" t="s">
        <v>22</v>
      </c>
      <c r="BK189" s="91">
        <f>ROUND($L$189*$K$189,2)</f>
        <v>0</v>
      </c>
      <c r="BL189" s="6" t="s">
        <v>155</v>
      </c>
      <c r="BM189" s="6" t="s">
        <v>685</v>
      </c>
    </row>
    <row r="190" spans="2:65" s="6" customFormat="1" ht="27" customHeight="1">
      <c r="B190" s="23"/>
      <c r="C190" s="162" t="s">
        <v>342</v>
      </c>
      <c r="D190" s="162" t="s">
        <v>256</v>
      </c>
      <c r="E190" s="163" t="s">
        <v>686</v>
      </c>
      <c r="F190" s="217" t="s">
        <v>687</v>
      </c>
      <c r="G190" s="217"/>
      <c r="H190" s="217"/>
      <c r="I190" s="217"/>
      <c r="J190" s="164" t="s">
        <v>181</v>
      </c>
      <c r="K190" s="165">
        <v>1</v>
      </c>
      <c r="L190" s="218">
        <v>0</v>
      </c>
      <c r="M190" s="218"/>
      <c r="N190" s="219">
        <f>ROUND($L$190*$K$190,2)</f>
        <v>0</v>
      </c>
      <c r="O190" s="219"/>
      <c r="P190" s="219"/>
      <c r="Q190" s="219"/>
      <c r="R190" s="25"/>
      <c r="T190" s="146"/>
      <c r="U190" s="30" t="s">
        <v>45</v>
      </c>
      <c r="V190" s="24"/>
      <c r="W190" s="147">
        <f>$V$190*$K$190</f>
        <v>0</v>
      </c>
      <c r="X190" s="147">
        <v>0.0028</v>
      </c>
      <c r="Y190" s="147">
        <f>$X$190*$K$190</f>
        <v>0.0028</v>
      </c>
      <c r="Z190" s="147">
        <v>0</v>
      </c>
      <c r="AA190" s="148">
        <f>$Z$190*$K$190</f>
        <v>0</v>
      </c>
      <c r="AR190" s="6" t="s">
        <v>189</v>
      </c>
      <c r="AT190" s="6" t="s">
        <v>256</v>
      </c>
      <c r="AU190" s="6" t="s">
        <v>110</v>
      </c>
      <c r="AY190" s="6" t="s">
        <v>150</v>
      </c>
      <c r="BE190" s="91">
        <f>IF($U$190="základní",$N$190,0)</f>
        <v>0</v>
      </c>
      <c r="BF190" s="91">
        <f>IF($U$190="snížená",$N$190,0)</f>
        <v>0</v>
      </c>
      <c r="BG190" s="91">
        <f>IF($U$190="zákl. přenesená",$N$190,0)</f>
        <v>0</v>
      </c>
      <c r="BH190" s="91">
        <f>IF($U$190="sníž. přenesená",$N$190,0)</f>
        <v>0</v>
      </c>
      <c r="BI190" s="91">
        <f>IF($U$190="nulová",$N$190,0)</f>
        <v>0</v>
      </c>
      <c r="BJ190" s="6" t="s">
        <v>22</v>
      </c>
      <c r="BK190" s="91">
        <f>ROUND($L$190*$K$190,2)</f>
        <v>0</v>
      </c>
      <c r="BL190" s="6" t="s">
        <v>155</v>
      </c>
      <c r="BM190" s="6" t="s">
        <v>688</v>
      </c>
    </row>
    <row r="191" spans="2:65" s="6" customFormat="1" ht="27" customHeight="1">
      <c r="B191" s="23"/>
      <c r="C191" s="142" t="s">
        <v>346</v>
      </c>
      <c r="D191" s="142" t="s">
        <v>151</v>
      </c>
      <c r="E191" s="143" t="s">
        <v>689</v>
      </c>
      <c r="F191" s="212" t="s">
        <v>690</v>
      </c>
      <c r="G191" s="212"/>
      <c r="H191" s="212"/>
      <c r="I191" s="212"/>
      <c r="J191" s="144" t="s">
        <v>691</v>
      </c>
      <c r="K191" s="145">
        <v>2</v>
      </c>
      <c r="L191" s="213">
        <v>0</v>
      </c>
      <c r="M191" s="213"/>
      <c r="N191" s="214">
        <f>ROUND($L$191*$K$191,2)</f>
        <v>0</v>
      </c>
      <c r="O191" s="214"/>
      <c r="P191" s="214"/>
      <c r="Q191" s="214"/>
      <c r="R191" s="25"/>
      <c r="T191" s="146"/>
      <c r="U191" s="30" t="s">
        <v>45</v>
      </c>
      <c r="V191" s="24"/>
      <c r="W191" s="147">
        <f>$V$191*$K$191</f>
        <v>0</v>
      </c>
      <c r="X191" s="147">
        <v>0.00031</v>
      </c>
      <c r="Y191" s="147">
        <f>$X$191*$K$191</f>
        <v>0.00062</v>
      </c>
      <c r="Z191" s="147">
        <v>0</v>
      </c>
      <c r="AA191" s="148">
        <f>$Z$191*$K$191</f>
        <v>0</v>
      </c>
      <c r="AR191" s="6" t="s">
        <v>155</v>
      </c>
      <c r="AT191" s="6" t="s">
        <v>151</v>
      </c>
      <c r="AU191" s="6" t="s">
        <v>110</v>
      </c>
      <c r="AY191" s="6" t="s">
        <v>150</v>
      </c>
      <c r="BE191" s="91">
        <f>IF($U$191="základní",$N$191,0)</f>
        <v>0</v>
      </c>
      <c r="BF191" s="91">
        <f>IF($U$191="snížená",$N$191,0)</f>
        <v>0</v>
      </c>
      <c r="BG191" s="91">
        <f>IF($U$191="zákl. přenesená",$N$191,0)</f>
        <v>0</v>
      </c>
      <c r="BH191" s="91">
        <f>IF($U$191="sníž. přenesená",$N$191,0)</f>
        <v>0</v>
      </c>
      <c r="BI191" s="91">
        <f>IF($U$191="nulová",$N$191,0)</f>
        <v>0</v>
      </c>
      <c r="BJ191" s="6" t="s">
        <v>22</v>
      </c>
      <c r="BK191" s="91">
        <f>ROUND($L$191*$K$191,2)</f>
        <v>0</v>
      </c>
      <c r="BL191" s="6" t="s">
        <v>155</v>
      </c>
      <c r="BM191" s="6" t="s">
        <v>692</v>
      </c>
    </row>
    <row r="192" spans="2:65" s="6" customFormat="1" ht="27" customHeight="1">
      <c r="B192" s="23"/>
      <c r="C192" s="142" t="s">
        <v>350</v>
      </c>
      <c r="D192" s="142" t="s">
        <v>151</v>
      </c>
      <c r="E192" s="143" t="s">
        <v>693</v>
      </c>
      <c r="F192" s="212" t="s">
        <v>694</v>
      </c>
      <c r="G192" s="212"/>
      <c r="H192" s="212"/>
      <c r="I192" s="212"/>
      <c r="J192" s="144" t="s">
        <v>170</v>
      </c>
      <c r="K192" s="145">
        <v>14.6</v>
      </c>
      <c r="L192" s="213">
        <v>0</v>
      </c>
      <c r="M192" s="213"/>
      <c r="N192" s="214">
        <f>ROUND($L$192*$K$192,2)</f>
        <v>0</v>
      </c>
      <c r="O192" s="214"/>
      <c r="P192" s="214"/>
      <c r="Q192" s="214"/>
      <c r="R192" s="25"/>
      <c r="T192" s="146"/>
      <c r="U192" s="30" t="s">
        <v>45</v>
      </c>
      <c r="V192" s="24"/>
      <c r="W192" s="147">
        <f>$V$192*$K$192</f>
        <v>0</v>
      </c>
      <c r="X192" s="147">
        <v>0</v>
      </c>
      <c r="Y192" s="147">
        <f>$X$192*$K$192</f>
        <v>0</v>
      </c>
      <c r="Z192" s="147">
        <v>0</v>
      </c>
      <c r="AA192" s="148">
        <f>$Z$192*$K$192</f>
        <v>0</v>
      </c>
      <c r="AR192" s="6" t="s">
        <v>155</v>
      </c>
      <c r="AT192" s="6" t="s">
        <v>151</v>
      </c>
      <c r="AU192" s="6" t="s">
        <v>110</v>
      </c>
      <c r="AY192" s="6" t="s">
        <v>150</v>
      </c>
      <c r="BE192" s="91">
        <f>IF($U$192="základní",$N$192,0)</f>
        <v>0</v>
      </c>
      <c r="BF192" s="91">
        <f>IF($U$192="snížená",$N$192,0)</f>
        <v>0</v>
      </c>
      <c r="BG192" s="91">
        <f>IF($U$192="zákl. přenesená",$N$192,0)</f>
        <v>0</v>
      </c>
      <c r="BH192" s="91">
        <f>IF($U$192="sníž. přenesená",$N$192,0)</f>
        <v>0</v>
      </c>
      <c r="BI192" s="91">
        <f>IF($U$192="nulová",$N$192,0)</f>
        <v>0</v>
      </c>
      <c r="BJ192" s="6" t="s">
        <v>22</v>
      </c>
      <c r="BK192" s="91">
        <f>ROUND($L$192*$K$192,2)</f>
        <v>0</v>
      </c>
      <c r="BL192" s="6" t="s">
        <v>155</v>
      </c>
      <c r="BM192" s="6" t="s">
        <v>695</v>
      </c>
    </row>
    <row r="193" spans="2:51" s="6" customFormat="1" ht="18.75" customHeight="1">
      <c r="B193" s="149"/>
      <c r="C193" s="150"/>
      <c r="D193" s="150"/>
      <c r="E193" s="150"/>
      <c r="F193" s="215" t="s">
        <v>675</v>
      </c>
      <c r="G193" s="215"/>
      <c r="H193" s="215"/>
      <c r="I193" s="215"/>
      <c r="J193" s="150"/>
      <c r="K193" s="151">
        <v>56.1</v>
      </c>
      <c r="L193" s="150"/>
      <c r="M193" s="150"/>
      <c r="N193" s="150"/>
      <c r="O193" s="150"/>
      <c r="P193" s="150"/>
      <c r="Q193" s="150"/>
      <c r="R193" s="152"/>
      <c r="T193" s="153"/>
      <c r="U193" s="150"/>
      <c r="V193" s="150"/>
      <c r="W193" s="150"/>
      <c r="X193" s="150"/>
      <c r="Y193" s="150"/>
      <c r="Z193" s="150"/>
      <c r="AA193" s="154"/>
      <c r="AT193" s="155" t="s">
        <v>158</v>
      </c>
      <c r="AU193" s="155" t="s">
        <v>110</v>
      </c>
      <c r="AV193" s="155" t="s">
        <v>110</v>
      </c>
      <c r="AW193" s="155" t="s">
        <v>120</v>
      </c>
      <c r="AX193" s="155" t="s">
        <v>80</v>
      </c>
      <c r="AY193" s="155" t="s">
        <v>150</v>
      </c>
    </row>
    <row r="194" spans="2:51" s="6" customFormat="1" ht="18.75" customHeight="1">
      <c r="B194" s="149"/>
      <c r="C194" s="150"/>
      <c r="D194" s="150"/>
      <c r="E194" s="150"/>
      <c r="F194" s="215" t="s">
        <v>676</v>
      </c>
      <c r="G194" s="215"/>
      <c r="H194" s="215"/>
      <c r="I194" s="215"/>
      <c r="J194" s="150"/>
      <c r="K194" s="151">
        <v>14.6</v>
      </c>
      <c r="L194" s="150"/>
      <c r="M194" s="150"/>
      <c r="N194" s="150"/>
      <c r="O194" s="150"/>
      <c r="P194" s="150"/>
      <c r="Q194" s="150"/>
      <c r="R194" s="152"/>
      <c r="T194" s="153"/>
      <c r="U194" s="150"/>
      <c r="V194" s="150"/>
      <c r="W194" s="150"/>
      <c r="X194" s="150"/>
      <c r="Y194" s="150"/>
      <c r="Z194" s="150"/>
      <c r="AA194" s="154"/>
      <c r="AT194" s="155" t="s">
        <v>158</v>
      </c>
      <c r="AU194" s="155" t="s">
        <v>110</v>
      </c>
      <c r="AV194" s="155" t="s">
        <v>110</v>
      </c>
      <c r="AW194" s="155" t="s">
        <v>120</v>
      </c>
      <c r="AX194" s="155" t="s">
        <v>22</v>
      </c>
      <c r="AY194" s="155" t="s">
        <v>150</v>
      </c>
    </row>
    <row r="195" spans="2:65" s="6" customFormat="1" ht="39" customHeight="1">
      <c r="B195" s="23"/>
      <c r="C195" s="142" t="s">
        <v>354</v>
      </c>
      <c r="D195" s="142" t="s">
        <v>151</v>
      </c>
      <c r="E195" s="143" t="s">
        <v>696</v>
      </c>
      <c r="F195" s="212" t="s">
        <v>697</v>
      </c>
      <c r="G195" s="212"/>
      <c r="H195" s="212"/>
      <c r="I195" s="212"/>
      <c r="J195" s="144" t="s">
        <v>181</v>
      </c>
      <c r="K195" s="145">
        <v>2</v>
      </c>
      <c r="L195" s="213">
        <v>0</v>
      </c>
      <c r="M195" s="213"/>
      <c r="N195" s="214">
        <f>ROUND($L$195*$K$195,2)</f>
        <v>0</v>
      </c>
      <c r="O195" s="214"/>
      <c r="P195" s="214"/>
      <c r="Q195" s="214"/>
      <c r="R195" s="25"/>
      <c r="T195" s="146"/>
      <c r="U195" s="30" t="s">
        <v>45</v>
      </c>
      <c r="V195" s="24"/>
      <c r="W195" s="147">
        <f>$V$195*$K$195</f>
        <v>0</v>
      </c>
      <c r="X195" s="147">
        <v>2.11676</v>
      </c>
      <c r="Y195" s="147">
        <f>$X$195*$K$195</f>
        <v>4.23352</v>
      </c>
      <c r="Z195" s="147">
        <v>0</v>
      </c>
      <c r="AA195" s="148">
        <f>$Z$195*$K$195</f>
        <v>0</v>
      </c>
      <c r="AR195" s="6" t="s">
        <v>155</v>
      </c>
      <c r="AT195" s="6" t="s">
        <v>151</v>
      </c>
      <c r="AU195" s="6" t="s">
        <v>110</v>
      </c>
      <c r="AY195" s="6" t="s">
        <v>150</v>
      </c>
      <c r="BE195" s="91">
        <f>IF($U$195="základní",$N$195,0)</f>
        <v>0</v>
      </c>
      <c r="BF195" s="91">
        <f>IF($U$195="snížená",$N$195,0)</f>
        <v>0</v>
      </c>
      <c r="BG195" s="91">
        <f>IF($U$195="zákl. přenesená",$N$195,0)</f>
        <v>0</v>
      </c>
      <c r="BH195" s="91">
        <f>IF($U$195="sníž. přenesená",$N$195,0)</f>
        <v>0</v>
      </c>
      <c r="BI195" s="91">
        <f>IF($U$195="nulová",$N$195,0)</f>
        <v>0</v>
      </c>
      <c r="BJ195" s="6" t="s">
        <v>22</v>
      </c>
      <c r="BK195" s="91">
        <f>ROUND($L$195*$K$195,2)</f>
        <v>0</v>
      </c>
      <c r="BL195" s="6" t="s">
        <v>155</v>
      </c>
      <c r="BM195" s="6" t="s">
        <v>698</v>
      </c>
    </row>
    <row r="196" spans="2:65" s="6" customFormat="1" ht="27" customHeight="1">
      <c r="B196" s="23"/>
      <c r="C196" s="162" t="s">
        <v>358</v>
      </c>
      <c r="D196" s="162" t="s">
        <v>256</v>
      </c>
      <c r="E196" s="163" t="s">
        <v>699</v>
      </c>
      <c r="F196" s="217" t="s">
        <v>700</v>
      </c>
      <c r="G196" s="217"/>
      <c r="H196" s="217"/>
      <c r="I196" s="217"/>
      <c r="J196" s="164" t="s">
        <v>181</v>
      </c>
      <c r="K196" s="165">
        <v>2</v>
      </c>
      <c r="L196" s="218">
        <v>0</v>
      </c>
      <c r="M196" s="218"/>
      <c r="N196" s="219">
        <f>ROUND($L$196*$K$196,2)</f>
        <v>0</v>
      </c>
      <c r="O196" s="219"/>
      <c r="P196" s="219"/>
      <c r="Q196" s="219"/>
      <c r="R196" s="25"/>
      <c r="T196" s="146"/>
      <c r="U196" s="30" t="s">
        <v>45</v>
      </c>
      <c r="V196" s="24"/>
      <c r="W196" s="147">
        <f>$V$196*$K$196</f>
        <v>0</v>
      </c>
      <c r="X196" s="147">
        <v>1.39</v>
      </c>
      <c r="Y196" s="147">
        <f>$X$196*$K$196</f>
        <v>2.78</v>
      </c>
      <c r="Z196" s="147">
        <v>0</v>
      </c>
      <c r="AA196" s="148">
        <f>$Z$196*$K$196</f>
        <v>0</v>
      </c>
      <c r="AR196" s="6" t="s">
        <v>189</v>
      </c>
      <c r="AT196" s="6" t="s">
        <v>256</v>
      </c>
      <c r="AU196" s="6" t="s">
        <v>110</v>
      </c>
      <c r="AY196" s="6" t="s">
        <v>150</v>
      </c>
      <c r="BE196" s="91">
        <f>IF($U$196="základní",$N$196,0)</f>
        <v>0</v>
      </c>
      <c r="BF196" s="91">
        <f>IF($U$196="snížená",$N$196,0)</f>
        <v>0</v>
      </c>
      <c r="BG196" s="91">
        <f>IF($U$196="zákl. přenesená",$N$196,0)</f>
        <v>0</v>
      </c>
      <c r="BH196" s="91">
        <f>IF($U$196="sníž. přenesená",$N$196,0)</f>
        <v>0</v>
      </c>
      <c r="BI196" s="91">
        <f>IF($U$196="nulová",$N$196,0)</f>
        <v>0</v>
      </c>
      <c r="BJ196" s="6" t="s">
        <v>22</v>
      </c>
      <c r="BK196" s="91">
        <f>ROUND($L$196*$K$196,2)</f>
        <v>0</v>
      </c>
      <c r="BL196" s="6" t="s">
        <v>155</v>
      </c>
      <c r="BM196" s="6" t="s">
        <v>701</v>
      </c>
    </row>
    <row r="197" spans="2:65" s="6" customFormat="1" ht="27" customHeight="1">
      <c r="B197" s="23"/>
      <c r="C197" s="162" t="s">
        <v>363</v>
      </c>
      <c r="D197" s="162" t="s">
        <v>256</v>
      </c>
      <c r="E197" s="163" t="s">
        <v>702</v>
      </c>
      <c r="F197" s="217" t="s">
        <v>703</v>
      </c>
      <c r="G197" s="217"/>
      <c r="H197" s="217"/>
      <c r="I197" s="217"/>
      <c r="J197" s="164" t="s">
        <v>181</v>
      </c>
      <c r="K197" s="165">
        <v>2</v>
      </c>
      <c r="L197" s="218">
        <v>0</v>
      </c>
      <c r="M197" s="218"/>
      <c r="N197" s="219">
        <f>ROUND($L$197*$K$197,2)</f>
        <v>0</v>
      </c>
      <c r="O197" s="219"/>
      <c r="P197" s="219"/>
      <c r="Q197" s="219"/>
      <c r="R197" s="25"/>
      <c r="T197" s="146"/>
      <c r="U197" s="30" t="s">
        <v>45</v>
      </c>
      <c r="V197" s="24"/>
      <c r="W197" s="147">
        <f>$V$197*$K$197</f>
        <v>0</v>
      </c>
      <c r="X197" s="147">
        <v>0.051</v>
      </c>
      <c r="Y197" s="147">
        <f>$X$197*$K$197</f>
        <v>0.102</v>
      </c>
      <c r="Z197" s="147">
        <v>0</v>
      </c>
      <c r="AA197" s="148">
        <f>$Z$197*$K$197</f>
        <v>0</v>
      </c>
      <c r="AR197" s="6" t="s">
        <v>189</v>
      </c>
      <c r="AT197" s="6" t="s">
        <v>256</v>
      </c>
      <c r="AU197" s="6" t="s">
        <v>110</v>
      </c>
      <c r="AY197" s="6" t="s">
        <v>150</v>
      </c>
      <c r="BE197" s="91">
        <f>IF($U$197="základní",$N$197,0)</f>
        <v>0</v>
      </c>
      <c r="BF197" s="91">
        <f>IF($U$197="snížená",$N$197,0)</f>
        <v>0</v>
      </c>
      <c r="BG197" s="91">
        <f>IF($U$197="zákl. přenesená",$N$197,0)</f>
        <v>0</v>
      </c>
      <c r="BH197" s="91">
        <f>IF($U$197="sníž. přenesená",$N$197,0)</f>
        <v>0</v>
      </c>
      <c r="BI197" s="91">
        <f>IF($U$197="nulová",$N$197,0)</f>
        <v>0</v>
      </c>
      <c r="BJ197" s="6" t="s">
        <v>22</v>
      </c>
      <c r="BK197" s="91">
        <f>ROUND($L$197*$K$197,2)</f>
        <v>0</v>
      </c>
      <c r="BL197" s="6" t="s">
        <v>155</v>
      </c>
      <c r="BM197" s="6" t="s">
        <v>704</v>
      </c>
    </row>
    <row r="198" spans="2:65" s="6" customFormat="1" ht="15.75" customHeight="1">
      <c r="B198" s="23"/>
      <c r="C198" s="162" t="s">
        <v>368</v>
      </c>
      <c r="D198" s="162" t="s">
        <v>256</v>
      </c>
      <c r="E198" s="163" t="s">
        <v>705</v>
      </c>
      <c r="F198" s="217" t="s">
        <v>706</v>
      </c>
      <c r="G198" s="217"/>
      <c r="H198" s="217"/>
      <c r="I198" s="217"/>
      <c r="J198" s="164" t="s">
        <v>181</v>
      </c>
      <c r="K198" s="165">
        <v>2</v>
      </c>
      <c r="L198" s="218">
        <v>0</v>
      </c>
      <c r="M198" s="218"/>
      <c r="N198" s="219">
        <f>ROUND($L$198*$K$198,2)</f>
        <v>0</v>
      </c>
      <c r="O198" s="219"/>
      <c r="P198" s="219"/>
      <c r="Q198" s="219"/>
      <c r="R198" s="25"/>
      <c r="T198" s="146"/>
      <c r="U198" s="30" t="s">
        <v>45</v>
      </c>
      <c r="V198" s="24"/>
      <c r="W198" s="147">
        <f>$V$198*$K$198</f>
        <v>0</v>
      </c>
      <c r="X198" s="147">
        <v>0.615</v>
      </c>
      <c r="Y198" s="147">
        <f>$X$198*$K$198</f>
        <v>1.23</v>
      </c>
      <c r="Z198" s="147">
        <v>0</v>
      </c>
      <c r="AA198" s="148">
        <f>$Z$198*$K$198</f>
        <v>0</v>
      </c>
      <c r="AR198" s="6" t="s">
        <v>189</v>
      </c>
      <c r="AT198" s="6" t="s">
        <v>256</v>
      </c>
      <c r="AU198" s="6" t="s">
        <v>110</v>
      </c>
      <c r="AY198" s="6" t="s">
        <v>150</v>
      </c>
      <c r="BE198" s="91">
        <f>IF($U$198="základní",$N$198,0)</f>
        <v>0</v>
      </c>
      <c r="BF198" s="91">
        <f>IF($U$198="snížená",$N$198,0)</f>
        <v>0</v>
      </c>
      <c r="BG198" s="91">
        <f>IF($U$198="zákl. přenesená",$N$198,0)</f>
        <v>0</v>
      </c>
      <c r="BH198" s="91">
        <f>IF($U$198="sníž. přenesená",$N$198,0)</f>
        <v>0</v>
      </c>
      <c r="BI198" s="91">
        <f>IF($U$198="nulová",$N$198,0)</f>
        <v>0</v>
      </c>
      <c r="BJ198" s="6" t="s">
        <v>22</v>
      </c>
      <c r="BK198" s="91">
        <f>ROUND($L$198*$K$198,2)</f>
        <v>0</v>
      </c>
      <c r="BL198" s="6" t="s">
        <v>155</v>
      </c>
      <c r="BM198" s="6" t="s">
        <v>707</v>
      </c>
    </row>
    <row r="199" spans="2:65" s="6" customFormat="1" ht="27" customHeight="1">
      <c r="B199" s="23"/>
      <c r="C199" s="142" t="s">
        <v>373</v>
      </c>
      <c r="D199" s="142" t="s">
        <v>151</v>
      </c>
      <c r="E199" s="143" t="s">
        <v>708</v>
      </c>
      <c r="F199" s="212" t="s">
        <v>709</v>
      </c>
      <c r="G199" s="212"/>
      <c r="H199" s="212"/>
      <c r="I199" s="212"/>
      <c r="J199" s="144" t="s">
        <v>181</v>
      </c>
      <c r="K199" s="145">
        <v>1</v>
      </c>
      <c r="L199" s="213">
        <v>0</v>
      </c>
      <c r="M199" s="213"/>
      <c r="N199" s="214">
        <f>ROUND($L$199*$K$199,2)</f>
        <v>0</v>
      </c>
      <c r="O199" s="214"/>
      <c r="P199" s="214"/>
      <c r="Q199" s="214"/>
      <c r="R199" s="25"/>
      <c r="T199" s="146"/>
      <c r="U199" s="30" t="s">
        <v>45</v>
      </c>
      <c r="V199" s="24"/>
      <c r="W199" s="147">
        <f>$V$199*$K$199</f>
        <v>0</v>
      </c>
      <c r="X199" s="147">
        <v>2.61488</v>
      </c>
      <c r="Y199" s="147">
        <f>$X$199*$K$199</f>
        <v>2.61488</v>
      </c>
      <c r="Z199" s="147">
        <v>0</v>
      </c>
      <c r="AA199" s="148">
        <f>$Z$199*$K$199</f>
        <v>0</v>
      </c>
      <c r="AR199" s="6" t="s">
        <v>155</v>
      </c>
      <c r="AT199" s="6" t="s">
        <v>151</v>
      </c>
      <c r="AU199" s="6" t="s">
        <v>110</v>
      </c>
      <c r="AY199" s="6" t="s">
        <v>150</v>
      </c>
      <c r="BE199" s="91">
        <f>IF($U$199="základní",$N$199,0)</f>
        <v>0</v>
      </c>
      <c r="BF199" s="91">
        <f>IF($U$199="snížená",$N$199,0)</f>
        <v>0</v>
      </c>
      <c r="BG199" s="91">
        <f>IF($U$199="zákl. přenesená",$N$199,0)</f>
        <v>0</v>
      </c>
      <c r="BH199" s="91">
        <f>IF($U$199="sníž. přenesená",$N$199,0)</f>
        <v>0</v>
      </c>
      <c r="BI199" s="91">
        <f>IF($U$199="nulová",$N$199,0)</f>
        <v>0</v>
      </c>
      <c r="BJ199" s="6" t="s">
        <v>22</v>
      </c>
      <c r="BK199" s="91">
        <f>ROUND($L$199*$K$199,2)</f>
        <v>0</v>
      </c>
      <c r="BL199" s="6" t="s">
        <v>155</v>
      </c>
      <c r="BM199" s="6" t="s">
        <v>710</v>
      </c>
    </row>
    <row r="200" spans="2:65" s="6" customFormat="1" ht="27" customHeight="1">
      <c r="B200" s="23"/>
      <c r="C200" s="162" t="s">
        <v>378</v>
      </c>
      <c r="D200" s="162" t="s">
        <v>256</v>
      </c>
      <c r="E200" s="163" t="s">
        <v>711</v>
      </c>
      <c r="F200" s="217" t="s">
        <v>712</v>
      </c>
      <c r="G200" s="217"/>
      <c r="H200" s="217"/>
      <c r="I200" s="217"/>
      <c r="J200" s="164" t="s">
        <v>181</v>
      </c>
      <c r="K200" s="165">
        <v>1</v>
      </c>
      <c r="L200" s="218">
        <v>0</v>
      </c>
      <c r="M200" s="218"/>
      <c r="N200" s="219">
        <f>ROUND($L$200*$K$200,2)</f>
        <v>0</v>
      </c>
      <c r="O200" s="219"/>
      <c r="P200" s="219"/>
      <c r="Q200" s="219"/>
      <c r="R200" s="25"/>
      <c r="T200" s="146"/>
      <c r="U200" s="30" t="s">
        <v>45</v>
      </c>
      <c r="V200" s="24"/>
      <c r="W200" s="147">
        <f>$V$200*$K$200</f>
        <v>0</v>
      </c>
      <c r="X200" s="147">
        <v>0.242</v>
      </c>
      <c r="Y200" s="147">
        <f>$X$200*$K$200</f>
        <v>0.242</v>
      </c>
      <c r="Z200" s="147">
        <v>0</v>
      </c>
      <c r="AA200" s="148">
        <f>$Z$200*$K$200</f>
        <v>0</v>
      </c>
      <c r="AR200" s="6" t="s">
        <v>189</v>
      </c>
      <c r="AT200" s="6" t="s">
        <v>256</v>
      </c>
      <c r="AU200" s="6" t="s">
        <v>110</v>
      </c>
      <c r="AY200" s="6" t="s">
        <v>150</v>
      </c>
      <c r="BE200" s="91">
        <f>IF($U$200="základní",$N$200,0)</f>
        <v>0</v>
      </c>
      <c r="BF200" s="91">
        <f>IF($U$200="snížená",$N$200,0)</f>
        <v>0</v>
      </c>
      <c r="BG200" s="91">
        <f>IF($U$200="zákl. přenesená",$N$200,0)</f>
        <v>0</v>
      </c>
      <c r="BH200" s="91">
        <f>IF($U$200="sníž. přenesená",$N$200,0)</f>
        <v>0</v>
      </c>
      <c r="BI200" s="91">
        <f>IF($U$200="nulová",$N$200,0)</f>
        <v>0</v>
      </c>
      <c r="BJ200" s="6" t="s">
        <v>22</v>
      </c>
      <c r="BK200" s="91">
        <f>ROUND($L$200*$K$200,2)</f>
        <v>0</v>
      </c>
      <c r="BL200" s="6" t="s">
        <v>155</v>
      </c>
      <c r="BM200" s="6" t="s">
        <v>713</v>
      </c>
    </row>
    <row r="201" spans="2:65" s="6" customFormat="1" ht="15.75" customHeight="1">
      <c r="B201" s="23"/>
      <c r="C201" s="162" t="s">
        <v>382</v>
      </c>
      <c r="D201" s="162" t="s">
        <v>256</v>
      </c>
      <c r="E201" s="163" t="s">
        <v>714</v>
      </c>
      <c r="F201" s="217" t="s">
        <v>715</v>
      </c>
      <c r="G201" s="217"/>
      <c r="H201" s="217"/>
      <c r="I201" s="217"/>
      <c r="J201" s="164" t="s">
        <v>181</v>
      </c>
      <c r="K201" s="165">
        <v>1</v>
      </c>
      <c r="L201" s="218">
        <v>0</v>
      </c>
      <c r="M201" s="218"/>
      <c r="N201" s="219">
        <f>ROUND($L$201*$K$201,2)</f>
        <v>0</v>
      </c>
      <c r="O201" s="219"/>
      <c r="P201" s="219"/>
      <c r="Q201" s="219"/>
      <c r="R201" s="25"/>
      <c r="T201" s="146"/>
      <c r="U201" s="30" t="s">
        <v>45</v>
      </c>
      <c r="V201" s="24"/>
      <c r="W201" s="147">
        <f>$V$201*$K$201</f>
        <v>0</v>
      </c>
      <c r="X201" s="147">
        <v>2.45</v>
      </c>
      <c r="Y201" s="147">
        <f>$X$201*$K$201</f>
        <v>2.45</v>
      </c>
      <c r="Z201" s="147">
        <v>0</v>
      </c>
      <c r="AA201" s="148">
        <f>$Z$201*$K$201</f>
        <v>0</v>
      </c>
      <c r="AR201" s="6" t="s">
        <v>189</v>
      </c>
      <c r="AT201" s="6" t="s">
        <v>256</v>
      </c>
      <c r="AU201" s="6" t="s">
        <v>110</v>
      </c>
      <c r="AY201" s="6" t="s">
        <v>150</v>
      </c>
      <c r="BE201" s="91">
        <f>IF($U$201="základní",$N$201,0)</f>
        <v>0</v>
      </c>
      <c r="BF201" s="91">
        <f>IF($U$201="snížená",$N$201,0)</f>
        <v>0</v>
      </c>
      <c r="BG201" s="91">
        <f>IF($U$201="zákl. přenesená",$N$201,0)</f>
        <v>0</v>
      </c>
      <c r="BH201" s="91">
        <f>IF($U$201="sníž. přenesená",$N$201,0)</f>
        <v>0</v>
      </c>
      <c r="BI201" s="91">
        <f>IF($U$201="nulová",$N$201,0)</f>
        <v>0</v>
      </c>
      <c r="BJ201" s="6" t="s">
        <v>22</v>
      </c>
      <c r="BK201" s="91">
        <f>ROUND($L$201*$K$201,2)</f>
        <v>0</v>
      </c>
      <c r="BL201" s="6" t="s">
        <v>155</v>
      </c>
      <c r="BM201" s="6" t="s">
        <v>716</v>
      </c>
    </row>
    <row r="202" spans="2:65" s="6" customFormat="1" ht="27" customHeight="1">
      <c r="B202" s="23"/>
      <c r="C202" s="142" t="s">
        <v>385</v>
      </c>
      <c r="D202" s="142" t="s">
        <v>151</v>
      </c>
      <c r="E202" s="143" t="s">
        <v>717</v>
      </c>
      <c r="F202" s="212" t="s">
        <v>718</v>
      </c>
      <c r="G202" s="212"/>
      <c r="H202" s="212"/>
      <c r="I202" s="212"/>
      <c r="J202" s="144" t="s">
        <v>181</v>
      </c>
      <c r="K202" s="145">
        <v>1</v>
      </c>
      <c r="L202" s="213">
        <v>0</v>
      </c>
      <c r="M202" s="213"/>
      <c r="N202" s="214">
        <f>ROUND($L$202*$K$202,2)</f>
        <v>0</v>
      </c>
      <c r="O202" s="214"/>
      <c r="P202" s="214"/>
      <c r="Q202" s="214"/>
      <c r="R202" s="25"/>
      <c r="T202" s="146"/>
      <c r="U202" s="30" t="s">
        <v>45</v>
      </c>
      <c r="V202" s="24"/>
      <c r="W202" s="147">
        <f>$V$202*$K$202</f>
        <v>0</v>
      </c>
      <c r="X202" s="147">
        <v>0.3409</v>
      </c>
      <c r="Y202" s="147">
        <f>$X$202*$K$202</f>
        <v>0.3409</v>
      </c>
      <c r="Z202" s="147">
        <v>0</v>
      </c>
      <c r="AA202" s="148">
        <f>$Z$202*$K$202</f>
        <v>0</v>
      </c>
      <c r="AR202" s="6" t="s">
        <v>155</v>
      </c>
      <c r="AT202" s="6" t="s">
        <v>151</v>
      </c>
      <c r="AU202" s="6" t="s">
        <v>110</v>
      </c>
      <c r="AY202" s="6" t="s">
        <v>150</v>
      </c>
      <c r="BE202" s="91">
        <f>IF($U$202="základní",$N$202,0)</f>
        <v>0</v>
      </c>
      <c r="BF202" s="91">
        <f>IF($U$202="snížená",$N$202,0)</f>
        <v>0</v>
      </c>
      <c r="BG202" s="91">
        <f>IF($U$202="zákl. přenesená",$N$202,0)</f>
        <v>0</v>
      </c>
      <c r="BH202" s="91">
        <f>IF($U$202="sníž. přenesená",$N$202,0)</f>
        <v>0</v>
      </c>
      <c r="BI202" s="91">
        <f>IF($U$202="nulová",$N$202,0)</f>
        <v>0</v>
      </c>
      <c r="BJ202" s="6" t="s">
        <v>22</v>
      </c>
      <c r="BK202" s="91">
        <f>ROUND($L$202*$K$202,2)</f>
        <v>0</v>
      </c>
      <c r="BL202" s="6" t="s">
        <v>155</v>
      </c>
      <c r="BM202" s="6" t="s">
        <v>719</v>
      </c>
    </row>
    <row r="203" spans="2:65" s="6" customFormat="1" ht="27" customHeight="1">
      <c r="B203" s="23"/>
      <c r="C203" s="162" t="s">
        <v>390</v>
      </c>
      <c r="D203" s="162" t="s">
        <v>256</v>
      </c>
      <c r="E203" s="163" t="s">
        <v>720</v>
      </c>
      <c r="F203" s="217" t="s">
        <v>721</v>
      </c>
      <c r="G203" s="217"/>
      <c r="H203" s="217"/>
      <c r="I203" s="217"/>
      <c r="J203" s="164" t="s">
        <v>181</v>
      </c>
      <c r="K203" s="165">
        <v>1</v>
      </c>
      <c r="L203" s="218">
        <v>0</v>
      </c>
      <c r="M203" s="218"/>
      <c r="N203" s="219">
        <f>ROUND($L$203*$K$203,2)</f>
        <v>0</v>
      </c>
      <c r="O203" s="219"/>
      <c r="P203" s="219"/>
      <c r="Q203" s="219"/>
      <c r="R203" s="25"/>
      <c r="T203" s="146"/>
      <c r="U203" s="30" t="s">
        <v>45</v>
      </c>
      <c r="V203" s="24"/>
      <c r="W203" s="147">
        <f>$V$203*$K$203</f>
        <v>0</v>
      </c>
      <c r="X203" s="147">
        <v>0.108</v>
      </c>
      <c r="Y203" s="147">
        <f>$X$203*$K$203</f>
        <v>0.108</v>
      </c>
      <c r="Z203" s="147">
        <v>0</v>
      </c>
      <c r="AA203" s="148">
        <f>$Z$203*$K$203</f>
        <v>0</v>
      </c>
      <c r="AR203" s="6" t="s">
        <v>189</v>
      </c>
      <c r="AT203" s="6" t="s">
        <v>256</v>
      </c>
      <c r="AU203" s="6" t="s">
        <v>110</v>
      </c>
      <c r="AY203" s="6" t="s">
        <v>150</v>
      </c>
      <c r="BE203" s="91">
        <f>IF($U$203="základní",$N$203,0)</f>
        <v>0</v>
      </c>
      <c r="BF203" s="91">
        <f>IF($U$203="snížená",$N$203,0)</f>
        <v>0</v>
      </c>
      <c r="BG203" s="91">
        <f>IF($U$203="zákl. přenesená",$N$203,0)</f>
        <v>0</v>
      </c>
      <c r="BH203" s="91">
        <f>IF($U$203="sníž. přenesená",$N$203,0)</f>
        <v>0</v>
      </c>
      <c r="BI203" s="91">
        <f>IF($U$203="nulová",$N$203,0)</f>
        <v>0</v>
      </c>
      <c r="BJ203" s="6" t="s">
        <v>22</v>
      </c>
      <c r="BK203" s="91">
        <f>ROUND($L$203*$K$203,2)</f>
        <v>0</v>
      </c>
      <c r="BL203" s="6" t="s">
        <v>155</v>
      </c>
      <c r="BM203" s="6" t="s">
        <v>722</v>
      </c>
    </row>
    <row r="204" spans="2:65" s="6" customFormat="1" ht="27" customHeight="1">
      <c r="B204" s="23"/>
      <c r="C204" s="162" t="s">
        <v>395</v>
      </c>
      <c r="D204" s="162" t="s">
        <v>256</v>
      </c>
      <c r="E204" s="163" t="s">
        <v>723</v>
      </c>
      <c r="F204" s="217" t="s">
        <v>724</v>
      </c>
      <c r="G204" s="217"/>
      <c r="H204" s="217"/>
      <c r="I204" s="217"/>
      <c r="J204" s="164" t="s">
        <v>181</v>
      </c>
      <c r="K204" s="165">
        <v>1</v>
      </c>
      <c r="L204" s="218">
        <v>0</v>
      </c>
      <c r="M204" s="218"/>
      <c r="N204" s="219">
        <f>ROUND($L$204*$K$204,2)</f>
        <v>0</v>
      </c>
      <c r="O204" s="219"/>
      <c r="P204" s="219"/>
      <c r="Q204" s="219"/>
      <c r="R204" s="25"/>
      <c r="T204" s="146"/>
      <c r="U204" s="30" t="s">
        <v>45</v>
      </c>
      <c r="V204" s="24"/>
      <c r="W204" s="147">
        <f>$V$204*$K$204</f>
        <v>0</v>
      </c>
      <c r="X204" s="147">
        <v>0.057</v>
      </c>
      <c r="Y204" s="147">
        <f>$X$204*$K$204</f>
        <v>0.057</v>
      </c>
      <c r="Z204" s="147">
        <v>0</v>
      </c>
      <c r="AA204" s="148">
        <f>$Z$204*$K$204</f>
        <v>0</v>
      </c>
      <c r="AR204" s="6" t="s">
        <v>189</v>
      </c>
      <c r="AT204" s="6" t="s">
        <v>256</v>
      </c>
      <c r="AU204" s="6" t="s">
        <v>110</v>
      </c>
      <c r="AY204" s="6" t="s">
        <v>150</v>
      </c>
      <c r="BE204" s="91">
        <f>IF($U$204="základní",$N$204,0)</f>
        <v>0</v>
      </c>
      <c r="BF204" s="91">
        <f>IF($U$204="snížená",$N$204,0)</f>
        <v>0</v>
      </c>
      <c r="BG204" s="91">
        <f>IF($U$204="zákl. přenesená",$N$204,0)</f>
        <v>0</v>
      </c>
      <c r="BH204" s="91">
        <f>IF($U$204="sníž. přenesená",$N$204,0)</f>
        <v>0</v>
      </c>
      <c r="BI204" s="91">
        <f>IF($U$204="nulová",$N$204,0)</f>
        <v>0</v>
      </c>
      <c r="BJ204" s="6" t="s">
        <v>22</v>
      </c>
      <c r="BK204" s="91">
        <f>ROUND($L$204*$K$204,2)</f>
        <v>0</v>
      </c>
      <c r="BL204" s="6" t="s">
        <v>155</v>
      </c>
      <c r="BM204" s="6" t="s">
        <v>725</v>
      </c>
    </row>
    <row r="205" spans="2:65" s="6" customFormat="1" ht="27" customHeight="1">
      <c r="B205" s="23"/>
      <c r="C205" s="162" t="s">
        <v>400</v>
      </c>
      <c r="D205" s="162" t="s">
        <v>256</v>
      </c>
      <c r="E205" s="163" t="s">
        <v>726</v>
      </c>
      <c r="F205" s="217" t="s">
        <v>727</v>
      </c>
      <c r="G205" s="217"/>
      <c r="H205" s="217"/>
      <c r="I205" s="217"/>
      <c r="J205" s="164" t="s">
        <v>181</v>
      </c>
      <c r="K205" s="165">
        <v>1</v>
      </c>
      <c r="L205" s="218">
        <v>0</v>
      </c>
      <c r="M205" s="218"/>
      <c r="N205" s="219">
        <f>ROUND($L$205*$K$205,2)</f>
        <v>0</v>
      </c>
      <c r="O205" s="219"/>
      <c r="P205" s="219"/>
      <c r="Q205" s="219"/>
      <c r="R205" s="25"/>
      <c r="T205" s="146"/>
      <c r="U205" s="30" t="s">
        <v>45</v>
      </c>
      <c r="V205" s="24"/>
      <c r="W205" s="147">
        <f>$V$205*$K$205</f>
        <v>0</v>
      </c>
      <c r="X205" s="147">
        <v>0.027</v>
      </c>
      <c r="Y205" s="147">
        <f>$X$205*$K$205</f>
        <v>0.027</v>
      </c>
      <c r="Z205" s="147">
        <v>0</v>
      </c>
      <c r="AA205" s="148">
        <f>$Z$205*$K$205</f>
        <v>0</v>
      </c>
      <c r="AR205" s="6" t="s">
        <v>189</v>
      </c>
      <c r="AT205" s="6" t="s">
        <v>256</v>
      </c>
      <c r="AU205" s="6" t="s">
        <v>110</v>
      </c>
      <c r="AY205" s="6" t="s">
        <v>150</v>
      </c>
      <c r="BE205" s="91">
        <f>IF($U$205="základní",$N$205,0)</f>
        <v>0</v>
      </c>
      <c r="BF205" s="91">
        <f>IF($U$205="snížená",$N$205,0)</f>
        <v>0</v>
      </c>
      <c r="BG205" s="91">
        <f>IF($U$205="zákl. přenesená",$N$205,0)</f>
        <v>0</v>
      </c>
      <c r="BH205" s="91">
        <f>IF($U$205="sníž. přenesená",$N$205,0)</f>
        <v>0</v>
      </c>
      <c r="BI205" s="91">
        <f>IF($U$205="nulová",$N$205,0)</f>
        <v>0</v>
      </c>
      <c r="BJ205" s="6" t="s">
        <v>22</v>
      </c>
      <c r="BK205" s="91">
        <f>ROUND($L$205*$K$205,2)</f>
        <v>0</v>
      </c>
      <c r="BL205" s="6" t="s">
        <v>155</v>
      </c>
      <c r="BM205" s="6" t="s">
        <v>728</v>
      </c>
    </row>
    <row r="206" spans="2:65" s="6" customFormat="1" ht="27" customHeight="1">
      <c r="B206" s="23"/>
      <c r="C206" s="142" t="s">
        <v>404</v>
      </c>
      <c r="D206" s="142" t="s">
        <v>151</v>
      </c>
      <c r="E206" s="143" t="s">
        <v>729</v>
      </c>
      <c r="F206" s="212" t="s">
        <v>730</v>
      </c>
      <c r="G206" s="212"/>
      <c r="H206" s="212"/>
      <c r="I206" s="212"/>
      <c r="J206" s="144" t="s">
        <v>181</v>
      </c>
      <c r="K206" s="145">
        <v>1</v>
      </c>
      <c r="L206" s="213">
        <v>0</v>
      </c>
      <c r="M206" s="213"/>
      <c r="N206" s="214">
        <f>ROUND($L$206*$K$206,2)</f>
        <v>0</v>
      </c>
      <c r="O206" s="214"/>
      <c r="P206" s="214"/>
      <c r="Q206" s="214"/>
      <c r="R206" s="25"/>
      <c r="T206" s="146"/>
      <c r="U206" s="30" t="s">
        <v>45</v>
      </c>
      <c r="V206" s="24"/>
      <c r="W206" s="147">
        <f>$V$206*$K$206</f>
        <v>0</v>
      </c>
      <c r="X206" s="147">
        <v>0.00936</v>
      </c>
      <c r="Y206" s="147">
        <f>$X$206*$K$206</f>
        <v>0.00936</v>
      </c>
      <c r="Z206" s="147">
        <v>0</v>
      </c>
      <c r="AA206" s="148">
        <f>$Z$206*$K$206</f>
        <v>0</v>
      </c>
      <c r="AR206" s="6" t="s">
        <v>155</v>
      </c>
      <c r="AT206" s="6" t="s">
        <v>151</v>
      </c>
      <c r="AU206" s="6" t="s">
        <v>110</v>
      </c>
      <c r="AY206" s="6" t="s">
        <v>150</v>
      </c>
      <c r="BE206" s="91">
        <f>IF($U$206="základní",$N$206,0)</f>
        <v>0</v>
      </c>
      <c r="BF206" s="91">
        <f>IF($U$206="snížená",$N$206,0)</f>
        <v>0</v>
      </c>
      <c r="BG206" s="91">
        <f>IF($U$206="zákl. přenesená",$N$206,0)</f>
        <v>0</v>
      </c>
      <c r="BH206" s="91">
        <f>IF($U$206="sníž. přenesená",$N$206,0)</f>
        <v>0</v>
      </c>
      <c r="BI206" s="91">
        <f>IF($U$206="nulová",$N$206,0)</f>
        <v>0</v>
      </c>
      <c r="BJ206" s="6" t="s">
        <v>22</v>
      </c>
      <c r="BK206" s="91">
        <f>ROUND($L$206*$K$206,2)</f>
        <v>0</v>
      </c>
      <c r="BL206" s="6" t="s">
        <v>155</v>
      </c>
      <c r="BM206" s="6" t="s">
        <v>731</v>
      </c>
    </row>
    <row r="207" spans="2:65" s="6" customFormat="1" ht="15.75" customHeight="1">
      <c r="B207" s="23"/>
      <c r="C207" s="162" t="s">
        <v>408</v>
      </c>
      <c r="D207" s="162" t="s">
        <v>256</v>
      </c>
      <c r="E207" s="163" t="s">
        <v>732</v>
      </c>
      <c r="F207" s="217" t="s">
        <v>733</v>
      </c>
      <c r="G207" s="217"/>
      <c r="H207" s="217"/>
      <c r="I207" s="217"/>
      <c r="J207" s="164" t="s">
        <v>181</v>
      </c>
      <c r="K207" s="165">
        <v>1</v>
      </c>
      <c r="L207" s="218">
        <v>0</v>
      </c>
      <c r="M207" s="218"/>
      <c r="N207" s="219">
        <f>ROUND($L$207*$K$207,2)</f>
        <v>0</v>
      </c>
      <c r="O207" s="219"/>
      <c r="P207" s="219"/>
      <c r="Q207" s="219"/>
      <c r="R207" s="25"/>
      <c r="T207" s="146"/>
      <c r="U207" s="30" t="s">
        <v>45</v>
      </c>
      <c r="V207" s="24"/>
      <c r="W207" s="147">
        <f>$V$207*$K$207</f>
        <v>0</v>
      </c>
      <c r="X207" s="147">
        <v>0.058</v>
      </c>
      <c r="Y207" s="147">
        <f>$X$207*$K$207</f>
        <v>0.058</v>
      </c>
      <c r="Z207" s="147">
        <v>0</v>
      </c>
      <c r="AA207" s="148">
        <f>$Z$207*$K$207</f>
        <v>0</v>
      </c>
      <c r="AR207" s="6" t="s">
        <v>189</v>
      </c>
      <c r="AT207" s="6" t="s">
        <v>256</v>
      </c>
      <c r="AU207" s="6" t="s">
        <v>110</v>
      </c>
      <c r="AY207" s="6" t="s">
        <v>150</v>
      </c>
      <c r="BE207" s="91">
        <f>IF($U$207="základní",$N$207,0)</f>
        <v>0</v>
      </c>
      <c r="BF207" s="91">
        <f>IF($U$207="snížená",$N$207,0)</f>
        <v>0</v>
      </c>
      <c r="BG207" s="91">
        <f>IF($U$207="zákl. přenesená",$N$207,0)</f>
        <v>0</v>
      </c>
      <c r="BH207" s="91">
        <f>IF($U$207="sníž. přenesená",$N$207,0)</f>
        <v>0</v>
      </c>
      <c r="BI207" s="91">
        <f>IF($U$207="nulová",$N$207,0)</f>
        <v>0</v>
      </c>
      <c r="BJ207" s="6" t="s">
        <v>22</v>
      </c>
      <c r="BK207" s="91">
        <f>ROUND($L$207*$K$207,2)</f>
        <v>0</v>
      </c>
      <c r="BL207" s="6" t="s">
        <v>155</v>
      </c>
      <c r="BM207" s="6" t="s">
        <v>734</v>
      </c>
    </row>
    <row r="208" spans="2:65" s="6" customFormat="1" ht="15.75" customHeight="1">
      <c r="B208" s="23"/>
      <c r="C208" s="162" t="s">
        <v>413</v>
      </c>
      <c r="D208" s="162" t="s">
        <v>256</v>
      </c>
      <c r="E208" s="163" t="s">
        <v>735</v>
      </c>
      <c r="F208" s="217" t="s">
        <v>736</v>
      </c>
      <c r="G208" s="217"/>
      <c r="H208" s="217"/>
      <c r="I208" s="217"/>
      <c r="J208" s="164" t="s">
        <v>181</v>
      </c>
      <c r="K208" s="165">
        <v>1</v>
      </c>
      <c r="L208" s="218">
        <v>0</v>
      </c>
      <c r="M208" s="218"/>
      <c r="N208" s="219">
        <f>ROUND($L$208*$K$208,2)</f>
        <v>0</v>
      </c>
      <c r="O208" s="219"/>
      <c r="P208" s="219"/>
      <c r="Q208" s="219"/>
      <c r="R208" s="25"/>
      <c r="T208" s="146"/>
      <c r="U208" s="30" t="s">
        <v>45</v>
      </c>
      <c r="V208" s="24"/>
      <c r="W208" s="147">
        <f>$V$208*$K$208</f>
        <v>0</v>
      </c>
      <c r="X208" s="147">
        <v>0.06</v>
      </c>
      <c r="Y208" s="147">
        <f>$X$208*$K$208</f>
        <v>0.06</v>
      </c>
      <c r="Z208" s="147">
        <v>0</v>
      </c>
      <c r="AA208" s="148">
        <f>$Z$208*$K$208</f>
        <v>0</v>
      </c>
      <c r="AR208" s="6" t="s">
        <v>189</v>
      </c>
      <c r="AT208" s="6" t="s">
        <v>256</v>
      </c>
      <c r="AU208" s="6" t="s">
        <v>110</v>
      </c>
      <c r="AY208" s="6" t="s">
        <v>150</v>
      </c>
      <c r="BE208" s="91">
        <f>IF($U$208="základní",$N$208,0)</f>
        <v>0</v>
      </c>
      <c r="BF208" s="91">
        <f>IF($U$208="snížená",$N$208,0)</f>
        <v>0</v>
      </c>
      <c r="BG208" s="91">
        <f>IF($U$208="zákl. přenesená",$N$208,0)</f>
        <v>0</v>
      </c>
      <c r="BH208" s="91">
        <f>IF($U$208="sníž. přenesená",$N$208,0)</f>
        <v>0</v>
      </c>
      <c r="BI208" s="91">
        <f>IF($U$208="nulová",$N$208,0)</f>
        <v>0</v>
      </c>
      <c r="BJ208" s="6" t="s">
        <v>22</v>
      </c>
      <c r="BK208" s="91">
        <f>ROUND($L$208*$K$208,2)</f>
        <v>0</v>
      </c>
      <c r="BL208" s="6" t="s">
        <v>155</v>
      </c>
      <c r="BM208" s="6" t="s">
        <v>737</v>
      </c>
    </row>
    <row r="209" spans="2:65" s="6" customFormat="1" ht="27" customHeight="1">
      <c r="B209" s="23"/>
      <c r="C209" s="162" t="s">
        <v>418</v>
      </c>
      <c r="D209" s="162" t="s">
        <v>256</v>
      </c>
      <c r="E209" s="163" t="s">
        <v>738</v>
      </c>
      <c r="F209" s="217" t="s">
        <v>739</v>
      </c>
      <c r="G209" s="217"/>
      <c r="H209" s="217"/>
      <c r="I209" s="217"/>
      <c r="J209" s="164" t="s">
        <v>181</v>
      </c>
      <c r="K209" s="165">
        <v>1</v>
      </c>
      <c r="L209" s="218">
        <v>0</v>
      </c>
      <c r="M209" s="218"/>
      <c r="N209" s="219">
        <f>ROUND($L$209*$K$209,2)</f>
        <v>0</v>
      </c>
      <c r="O209" s="219"/>
      <c r="P209" s="219"/>
      <c r="Q209" s="219"/>
      <c r="R209" s="25"/>
      <c r="T209" s="146"/>
      <c r="U209" s="30" t="s">
        <v>45</v>
      </c>
      <c r="V209" s="24"/>
      <c r="W209" s="147">
        <f>$V$209*$K$209</f>
        <v>0</v>
      </c>
      <c r="X209" s="147">
        <v>0.006</v>
      </c>
      <c r="Y209" s="147">
        <f>$X$209*$K$209</f>
        <v>0.006</v>
      </c>
      <c r="Z209" s="147">
        <v>0</v>
      </c>
      <c r="AA209" s="148">
        <f>$Z$209*$K$209</f>
        <v>0</v>
      </c>
      <c r="AR209" s="6" t="s">
        <v>189</v>
      </c>
      <c r="AT209" s="6" t="s">
        <v>256</v>
      </c>
      <c r="AU209" s="6" t="s">
        <v>110</v>
      </c>
      <c r="AY209" s="6" t="s">
        <v>150</v>
      </c>
      <c r="BE209" s="91">
        <f>IF($U$209="základní",$N$209,0)</f>
        <v>0</v>
      </c>
      <c r="BF209" s="91">
        <f>IF($U$209="snížená",$N$209,0)</f>
        <v>0</v>
      </c>
      <c r="BG209" s="91">
        <f>IF($U$209="zákl. přenesená",$N$209,0)</f>
        <v>0</v>
      </c>
      <c r="BH209" s="91">
        <f>IF($U$209="sníž. přenesená",$N$209,0)</f>
        <v>0</v>
      </c>
      <c r="BI209" s="91">
        <f>IF($U$209="nulová",$N$209,0)</f>
        <v>0</v>
      </c>
      <c r="BJ209" s="6" t="s">
        <v>22</v>
      </c>
      <c r="BK209" s="91">
        <f>ROUND($L$209*$K$209,2)</f>
        <v>0</v>
      </c>
      <c r="BL209" s="6" t="s">
        <v>155</v>
      </c>
      <c r="BM209" s="6" t="s">
        <v>740</v>
      </c>
    </row>
    <row r="210" spans="2:65" s="6" customFormat="1" ht="27" customHeight="1">
      <c r="B210" s="23"/>
      <c r="C210" s="142" t="s">
        <v>424</v>
      </c>
      <c r="D210" s="142" t="s">
        <v>151</v>
      </c>
      <c r="E210" s="143" t="s">
        <v>741</v>
      </c>
      <c r="F210" s="212" t="s">
        <v>742</v>
      </c>
      <c r="G210" s="212"/>
      <c r="H210" s="212"/>
      <c r="I210" s="212"/>
      <c r="J210" s="144" t="s">
        <v>170</v>
      </c>
      <c r="K210" s="145">
        <v>87.8</v>
      </c>
      <c r="L210" s="213">
        <v>0</v>
      </c>
      <c r="M210" s="213"/>
      <c r="N210" s="214">
        <f>ROUND($L$210*$K$210,2)</f>
        <v>0</v>
      </c>
      <c r="O210" s="214"/>
      <c r="P210" s="214"/>
      <c r="Q210" s="214"/>
      <c r="R210" s="25"/>
      <c r="T210" s="146"/>
      <c r="U210" s="30" t="s">
        <v>45</v>
      </c>
      <c r="V210" s="24"/>
      <c r="W210" s="147">
        <f>$V$210*$K$210</f>
        <v>0</v>
      </c>
      <c r="X210" s="147">
        <v>0.0002</v>
      </c>
      <c r="Y210" s="147">
        <f>$X$210*$K$210</f>
        <v>0.01756</v>
      </c>
      <c r="Z210" s="147">
        <v>0</v>
      </c>
      <c r="AA210" s="148">
        <f>$Z$210*$K$210</f>
        <v>0</v>
      </c>
      <c r="AR210" s="6" t="s">
        <v>155</v>
      </c>
      <c r="AT210" s="6" t="s">
        <v>151</v>
      </c>
      <c r="AU210" s="6" t="s">
        <v>110</v>
      </c>
      <c r="AY210" s="6" t="s">
        <v>150</v>
      </c>
      <c r="BE210" s="91">
        <f>IF($U$210="základní",$N$210,0)</f>
        <v>0</v>
      </c>
      <c r="BF210" s="91">
        <f>IF($U$210="snížená",$N$210,0)</f>
        <v>0</v>
      </c>
      <c r="BG210" s="91">
        <f>IF($U$210="zákl. přenesená",$N$210,0)</f>
        <v>0</v>
      </c>
      <c r="BH210" s="91">
        <f>IF($U$210="sníž. přenesená",$N$210,0)</f>
        <v>0</v>
      </c>
      <c r="BI210" s="91">
        <f>IF($U$210="nulová",$N$210,0)</f>
        <v>0</v>
      </c>
      <c r="BJ210" s="6" t="s">
        <v>22</v>
      </c>
      <c r="BK210" s="91">
        <f>ROUND($L$210*$K$210,2)</f>
        <v>0</v>
      </c>
      <c r="BL210" s="6" t="s">
        <v>155</v>
      </c>
      <c r="BM210" s="6" t="s">
        <v>743</v>
      </c>
    </row>
    <row r="211" spans="2:51" s="6" customFormat="1" ht="18.75" customHeight="1">
      <c r="B211" s="149"/>
      <c r="C211" s="150"/>
      <c r="D211" s="150"/>
      <c r="E211" s="150"/>
      <c r="F211" s="215" t="s">
        <v>744</v>
      </c>
      <c r="G211" s="215"/>
      <c r="H211" s="215"/>
      <c r="I211" s="215"/>
      <c r="J211" s="150"/>
      <c r="K211" s="151">
        <v>87.8</v>
      </c>
      <c r="L211" s="150"/>
      <c r="M211" s="150"/>
      <c r="N211" s="150"/>
      <c r="O211" s="150"/>
      <c r="P211" s="150"/>
      <c r="Q211" s="150"/>
      <c r="R211" s="152"/>
      <c r="T211" s="153"/>
      <c r="U211" s="150"/>
      <c r="V211" s="150"/>
      <c r="W211" s="150"/>
      <c r="X211" s="150"/>
      <c r="Y211" s="150"/>
      <c r="Z211" s="150"/>
      <c r="AA211" s="154"/>
      <c r="AT211" s="155" t="s">
        <v>158</v>
      </c>
      <c r="AU211" s="155" t="s">
        <v>110</v>
      </c>
      <c r="AV211" s="155" t="s">
        <v>110</v>
      </c>
      <c r="AW211" s="155" t="s">
        <v>120</v>
      </c>
      <c r="AX211" s="155" t="s">
        <v>22</v>
      </c>
      <c r="AY211" s="155" t="s">
        <v>150</v>
      </c>
    </row>
    <row r="212" spans="2:65" s="6" customFormat="1" ht="27" customHeight="1">
      <c r="B212" s="23"/>
      <c r="C212" s="142" t="s">
        <v>429</v>
      </c>
      <c r="D212" s="142" t="s">
        <v>151</v>
      </c>
      <c r="E212" s="143" t="s">
        <v>745</v>
      </c>
      <c r="F212" s="212" t="s">
        <v>746</v>
      </c>
      <c r="G212" s="212"/>
      <c r="H212" s="212"/>
      <c r="I212" s="212"/>
      <c r="J212" s="144" t="s">
        <v>170</v>
      </c>
      <c r="K212" s="145">
        <v>87.8</v>
      </c>
      <c r="L212" s="213">
        <v>0</v>
      </c>
      <c r="M212" s="213"/>
      <c r="N212" s="214">
        <f>ROUND($L$212*$K$212,2)</f>
        <v>0</v>
      </c>
      <c r="O212" s="214"/>
      <c r="P212" s="214"/>
      <c r="Q212" s="214"/>
      <c r="R212" s="25"/>
      <c r="T212" s="146"/>
      <c r="U212" s="30" t="s">
        <v>45</v>
      </c>
      <c r="V212" s="24"/>
      <c r="W212" s="147">
        <f>$V$212*$K$212</f>
        <v>0</v>
      </c>
      <c r="X212" s="147">
        <v>6E-05</v>
      </c>
      <c r="Y212" s="147">
        <f>$X$212*$K$212</f>
        <v>0.005268</v>
      </c>
      <c r="Z212" s="147">
        <v>0</v>
      </c>
      <c r="AA212" s="148">
        <f>$Z$212*$K$212</f>
        <v>0</v>
      </c>
      <c r="AR212" s="6" t="s">
        <v>155</v>
      </c>
      <c r="AT212" s="6" t="s">
        <v>151</v>
      </c>
      <c r="AU212" s="6" t="s">
        <v>110</v>
      </c>
      <c r="AY212" s="6" t="s">
        <v>150</v>
      </c>
      <c r="BE212" s="91">
        <f>IF($U$212="základní",$N$212,0)</f>
        <v>0</v>
      </c>
      <c r="BF212" s="91">
        <f>IF($U$212="snížená",$N$212,0)</f>
        <v>0</v>
      </c>
      <c r="BG212" s="91">
        <f>IF($U$212="zákl. přenesená",$N$212,0)</f>
        <v>0</v>
      </c>
      <c r="BH212" s="91">
        <f>IF($U$212="sníž. přenesená",$N$212,0)</f>
        <v>0</v>
      </c>
      <c r="BI212" s="91">
        <f>IF($U$212="nulová",$N$212,0)</f>
        <v>0</v>
      </c>
      <c r="BJ212" s="6" t="s">
        <v>22</v>
      </c>
      <c r="BK212" s="91">
        <f>ROUND($L$212*$K$212,2)</f>
        <v>0</v>
      </c>
      <c r="BL212" s="6" t="s">
        <v>155</v>
      </c>
      <c r="BM212" s="6" t="s">
        <v>747</v>
      </c>
    </row>
    <row r="213" spans="2:51" s="6" customFormat="1" ht="18.75" customHeight="1">
      <c r="B213" s="149"/>
      <c r="C213" s="150"/>
      <c r="D213" s="150"/>
      <c r="E213" s="150"/>
      <c r="F213" s="215" t="s">
        <v>744</v>
      </c>
      <c r="G213" s="215"/>
      <c r="H213" s="215"/>
      <c r="I213" s="215"/>
      <c r="J213" s="150"/>
      <c r="K213" s="151">
        <v>87.8</v>
      </c>
      <c r="L213" s="150"/>
      <c r="M213" s="150"/>
      <c r="N213" s="150"/>
      <c r="O213" s="150"/>
      <c r="P213" s="150"/>
      <c r="Q213" s="150"/>
      <c r="R213" s="152"/>
      <c r="T213" s="153"/>
      <c r="U213" s="150"/>
      <c r="V213" s="150"/>
      <c r="W213" s="150"/>
      <c r="X213" s="150"/>
      <c r="Y213" s="150"/>
      <c r="Z213" s="150"/>
      <c r="AA213" s="154"/>
      <c r="AT213" s="155" t="s">
        <v>158</v>
      </c>
      <c r="AU213" s="155" t="s">
        <v>110</v>
      </c>
      <c r="AV213" s="155" t="s">
        <v>110</v>
      </c>
      <c r="AW213" s="155" t="s">
        <v>120</v>
      </c>
      <c r="AX213" s="155" t="s">
        <v>22</v>
      </c>
      <c r="AY213" s="155" t="s">
        <v>150</v>
      </c>
    </row>
    <row r="214" spans="2:63" s="131" customFormat="1" ht="30.75" customHeight="1">
      <c r="B214" s="132"/>
      <c r="C214" s="133"/>
      <c r="D214" s="141" t="s">
        <v>231</v>
      </c>
      <c r="E214" s="141"/>
      <c r="F214" s="141"/>
      <c r="G214" s="141"/>
      <c r="H214" s="141"/>
      <c r="I214" s="141"/>
      <c r="J214" s="141"/>
      <c r="K214" s="141"/>
      <c r="L214" s="141"/>
      <c r="M214" s="141"/>
      <c r="N214" s="211">
        <f>$BK$214</f>
        <v>0</v>
      </c>
      <c r="O214" s="211"/>
      <c r="P214" s="211"/>
      <c r="Q214" s="211"/>
      <c r="R214" s="135"/>
      <c r="T214" s="136"/>
      <c r="U214" s="133"/>
      <c r="V214" s="133"/>
      <c r="W214" s="137">
        <f>$W$215</f>
        <v>0</v>
      </c>
      <c r="X214" s="133"/>
      <c r="Y214" s="137">
        <f>$Y$215</f>
        <v>0</v>
      </c>
      <c r="Z214" s="133"/>
      <c r="AA214" s="138">
        <f>$AA$215</f>
        <v>1</v>
      </c>
      <c r="AR214" s="139" t="s">
        <v>22</v>
      </c>
      <c r="AT214" s="139" t="s">
        <v>79</v>
      </c>
      <c r="AU214" s="139" t="s">
        <v>22</v>
      </c>
      <c r="AY214" s="139" t="s">
        <v>150</v>
      </c>
      <c r="BK214" s="140">
        <f>$BK$215</f>
        <v>0</v>
      </c>
    </row>
    <row r="215" spans="2:65" s="6" customFormat="1" ht="15.75" customHeight="1">
      <c r="B215" s="23"/>
      <c r="C215" s="142" t="s">
        <v>433</v>
      </c>
      <c r="D215" s="142" t="s">
        <v>151</v>
      </c>
      <c r="E215" s="143" t="s">
        <v>748</v>
      </c>
      <c r="F215" s="212" t="s">
        <v>749</v>
      </c>
      <c r="G215" s="212"/>
      <c r="H215" s="212"/>
      <c r="I215" s="212"/>
      <c r="J215" s="144" t="s">
        <v>750</v>
      </c>
      <c r="K215" s="145">
        <v>1</v>
      </c>
      <c r="L215" s="213">
        <v>0</v>
      </c>
      <c r="M215" s="213"/>
      <c r="N215" s="214">
        <f>ROUND($L$215*$K$215,2)</f>
        <v>0</v>
      </c>
      <c r="O215" s="214"/>
      <c r="P215" s="214"/>
      <c r="Q215" s="214"/>
      <c r="R215" s="25"/>
      <c r="T215" s="146"/>
      <c r="U215" s="30" t="s">
        <v>45</v>
      </c>
      <c r="V215" s="24"/>
      <c r="W215" s="147">
        <f>$V$215*$K$215</f>
        <v>0</v>
      </c>
      <c r="X215" s="147">
        <v>0</v>
      </c>
      <c r="Y215" s="147">
        <f>$X$215*$K$215</f>
        <v>0</v>
      </c>
      <c r="Z215" s="147">
        <v>1</v>
      </c>
      <c r="AA215" s="148">
        <f>$Z$215*$K$215</f>
        <v>1</v>
      </c>
      <c r="AR215" s="6" t="s">
        <v>155</v>
      </c>
      <c r="AT215" s="6" t="s">
        <v>151</v>
      </c>
      <c r="AU215" s="6" t="s">
        <v>110</v>
      </c>
      <c r="AY215" s="6" t="s">
        <v>150</v>
      </c>
      <c r="BE215" s="91">
        <f>IF($U$215="základní",$N$215,0)</f>
        <v>0</v>
      </c>
      <c r="BF215" s="91">
        <f>IF($U$215="snížená",$N$215,0)</f>
        <v>0</v>
      </c>
      <c r="BG215" s="91">
        <f>IF($U$215="zákl. přenesená",$N$215,0)</f>
        <v>0</v>
      </c>
      <c r="BH215" s="91">
        <f>IF($U$215="sníž. přenesená",$N$215,0)</f>
        <v>0</v>
      </c>
      <c r="BI215" s="91">
        <f>IF($U$215="nulová",$N$215,0)</f>
        <v>0</v>
      </c>
      <c r="BJ215" s="6" t="s">
        <v>22</v>
      </c>
      <c r="BK215" s="91">
        <f>ROUND($L$215*$K$215,2)</f>
        <v>0</v>
      </c>
      <c r="BL215" s="6" t="s">
        <v>155</v>
      </c>
      <c r="BM215" s="6" t="s">
        <v>751</v>
      </c>
    </row>
    <row r="216" spans="2:63" s="131" customFormat="1" ht="30.75" customHeight="1">
      <c r="B216" s="132"/>
      <c r="C216" s="133"/>
      <c r="D216" s="141" t="s">
        <v>124</v>
      </c>
      <c r="E216" s="141"/>
      <c r="F216" s="141"/>
      <c r="G216" s="141"/>
      <c r="H216" s="141"/>
      <c r="I216" s="141"/>
      <c r="J216" s="141"/>
      <c r="K216" s="141"/>
      <c r="L216" s="141"/>
      <c r="M216" s="141"/>
      <c r="N216" s="211">
        <f>$BK$216</f>
        <v>0</v>
      </c>
      <c r="O216" s="211"/>
      <c r="P216" s="211"/>
      <c r="Q216" s="211"/>
      <c r="R216" s="135"/>
      <c r="T216" s="136"/>
      <c r="U216" s="133"/>
      <c r="V216" s="133"/>
      <c r="W216" s="137">
        <f>SUM($W$217:$W$220)</f>
        <v>0</v>
      </c>
      <c r="X216" s="133"/>
      <c r="Y216" s="137">
        <f>SUM($Y$217:$Y$220)</f>
        <v>0</v>
      </c>
      <c r="Z216" s="133"/>
      <c r="AA216" s="138">
        <f>SUM($AA$217:$AA$220)</f>
        <v>0</v>
      </c>
      <c r="AR216" s="139" t="s">
        <v>22</v>
      </c>
      <c r="AT216" s="139" t="s">
        <v>79</v>
      </c>
      <c r="AU216" s="139" t="s">
        <v>22</v>
      </c>
      <c r="AY216" s="139" t="s">
        <v>150</v>
      </c>
      <c r="BK216" s="140">
        <f>SUM($BK$217:$BK$220)</f>
        <v>0</v>
      </c>
    </row>
    <row r="217" spans="2:65" s="6" customFormat="1" ht="15.75" customHeight="1">
      <c r="B217" s="23"/>
      <c r="C217" s="142" t="s">
        <v>437</v>
      </c>
      <c r="D217" s="142" t="s">
        <v>151</v>
      </c>
      <c r="E217" s="143" t="s">
        <v>219</v>
      </c>
      <c r="F217" s="212" t="s">
        <v>220</v>
      </c>
      <c r="G217" s="212"/>
      <c r="H217" s="212"/>
      <c r="I217" s="212"/>
      <c r="J217" s="144" t="s">
        <v>202</v>
      </c>
      <c r="K217" s="145">
        <v>1</v>
      </c>
      <c r="L217" s="213">
        <v>0</v>
      </c>
      <c r="M217" s="213"/>
      <c r="N217" s="214">
        <f>ROUND($L$217*$K$217,2)</f>
        <v>0</v>
      </c>
      <c r="O217" s="214"/>
      <c r="P217" s="214"/>
      <c r="Q217" s="214"/>
      <c r="R217" s="25"/>
      <c r="T217" s="146"/>
      <c r="U217" s="30" t="s">
        <v>45</v>
      </c>
      <c r="V217" s="24"/>
      <c r="W217" s="147">
        <f>$V$217*$K$217</f>
        <v>0</v>
      </c>
      <c r="X217" s="147">
        <v>0</v>
      </c>
      <c r="Y217" s="147">
        <f>$X$217*$K$217</f>
        <v>0</v>
      </c>
      <c r="Z217" s="147">
        <v>0</v>
      </c>
      <c r="AA217" s="148">
        <f>$Z$217*$K$217</f>
        <v>0</v>
      </c>
      <c r="AR217" s="6" t="s">
        <v>155</v>
      </c>
      <c r="AT217" s="6" t="s">
        <v>151</v>
      </c>
      <c r="AU217" s="6" t="s">
        <v>110</v>
      </c>
      <c r="AY217" s="6" t="s">
        <v>150</v>
      </c>
      <c r="BE217" s="91">
        <f>IF($U$217="základní",$N$217,0)</f>
        <v>0</v>
      </c>
      <c r="BF217" s="91">
        <f>IF($U$217="snížená",$N$217,0)</f>
        <v>0</v>
      </c>
      <c r="BG217" s="91">
        <f>IF($U$217="zákl. přenesená",$N$217,0)</f>
        <v>0</v>
      </c>
      <c r="BH217" s="91">
        <f>IF($U$217="sníž. přenesená",$N$217,0)</f>
        <v>0</v>
      </c>
      <c r="BI217" s="91">
        <f>IF($U$217="nulová",$N$217,0)</f>
        <v>0</v>
      </c>
      <c r="BJ217" s="6" t="s">
        <v>22</v>
      </c>
      <c r="BK217" s="91">
        <f>ROUND($L$217*$K$217,2)</f>
        <v>0</v>
      </c>
      <c r="BL217" s="6" t="s">
        <v>155</v>
      </c>
      <c r="BM217" s="6" t="s">
        <v>752</v>
      </c>
    </row>
    <row r="218" spans="2:65" s="6" customFormat="1" ht="27" customHeight="1">
      <c r="B218" s="23"/>
      <c r="C218" s="142" t="s">
        <v>441</v>
      </c>
      <c r="D218" s="142" t="s">
        <v>151</v>
      </c>
      <c r="E218" s="143" t="s">
        <v>223</v>
      </c>
      <c r="F218" s="212" t="s">
        <v>224</v>
      </c>
      <c r="G218" s="212"/>
      <c r="H218" s="212"/>
      <c r="I218" s="212"/>
      <c r="J218" s="144" t="s">
        <v>202</v>
      </c>
      <c r="K218" s="145">
        <v>4</v>
      </c>
      <c r="L218" s="213">
        <v>0</v>
      </c>
      <c r="M218" s="213"/>
      <c r="N218" s="214">
        <f>ROUND($L$218*$K$218,2)</f>
        <v>0</v>
      </c>
      <c r="O218" s="214"/>
      <c r="P218" s="214"/>
      <c r="Q218" s="214"/>
      <c r="R218" s="25"/>
      <c r="T218" s="146"/>
      <c r="U218" s="30" t="s">
        <v>45</v>
      </c>
      <c r="V218" s="24"/>
      <c r="W218" s="147">
        <f>$V$218*$K$218</f>
        <v>0</v>
      </c>
      <c r="X218" s="147">
        <v>0</v>
      </c>
      <c r="Y218" s="147">
        <f>$X$218*$K$218</f>
        <v>0</v>
      </c>
      <c r="Z218" s="147">
        <v>0</v>
      </c>
      <c r="AA218" s="148">
        <f>$Z$218*$K$218</f>
        <v>0</v>
      </c>
      <c r="AR218" s="6" t="s">
        <v>155</v>
      </c>
      <c r="AT218" s="6" t="s">
        <v>151</v>
      </c>
      <c r="AU218" s="6" t="s">
        <v>110</v>
      </c>
      <c r="AY218" s="6" t="s">
        <v>150</v>
      </c>
      <c r="BE218" s="91">
        <f>IF($U$218="základní",$N$218,0)</f>
        <v>0</v>
      </c>
      <c r="BF218" s="91">
        <f>IF($U$218="snížená",$N$218,0)</f>
        <v>0</v>
      </c>
      <c r="BG218" s="91">
        <f>IF($U$218="zákl. přenesená",$N$218,0)</f>
        <v>0</v>
      </c>
      <c r="BH218" s="91">
        <f>IF($U$218="sníž. přenesená",$N$218,0)</f>
        <v>0</v>
      </c>
      <c r="BI218" s="91">
        <f>IF($U$218="nulová",$N$218,0)</f>
        <v>0</v>
      </c>
      <c r="BJ218" s="6" t="s">
        <v>22</v>
      </c>
      <c r="BK218" s="91">
        <f>ROUND($L$218*$K$218,2)</f>
        <v>0</v>
      </c>
      <c r="BL218" s="6" t="s">
        <v>155</v>
      </c>
      <c r="BM218" s="6" t="s">
        <v>753</v>
      </c>
    </row>
    <row r="219" spans="2:65" s="6" customFormat="1" ht="27" customHeight="1">
      <c r="B219" s="23"/>
      <c r="C219" s="142" t="s">
        <v>447</v>
      </c>
      <c r="D219" s="142" t="s">
        <v>151</v>
      </c>
      <c r="E219" s="143" t="s">
        <v>754</v>
      </c>
      <c r="F219" s="212" t="s">
        <v>755</v>
      </c>
      <c r="G219" s="212"/>
      <c r="H219" s="212"/>
      <c r="I219" s="212"/>
      <c r="J219" s="144" t="s">
        <v>202</v>
      </c>
      <c r="K219" s="145">
        <v>1</v>
      </c>
      <c r="L219" s="213">
        <v>0</v>
      </c>
      <c r="M219" s="213"/>
      <c r="N219" s="214">
        <f>ROUND($L$219*$K$219,2)</f>
        <v>0</v>
      </c>
      <c r="O219" s="214"/>
      <c r="P219" s="214"/>
      <c r="Q219" s="214"/>
      <c r="R219" s="25"/>
      <c r="T219" s="146"/>
      <c r="U219" s="30" t="s">
        <v>45</v>
      </c>
      <c r="V219" s="24"/>
      <c r="W219" s="147">
        <f>$V$219*$K$219</f>
        <v>0</v>
      </c>
      <c r="X219" s="147">
        <v>0</v>
      </c>
      <c r="Y219" s="147">
        <f>$X$219*$K$219</f>
        <v>0</v>
      </c>
      <c r="Z219" s="147">
        <v>0</v>
      </c>
      <c r="AA219" s="148">
        <f>$Z$219*$K$219</f>
        <v>0</v>
      </c>
      <c r="AR219" s="6" t="s">
        <v>155</v>
      </c>
      <c r="AT219" s="6" t="s">
        <v>151</v>
      </c>
      <c r="AU219" s="6" t="s">
        <v>110</v>
      </c>
      <c r="AY219" s="6" t="s">
        <v>150</v>
      </c>
      <c r="BE219" s="91">
        <f>IF($U$219="základní",$N$219,0)</f>
        <v>0</v>
      </c>
      <c r="BF219" s="91">
        <f>IF($U$219="snížená",$N$219,0)</f>
        <v>0</v>
      </c>
      <c r="BG219" s="91">
        <f>IF($U$219="zákl. přenesená",$N$219,0)</f>
        <v>0</v>
      </c>
      <c r="BH219" s="91">
        <f>IF($U$219="sníž. přenesená",$N$219,0)</f>
        <v>0</v>
      </c>
      <c r="BI219" s="91">
        <f>IF($U$219="nulová",$N$219,0)</f>
        <v>0</v>
      </c>
      <c r="BJ219" s="6" t="s">
        <v>22</v>
      </c>
      <c r="BK219" s="91">
        <f>ROUND($L$219*$K$219,2)</f>
        <v>0</v>
      </c>
      <c r="BL219" s="6" t="s">
        <v>155</v>
      </c>
      <c r="BM219" s="6" t="s">
        <v>756</v>
      </c>
    </row>
    <row r="220" spans="2:65" s="6" customFormat="1" ht="27" customHeight="1">
      <c r="B220" s="23"/>
      <c r="C220" s="142" t="s">
        <v>452</v>
      </c>
      <c r="D220" s="142" t="s">
        <v>151</v>
      </c>
      <c r="E220" s="143" t="s">
        <v>757</v>
      </c>
      <c r="F220" s="212" t="s">
        <v>758</v>
      </c>
      <c r="G220" s="212"/>
      <c r="H220" s="212"/>
      <c r="I220" s="212"/>
      <c r="J220" s="144" t="s">
        <v>202</v>
      </c>
      <c r="K220" s="145">
        <v>1</v>
      </c>
      <c r="L220" s="213">
        <v>0</v>
      </c>
      <c r="M220" s="213"/>
      <c r="N220" s="214">
        <f>ROUND($L$220*$K$220,2)</f>
        <v>0</v>
      </c>
      <c r="O220" s="214"/>
      <c r="P220" s="214"/>
      <c r="Q220" s="214"/>
      <c r="R220" s="25"/>
      <c r="T220" s="146"/>
      <c r="U220" s="30" t="s">
        <v>45</v>
      </c>
      <c r="V220" s="24"/>
      <c r="W220" s="147">
        <f>$V$220*$K$220</f>
        <v>0</v>
      </c>
      <c r="X220" s="147">
        <v>0</v>
      </c>
      <c r="Y220" s="147">
        <f>$X$220*$K$220</f>
        <v>0</v>
      </c>
      <c r="Z220" s="147">
        <v>0</v>
      </c>
      <c r="AA220" s="148">
        <f>$Z$220*$K$220</f>
        <v>0</v>
      </c>
      <c r="AR220" s="6" t="s">
        <v>155</v>
      </c>
      <c r="AT220" s="6" t="s">
        <v>151</v>
      </c>
      <c r="AU220" s="6" t="s">
        <v>110</v>
      </c>
      <c r="AY220" s="6" t="s">
        <v>150</v>
      </c>
      <c r="BE220" s="91">
        <f>IF($U$220="základní",$N$220,0)</f>
        <v>0</v>
      </c>
      <c r="BF220" s="91">
        <f>IF($U$220="snížená",$N$220,0)</f>
        <v>0</v>
      </c>
      <c r="BG220" s="91">
        <f>IF($U$220="zákl. přenesená",$N$220,0)</f>
        <v>0</v>
      </c>
      <c r="BH220" s="91">
        <f>IF($U$220="sníž. přenesená",$N$220,0)</f>
        <v>0</v>
      </c>
      <c r="BI220" s="91">
        <f>IF($U$220="nulová",$N$220,0)</f>
        <v>0</v>
      </c>
      <c r="BJ220" s="6" t="s">
        <v>22</v>
      </c>
      <c r="BK220" s="91">
        <f>ROUND($L$220*$K$220,2)</f>
        <v>0</v>
      </c>
      <c r="BL220" s="6" t="s">
        <v>155</v>
      </c>
      <c r="BM220" s="6" t="s">
        <v>759</v>
      </c>
    </row>
    <row r="221" spans="2:63" s="131" customFormat="1" ht="30.75" customHeight="1">
      <c r="B221" s="132"/>
      <c r="C221" s="133"/>
      <c r="D221" s="141" t="s">
        <v>232</v>
      </c>
      <c r="E221" s="141"/>
      <c r="F221" s="141"/>
      <c r="G221" s="141"/>
      <c r="H221" s="141"/>
      <c r="I221" s="141"/>
      <c r="J221" s="141"/>
      <c r="K221" s="141"/>
      <c r="L221" s="141"/>
      <c r="M221" s="141"/>
      <c r="N221" s="211">
        <f>$BK$221</f>
        <v>0</v>
      </c>
      <c r="O221" s="211"/>
      <c r="P221" s="211"/>
      <c r="Q221" s="211"/>
      <c r="R221" s="135"/>
      <c r="T221" s="136"/>
      <c r="U221" s="133"/>
      <c r="V221" s="133"/>
      <c r="W221" s="137">
        <f>$W$222</f>
        <v>0</v>
      </c>
      <c r="X221" s="133"/>
      <c r="Y221" s="137">
        <f>$Y$222</f>
        <v>0</v>
      </c>
      <c r="Z221" s="133"/>
      <c r="AA221" s="138">
        <f>$AA$222</f>
        <v>0</v>
      </c>
      <c r="AR221" s="139" t="s">
        <v>22</v>
      </c>
      <c r="AT221" s="139" t="s">
        <v>79</v>
      </c>
      <c r="AU221" s="139" t="s">
        <v>22</v>
      </c>
      <c r="AY221" s="139" t="s">
        <v>150</v>
      </c>
      <c r="BK221" s="140">
        <f>$BK$222</f>
        <v>0</v>
      </c>
    </row>
    <row r="222" spans="2:65" s="6" customFormat="1" ht="27" customHeight="1">
      <c r="B222" s="23"/>
      <c r="C222" s="142" t="s">
        <v>459</v>
      </c>
      <c r="D222" s="142" t="s">
        <v>151</v>
      </c>
      <c r="E222" s="143" t="s">
        <v>760</v>
      </c>
      <c r="F222" s="212" t="s">
        <v>761</v>
      </c>
      <c r="G222" s="212"/>
      <c r="H222" s="212"/>
      <c r="I222" s="212"/>
      <c r="J222" s="144" t="s">
        <v>202</v>
      </c>
      <c r="K222" s="145">
        <v>111.462</v>
      </c>
      <c r="L222" s="213">
        <v>0</v>
      </c>
      <c r="M222" s="213"/>
      <c r="N222" s="214">
        <f>ROUND($L$222*$K$222,2)</f>
        <v>0</v>
      </c>
      <c r="O222" s="214"/>
      <c r="P222" s="214"/>
      <c r="Q222" s="214"/>
      <c r="R222" s="25"/>
      <c r="T222" s="146"/>
      <c r="U222" s="30" t="s">
        <v>45</v>
      </c>
      <c r="V222" s="24"/>
      <c r="W222" s="147">
        <f>$V$222*$K$222</f>
        <v>0</v>
      </c>
      <c r="X222" s="147">
        <v>0</v>
      </c>
      <c r="Y222" s="147">
        <f>$X$222*$K$222</f>
        <v>0</v>
      </c>
      <c r="Z222" s="147">
        <v>0</v>
      </c>
      <c r="AA222" s="148">
        <f>$Z$222*$K$222</f>
        <v>0</v>
      </c>
      <c r="AR222" s="6" t="s">
        <v>155</v>
      </c>
      <c r="AT222" s="6" t="s">
        <v>151</v>
      </c>
      <c r="AU222" s="6" t="s">
        <v>110</v>
      </c>
      <c r="AY222" s="6" t="s">
        <v>150</v>
      </c>
      <c r="BE222" s="91">
        <f>IF($U$222="základní",$N$222,0)</f>
        <v>0</v>
      </c>
      <c r="BF222" s="91">
        <f>IF($U$222="snížená",$N$222,0)</f>
        <v>0</v>
      </c>
      <c r="BG222" s="91">
        <f>IF($U$222="zákl. přenesená",$N$222,0)</f>
        <v>0</v>
      </c>
      <c r="BH222" s="91">
        <f>IF($U$222="sníž. přenesená",$N$222,0)</f>
        <v>0</v>
      </c>
      <c r="BI222" s="91">
        <f>IF($U$222="nulová",$N$222,0)</f>
        <v>0</v>
      </c>
      <c r="BJ222" s="6" t="s">
        <v>22</v>
      </c>
      <c r="BK222" s="91">
        <f>ROUND($L$222*$K$222,2)</f>
        <v>0</v>
      </c>
      <c r="BL222" s="6" t="s">
        <v>155</v>
      </c>
      <c r="BM222" s="6" t="s">
        <v>762</v>
      </c>
    </row>
    <row r="223" spans="2:63" s="6" customFormat="1" ht="51" customHeight="1">
      <c r="B223" s="23"/>
      <c r="C223" s="24"/>
      <c r="D223" s="134" t="s">
        <v>226</v>
      </c>
      <c r="E223" s="24"/>
      <c r="F223" s="24"/>
      <c r="G223" s="24"/>
      <c r="H223" s="24"/>
      <c r="I223" s="24"/>
      <c r="J223" s="24"/>
      <c r="K223" s="24"/>
      <c r="L223" s="24"/>
      <c r="M223" s="24"/>
      <c r="N223" s="207">
        <f>$BK$223</f>
        <v>0</v>
      </c>
      <c r="O223" s="207"/>
      <c r="P223" s="207"/>
      <c r="Q223" s="207"/>
      <c r="R223" s="25"/>
      <c r="T223" s="156"/>
      <c r="U223" s="24"/>
      <c r="V223" s="24"/>
      <c r="W223" s="24"/>
      <c r="X223" s="24"/>
      <c r="Y223" s="24"/>
      <c r="Z223" s="24"/>
      <c r="AA223" s="63"/>
      <c r="AT223" s="6" t="s">
        <v>79</v>
      </c>
      <c r="AU223" s="6" t="s">
        <v>80</v>
      </c>
      <c r="AY223" s="6" t="s">
        <v>227</v>
      </c>
      <c r="BK223" s="91">
        <f>SUM($BK$224:$BK$228)</f>
        <v>0</v>
      </c>
    </row>
    <row r="224" spans="2:63" s="6" customFormat="1" ht="23.25" customHeight="1">
      <c r="B224" s="23"/>
      <c r="C224" s="157"/>
      <c r="D224" s="157" t="s">
        <v>151</v>
      </c>
      <c r="E224" s="158"/>
      <c r="F224" s="216"/>
      <c r="G224" s="216"/>
      <c r="H224" s="216"/>
      <c r="I224" s="216"/>
      <c r="J224" s="159"/>
      <c r="K224" s="160"/>
      <c r="L224" s="213"/>
      <c r="M224" s="213"/>
      <c r="N224" s="214">
        <f>$BK$224</f>
        <v>0</v>
      </c>
      <c r="O224" s="214"/>
      <c r="P224" s="214"/>
      <c r="Q224" s="214"/>
      <c r="R224" s="25"/>
      <c r="T224" s="146"/>
      <c r="U224" s="161" t="s">
        <v>45</v>
      </c>
      <c r="V224" s="24"/>
      <c r="W224" s="24"/>
      <c r="X224" s="24"/>
      <c r="Y224" s="24"/>
      <c r="Z224" s="24"/>
      <c r="AA224" s="63"/>
      <c r="AT224" s="6" t="s">
        <v>227</v>
      </c>
      <c r="AU224" s="6" t="s">
        <v>22</v>
      </c>
      <c r="AY224" s="6" t="s">
        <v>227</v>
      </c>
      <c r="BE224" s="91">
        <f>IF($U$224="základní",$N$224,0)</f>
        <v>0</v>
      </c>
      <c r="BF224" s="91">
        <f>IF($U$224="snížená",$N$224,0)</f>
        <v>0</v>
      </c>
      <c r="BG224" s="91">
        <f>IF($U$224="zákl. přenesená",$N$224,0)</f>
        <v>0</v>
      </c>
      <c r="BH224" s="91">
        <f>IF($U$224="sníž. přenesená",$N$224,0)</f>
        <v>0</v>
      </c>
      <c r="BI224" s="91">
        <f>IF($U$224="nulová",$N$224,0)</f>
        <v>0</v>
      </c>
      <c r="BJ224" s="6" t="s">
        <v>22</v>
      </c>
      <c r="BK224" s="91">
        <f>$L$224*$K$224</f>
        <v>0</v>
      </c>
    </row>
    <row r="225" spans="2:63" s="6" customFormat="1" ht="23.25" customHeight="1">
      <c r="B225" s="23"/>
      <c r="C225" s="157"/>
      <c r="D225" s="157" t="s">
        <v>151</v>
      </c>
      <c r="E225" s="158"/>
      <c r="F225" s="216"/>
      <c r="G225" s="216"/>
      <c r="H225" s="216"/>
      <c r="I225" s="216"/>
      <c r="J225" s="159"/>
      <c r="K225" s="160"/>
      <c r="L225" s="213"/>
      <c r="M225" s="213"/>
      <c r="N225" s="214">
        <f>$BK$225</f>
        <v>0</v>
      </c>
      <c r="O225" s="214"/>
      <c r="P225" s="214"/>
      <c r="Q225" s="214"/>
      <c r="R225" s="25"/>
      <c r="T225" s="146"/>
      <c r="U225" s="161" t="s">
        <v>45</v>
      </c>
      <c r="V225" s="24"/>
      <c r="W225" s="24"/>
      <c r="X225" s="24"/>
      <c r="Y225" s="24"/>
      <c r="Z225" s="24"/>
      <c r="AA225" s="63"/>
      <c r="AT225" s="6" t="s">
        <v>227</v>
      </c>
      <c r="AU225" s="6" t="s">
        <v>22</v>
      </c>
      <c r="AY225" s="6" t="s">
        <v>227</v>
      </c>
      <c r="BE225" s="91">
        <f>IF($U$225="základní",$N$225,0)</f>
        <v>0</v>
      </c>
      <c r="BF225" s="91">
        <f>IF($U$225="snížená",$N$225,0)</f>
        <v>0</v>
      </c>
      <c r="BG225" s="91">
        <f>IF($U$225="zákl. přenesená",$N$225,0)</f>
        <v>0</v>
      </c>
      <c r="BH225" s="91">
        <f>IF($U$225="sníž. přenesená",$N$225,0)</f>
        <v>0</v>
      </c>
      <c r="BI225" s="91">
        <f>IF($U$225="nulová",$N$225,0)</f>
        <v>0</v>
      </c>
      <c r="BJ225" s="6" t="s">
        <v>22</v>
      </c>
      <c r="BK225" s="91">
        <f>$L$225*$K$225</f>
        <v>0</v>
      </c>
    </row>
    <row r="226" spans="2:63" s="6" customFormat="1" ht="23.25" customHeight="1">
      <c r="B226" s="23"/>
      <c r="C226" s="157"/>
      <c r="D226" s="157" t="s">
        <v>151</v>
      </c>
      <c r="E226" s="158"/>
      <c r="F226" s="216"/>
      <c r="G226" s="216"/>
      <c r="H226" s="216"/>
      <c r="I226" s="216"/>
      <c r="J226" s="159"/>
      <c r="K226" s="160"/>
      <c r="L226" s="213"/>
      <c r="M226" s="213"/>
      <c r="N226" s="214">
        <f>$BK$226</f>
        <v>0</v>
      </c>
      <c r="O226" s="214"/>
      <c r="P226" s="214"/>
      <c r="Q226" s="214"/>
      <c r="R226" s="25"/>
      <c r="T226" s="146"/>
      <c r="U226" s="161" t="s">
        <v>45</v>
      </c>
      <c r="V226" s="24"/>
      <c r="W226" s="24"/>
      <c r="X226" s="24"/>
      <c r="Y226" s="24"/>
      <c r="Z226" s="24"/>
      <c r="AA226" s="63"/>
      <c r="AT226" s="6" t="s">
        <v>227</v>
      </c>
      <c r="AU226" s="6" t="s">
        <v>22</v>
      </c>
      <c r="AY226" s="6" t="s">
        <v>227</v>
      </c>
      <c r="BE226" s="91">
        <f>IF($U$226="základní",$N$226,0)</f>
        <v>0</v>
      </c>
      <c r="BF226" s="91">
        <f>IF($U$226="snížená",$N$226,0)</f>
        <v>0</v>
      </c>
      <c r="BG226" s="91">
        <f>IF($U$226="zákl. přenesená",$N$226,0)</f>
        <v>0</v>
      </c>
      <c r="BH226" s="91">
        <f>IF($U$226="sníž. přenesená",$N$226,0)</f>
        <v>0</v>
      </c>
      <c r="BI226" s="91">
        <f>IF($U$226="nulová",$N$226,0)</f>
        <v>0</v>
      </c>
      <c r="BJ226" s="6" t="s">
        <v>22</v>
      </c>
      <c r="BK226" s="91">
        <f>$L$226*$K$226</f>
        <v>0</v>
      </c>
    </row>
    <row r="227" spans="2:63" s="6" customFormat="1" ht="23.25" customHeight="1">
      <c r="B227" s="23"/>
      <c r="C227" s="157"/>
      <c r="D227" s="157" t="s">
        <v>151</v>
      </c>
      <c r="E227" s="158"/>
      <c r="F227" s="216"/>
      <c r="G227" s="216"/>
      <c r="H227" s="216"/>
      <c r="I227" s="216"/>
      <c r="J227" s="159"/>
      <c r="K227" s="160"/>
      <c r="L227" s="213"/>
      <c r="M227" s="213"/>
      <c r="N227" s="214">
        <f>$BK$227</f>
        <v>0</v>
      </c>
      <c r="O227" s="214"/>
      <c r="P227" s="214"/>
      <c r="Q227" s="214"/>
      <c r="R227" s="25"/>
      <c r="T227" s="146"/>
      <c r="U227" s="161" t="s">
        <v>45</v>
      </c>
      <c r="V227" s="24"/>
      <c r="W227" s="24"/>
      <c r="X227" s="24"/>
      <c r="Y227" s="24"/>
      <c r="Z227" s="24"/>
      <c r="AA227" s="63"/>
      <c r="AT227" s="6" t="s">
        <v>227</v>
      </c>
      <c r="AU227" s="6" t="s">
        <v>22</v>
      </c>
      <c r="AY227" s="6" t="s">
        <v>227</v>
      </c>
      <c r="BE227" s="91">
        <f>IF($U$227="základní",$N$227,0)</f>
        <v>0</v>
      </c>
      <c r="BF227" s="91">
        <f>IF($U$227="snížená",$N$227,0)</f>
        <v>0</v>
      </c>
      <c r="BG227" s="91">
        <f>IF($U$227="zákl. přenesená",$N$227,0)</f>
        <v>0</v>
      </c>
      <c r="BH227" s="91">
        <f>IF($U$227="sníž. přenesená",$N$227,0)</f>
        <v>0</v>
      </c>
      <c r="BI227" s="91">
        <f>IF($U$227="nulová",$N$227,0)</f>
        <v>0</v>
      </c>
      <c r="BJ227" s="6" t="s">
        <v>22</v>
      </c>
      <c r="BK227" s="91">
        <f>$L$227*$K$227</f>
        <v>0</v>
      </c>
    </row>
    <row r="228" spans="2:63" s="6" customFormat="1" ht="23.25" customHeight="1">
      <c r="B228" s="23"/>
      <c r="C228" s="157"/>
      <c r="D228" s="157" t="s">
        <v>151</v>
      </c>
      <c r="E228" s="158"/>
      <c r="F228" s="216"/>
      <c r="G228" s="216"/>
      <c r="H228" s="216"/>
      <c r="I228" s="216"/>
      <c r="J228" s="159"/>
      <c r="K228" s="160"/>
      <c r="L228" s="213"/>
      <c r="M228" s="213"/>
      <c r="N228" s="214">
        <f>$BK$228</f>
        <v>0</v>
      </c>
      <c r="O228" s="214"/>
      <c r="P228" s="214"/>
      <c r="Q228" s="214"/>
      <c r="R228" s="25"/>
      <c r="T228" s="146"/>
      <c r="U228" s="161" t="s">
        <v>45</v>
      </c>
      <c r="V228" s="42"/>
      <c r="W228" s="42"/>
      <c r="X228" s="42"/>
      <c r="Y228" s="42"/>
      <c r="Z228" s="42"/>
      <c r="AA228" s="44"/>
      <c r="AT228" s="6" t="s">
        <v>227</v>
      </c>
      <c r="AU228" s="6" t="s">
        <v>22</v>
      </c>
      <c r="AY228" s="6" t="s">
        <v>227</v>
      </c>
      <c r="BE228" s="91">
        <f>IF($U$228="základní",$N$228,0)</f>
        <v>0</v>
      </c>
      <c r="BF228" s="91">
        <f>IF($U$228="snížená",$N$228,0)</f>
        <v>0</v>
      </c>
      <c r="BG228" s="91">
        <f>IF($U$228="zákl. přenesená",$N$228,0)</f>
        <v>0</v>
      </c>
      <c r="BH228" s="91">
        <f>IF($U$228="sníž. přenesená",$N$228,0)</f>
        <v>0</v>
      </c>
      <c r="BI228" s="91">
        <f>IF($U$228="nulová",$N$228,0)</f>
        <v>0</v>
      </c>
      <c r="BJ228" s="6" t="s">
        <v>22</v>
      </c>
      <c r="BK228" s="91">
        <f>$L$228*$K$228</f>
        <v>0</v>
      </c>
    </row>
    <row r="229" spans="2:18" s="6" customFormat="1" ht="7.5" customHeight="1">
      <c r="B229" s="45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7"/>
    </row>
    <row r="269" s="1" customFormat="1" ht="14.25" customHeight="1"/>
  </sheetData>
  <sheetProtection/>
  <mergeCells count="299">
    <mergeCell ref="F228:I228"/>
    <mergeCell ref="L228:M228"/>
    <mergeCell ref="N228:Q228"/>
    <mergeCell ref="F226:I226"/>
    <mergeCell ref="L226:M226"/>
    <mergeCell ref="N226:Q226"/>
    <mergeCell ref="F227:I227"/>
    <mergeCell ref="L227:M227"/>
    <mergeCell ref="N227:Q227"/>
    <mergeCell ref="N223:Q223"/>
    <mergeCell ref="F224:I224"/>
    <mergeCell ref="L224:M224"/>
    <mergeCell ref="N224:Q224"/>
    <mergeCell ref="F225:I225"/>
    <mergeCell ref="L225:M225"/>
    <mergeCell ref="N225:Q225"/>
    <mergeCell ref="F220:I220"/>
    <mergeCell ref="L220:M220"/>
    <mergeCell ref="N220:Q220"/>
    <mergeCell ref="N221:Q221"/>
    <mergeCell ref="F222:I222"/>
    <mergeCell ref="L222:M222"/>
    <mergeCell ref="N222:Q222"/>
    <mergeCell ref="F218:I218"/>
    <mergeCell ref="L218:M218"/>
    <mergeCell ref="N218:Q218"/>
    <mergeCell ref="F219:I219"/>
    <mergeCell ref="L219:M219"/>
    <mergeCell ref="N219:Q219"/>
    <mergeCell ref="F215:I215"/>
    <mergeCell ref="L215:M215"/>
    <mergeCell ref="N215:Q215"/>
    <mergeCell ref="N216:Q216"/>
    <mergeCell ref="F217:I217"/>
    <mergeCell ref="L217:M217"/>
    <mergeCell ref="N217:Q217"/>
    <mergeCell ref="F211:I211"/>
    <mergeCell ref="F212:I212"/>
    <mergeCell ref="L212:M212"/>
    <mergeCell ref="N212:Q212"/>
    <mergeCell ref="F213:I213"/>
    <mergeCell ref="N214:Q214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193:I193"/>
    <mergeCell ref="F194:I194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3:I183"/>
    <mergeCell ref="F184:I184"/>
    <mergeCell ref="L184:M184"/>
    <mergeCell ref="N184:Q184"/>
    <mergeCell ref="F185:I185"/>
    <mergeCell ref="F186:I186"/>
    <mergeCell ref="F179:I179"/>
    <mergeCell ref="F180:I180"/>
    <mergeCell ref="L180:M180"/>
    <mergeCell ref="N180:Q180"/>
    <mergeCell ref="F181:I181"/>
    <mergeCell ref="F182:I182"/>
    <mergeCell ref="L182:M182"/>
    <mergeCell ref="N182:Q182"/>
    <mergeCell ref="F174:I174"/>
    <mergeCell ref="F175:I175"/>
    <mergeCell ref="F176:I176"/>
    <mergeCell ref="N177:Q177"/>
    <mergeCell ref="F178:I178"/>
    <mergeCell ref="L178:M178"/>
    <mergeCell ref="N178:Q178"/>
    <mergeCell ref="N170:Q170"/>
    <mergeCell ref="F171:I171"/>
    <mergeCell ref="L171:M171"/>
    <mergeCell ref="N171:Q171"/>
    <mergeCell ref="F172:I172"/>
    <mergeCell ref="F173:I173"/>
    <mergeCell ref="F166:I166"/>
    <mergeCell ref="L166:M166"/>
    <mergeCell ref="N166:Q166"/>
    <mergeCell ref="F167:I167"/>
    <mergeCell ref="F168:I168"/>
    <mergeCell ref="F169:I169"/>
    <mergeCell ref="N161:Q161"/>
    <mergeCell ref="F162:I162"/>
    <mergeCell ref="F163:I163"/>
    <mergeCell ref="F164:I164"/>
    <mergeCell ref="F165:I165"/>
    <mergeCell ref="L165:M165"/>
    <mergeCell ref="N165:Q165"/>
    <mergeCell ref="F157:I157"/>
    <mergeCell ref="F158:I158"/>
    <mergeCell ref="F159:I159"/>
    <mergeCell ref="F160:I160"/>
    <mergeCell ref="F161:I161"/>
    <mergeCell ref="L161:M161"/>
    <mergeCell ref="F153:I153"/>
    <mergeCell ref="F154:I154"/>
    <mergeCell ref="L154:M154"/>
    <mergeCell ref="N154:Q154"/>
    <mergeCell ref="F155:I155"/>
    <mergeCell ref="F156:I156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46:I146"/>
    <mergeCell ref="L146:M146"/>
    <mergeCell ref="N146:Q146"/>
    <mergeCell ref="F147:I147"/>
    <mergeCell ref="F148:I148"/>
    <mergeCell ref="L148:M148"/>
    <mergeCell ref="N148:Q148"/>
    <mergeCell ref="F140:I140"/>
    <mergeCell ref="F141:I141"/>
    <mergeCell ref="F142:I142"/>
    <mergeCell ref="F143:I143"/>
    <mergeCell ref="F144:I144"/>
    <mergeCell ref="F145:I145"/>
    <mergeCell ref="F136:I136"/>
    <mergeCell ref="F137:I137"/>
    <mergeCell ref="F138:I138"/>
    <mergeCell ref="F139:I139"/>
    <mergeCell ref="L139:M139"/>
    <mergeCell ref="N139:Q139"/>
    <mergeCell ref="F132:I132"/>
    <mergeCell ref="F133:I133"/>
    <mergeCell ref="F134:I134"/>
    <mergeCell ref="F135:I135"/>
    <mergeCell ref="L135:M135"/>
    <mergeCell ref="N135:Q135"/>
    <mergeCell ref="F128:I128"/>
    <mergeCell ref="F129:I129"/>
    <mergeCell ref="F130:I130"/>
    <mergeCell ref="F131:I131"/>
    <mergeCell ref="L131:M131"/>
    <mergeCell ref="N131:Q131"/>
    <mergeCell ref="F124:I124"/>
    <mergeCell ref="F125:I125"/>
    <mergeCell ref="F126:I126"/>
    <mergeCell ref="F127:I127"/>
    <mergeCell ref="L127:M127"/>
    <mergeCell ref="N127:Q127"/>
    <mergeCell ref="F120:I120"/>
    <mergeCell ref="F121:I121"/>
    <mergeCell ref="F122:I122"/>
    <mergeCell ref="F123:I123"/>
    <mergeCell ref="L123:M123"/>
    <mergeCell ref="N123:Q123"/>
    <mergeCell ref="F116:I116"/>
    <mergeCell ref="F117:I117"/>
    <mergeCell ref="F118:I118"/>
    <mergeCell ref="F119:I119"/>
    <mergeCell ref="L119:M119"/>
    <mergeCell ref="N119:Q119"/>
    <mergeCell ref="F113:I113"/>
    <mergeCell ref="L113:M113"/>
    <mergeCell ref="N113:Q113"/>
    <mergeCell ref="F114:I114"/>
    <mergeCell ref="F115:I115"/>
    <mergeCell ref="L115:M115"/>
    <mergeCell ref="N115:Q115"/>
    <mergeCell ref="F109:I109"/>
    <mergeCell ref="L109:M109"/>
    <mergeCell ref="N109:Q109"/>
    <mergeCell ref="N110:Q110"/>
    <mergeCell ref="N111:Q111"/>
    <mergeCell ref="N112:Q112"/>
    <mergeCell ref="C99:Q99"/>
    <mergeCell ref="F101:P101"/>
    <mergeCell ref="F102:P102"/>
    <mergeCell ref="M104:P104"/>
    <mergeCell ref="M106:Q106"/>
    <mergeCell ref="M107:Q107"/>
    <mergeCell ref="D89:H89"/>
    <mergeCell ref="N89:Q89"/>
    <mergeCell ref="D90:H90"/>
    <mergeCell ref="N90:Q90"/>
    <mergeCell ref="N91:Q91"/>
    <mergeCell ref="L93:Q93"/>
    <mergeCell ref="N85:Q85"/>
    <mergeCell ref="D86:H86"/>
    <mergeCell ref="N86:Q86"/>
    <mergeCell ref="D87:H87"/>
    <mergeCell ref="N87:Q87"/>
    <mergeCell ref="D88:H88"/>
    <mergeCell ref="N88:Q88"/>
    <mergeCell ref="N78:Q78"/>
    <mergeCell ref="N79:Q79"/>
    <mergeCell ref="N80:Q80"/>
    <mergeCell ref="N81:Q81"/>
    <mergeCell ref="N82:Q82"/>
    <mergeCell ref="N83:Q83"/>
    <mergeCell ref="M71:Q71"/>
    <mergeCell ref="C73:G73"/>
    <mergeCell ref="N73:Q73"/>
    <mergeCell ref="N75:Q75"/>
    <mergeCell ref="N76:Q76"/>
    <mergeCell ref="N77:Q77"/>
    <mergeCell ref="L38:P38"/>
    <mergeCell ref="C63:Q63"/>
    <mergeCell ref="F65:P65"/>
    <mergeCell ref="F66:P66"/>
    <mergeCell ref="M68:P68"/>
    <mergeCell ref="M70:Q70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7:P17"/>
    <mergeCell ref="O18:P18"/>
    <mergeCell ref="O20:P20"/>
    <mergeCell ref="O21:P21"/>
    <mergeCell ref="E24:L24"/>
    <mergeCell ref="M27:P27"/>
    <mergeCell ref="O9:P9"/>
    <mergeCell ref="O11:P11"/>
    <mergeCell ref="O12:P12"/>
    <mergeCell ref="O14:P14"/>
    <mergeCell ref="E15:L15"/>
    <mergeCell ref="O15:P15"/>
    <mergeCell ref="H1:K1"/>
    <mergeCell ref="C2:Q2"/>
    <mergeCell ref="S2:AC2"/>
    <mergeCell ref="C4:Q4"/>
    <mergeCell ref="F6:P6"/>
    <mergeCell ref="F7:P7"/>
  </mergeCells>
  <printOptions/>
  <pageMargins left="0.5902777777777778" right="0.5902777777777778" top="0.5208333333333334" bottom="0.6527777777777778" header="0.5118055555555555" footer="0.4861111111111111"/>
  <pageSetup fitToHeight="999" fitToWidth="1" horizontalDpi="300" verticalDpi="300" orientation="portrait" paperSize="9"/>
  <headerFooter alignWithMargins="0">
    <oddFooter>&amp;C&amp;"Times New Roman,obyčejné"&amp;12&amp;P/&amp;N</oddFooter>
  </headerFooter>
  <rowBreaks count="1" manualBreakCount="1">
    <brk id="9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193"/>
  <sheetViews>
    <sheetView showGridLines="0" tabSelected="1" defaultGridColor="0" zoomScalePageLayoutView="0" colorId="8" workbookViewId="0" topLeftCell="A1">
      <pane ySplit="1" topLeftCell="A2" activePane="bottomLeft" state="frozen"/>
      <selection pane="topLeft" activeCell="A1" sqref="A1"/>
      <selection pane="bottomLeft" activeCell="K185" sqref="K185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4:15" s="4" customFormat="1" ht="22.5" customHeight="1">
      <c r="D1" s="5" t="s">
        <v>1</v>
      </c>
      <c r="H1" s="198"/>
      <c r="I1" s="198"/>
      <c r="J1" s="198"/>
      <c r="K1" s="198"/>
      <c r="O1" s="5" t="s">
        <v>109</v>
      </c>
    </row>
    <row r="2" spans="3:46" s="1" customFormat="1" ht="37.5" customHeight="1">
      <c r="C2" s="172" t="s">
        <v>5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S2" s="173" t="s">
        <v>6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T2" s="1" t="s">
        <v>99</v>
      </c>
    </row>
    <row r="3" spans="2:46" s="1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1" t="s">
        <v>110</v>
      </c>
    </row>
    <row r="4" spans="2:46" s="1" customFormat="1" ht="37.5" customHeight="1">
      <c r="B4" s="10"/>
      <c r="C4" s="174" t="s">
        <v>111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1"/>
      <c r="T4" s="12" t="s">
        <v>11</v>
      </c>
      <c r="AT4" s="1" t="s">
        <v>4</v>
      </c>
    </row>
    <row r="5" spans="2:18" s="1" customFormat="1" ht="7.5" customHeight="1">
      <c r="B5" s="10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1"/>
    </row>
    <row r="6" spans="2:18" s="1" customFormat="1" ht="26.25" customHeight="1">
      <c r="B6" s="10"/>
      <c r="C6" s="14"/>
      <c r="D6" s="17" t="s">
        <v>17</v>
      </c>
      <c r="E6" s="14"/>
      <c r="F6" s="199" t="str">
        <f>'Rekapitulace stavby'!$K$6</f>
        <v>Revitalizace původního autobusového nádraží Beroun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4"/>
      <c r="R6" s="11"/>
    </row>
    <row r="7" spans="2:18" s="6" customFormat="1" ht="33.75" customHeight="1">
      <c r="B7" s="23"/>
      <c r="C7" s="24"/>
      <c r="D7" s="16" t="s">
        <v>112</v>
      </c>
      <c r="E7" s="24"/>
      <c r="F7" s="177" t="s">
        <v>763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24"/>
      <c r="R7" s="25"/>
    </row>
    <row r="8" spans="2:18" s="6" customFormat="1" ht="15" customHeight="1">
      <c r="B8" s="23"/>
      <c r="C8" s="24"/>
      <c r="D8" s="17" t="s">
        <v>20</v>
      </c>
      <c r="E8" s="24"/>
      <c r="F8" s="18" t="s">
        <v>764</v>
      </c>
      <c r="G8" s="24"/>
      <c r="H8" s="24"/>
      <c r="I8" s="24"/>
      <c r="J8" s="24"/>
      <c r="K8" s="24"/>
      <c r="L8" s="24"/>
      <c r="M8" s="17" t="s">
        <v>21</v>
      </c>
      <c r="N8" s="24"/>
      <c r="O8" s="18"/>
      <c r="P8" s="24"/>
      <c r="Q8" s="24"/>
      <c r="R8" s="25"/>
    </row>
    <row r="9" spans="2:18" s="6" customFormat="1" ht="15" customHeight="1">
      <c r="B9" s="23"/>
      <c r="C9" s="24"/>
      <c r="D9" s="17" t="s">
        <v>23</v>
      </c>
      <c r="E9" s="24"/>
      <c r="F9" s="18" t="s">
        <v>24</v>
      </c>
      <c r="G9" s="24"/>
      <c r="H9" s="24"/>
      <c r="I9" s="24"/>
      <c r="J9" s="24"/>
      <c r="K9" s="24"/>
      <c r="L9" s="24"/>
      <c r="M9" s="17" t="s">
        <v>25</v>
      </c>
      <c r="N9" s="24"/>
      <c r="O9" s="200" t="str">
        <f>'Rekapitulace stavby'!$AN$8</f>
        <v>08.12.2015</v>
      </c>
      <c r="P9" s="200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7" t="s">
        <v>29</v>
      </c>
      <c r="E11" s="24"/>
      <c r="F11" s="24"/>
      <c r="G11" s="24"/>
      <c r="H11" s="24"/>
      <c r="I11" s="24"/>
      <c r="J11" s="24"/>
      <c r="K11" s="24"/>
      <c r="L11" s="24"/>
      <c r="M11" s="17" t="s">
        <v>30</v>
      </c>
      <c r="N11" s="24"/>
      <c r="O11" s="175"/>
      <c r="P11" s="175"/>
      <c r="Q11" s="24"/>
      <c r="R11" s="25"/>
    </row>
    <row r="12" spans="2:18" s="6" customFormat="1" ht="18.75" customHeight="1">
      <c r="B12" s="23"/>
      <c r="C12" s="24"/>
      <c r="D12" s="24"/>
      <c r="E12" s="18" t="s">
        <v>31</v>
      </c>
      <c r="F12" s="24"/>
      <c r="G12" s="24"/>
      <c r="H12" s="24"/>
      <c r="I12" s="24"/>
      <c r="J12" s="24"/>
      <c r="K12" s="24"/>
      <c r="L12" s="24"/>
      <c r="M12" s="17" t="s">
        <v>32</v>
      </c>
      <c r="N12" s="24"/>
      <c r="O12" s="175"/>
      <c r="P12" s="175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7" t="s">
        <v>33</v>
      </c>
      <c r="E14" s="24"/>
      <c r="F14" s="24"/>
      <c r="G14" s="24"/>
      <c r="H14" s="24"/>
      <c r="I14" s="24"/>
      <c r="J14" s="24"/>
      <c r="K14" s="24"/>
      <c r="L14" s="24"/>
      <c r="M14" s="17" t="s">
        <v>30</v>
      </c>
      <c r="N14" s="24"/>
      <c r="O14" s="201" t="str">
        <f>IF('Rekapitulace stavby'!$AN$13="","",'Rekapitulace stavby'!$AN$13)</f>
        <v>Vyplň údaj</v>
      </c>
      <c r="P14" s="201"/>
      <c r="Q14" s="24"/>
      <c r="R14" s="25"/>
    </row>
    <row r="15" spans="2:18" s="6" customFormat="1" ht="18.75" customHeight="1">
      <c r="B15" s="23"/>
      <c r="C15" s="24"/>
      <c r="D15" s="24"/>
      <c r="E15" s="201" t="str">
        <f>IF('Rekapitulace stavby'!$E$14="","",'Rekapitulace stavby'!$E$14)</f>
        <v>Vyplň údaj</v>
      </c>
      <c r="F15" s="201"/>
      <c r="G15" s="201"/>
      <c r="H15" s="201"/>
      <c r="I15" s="201"/>
      <c r="J15" s="201"/>
      <c r="K15" s="201"/>
      <c r="L15" s="201"/>
      <c r="M15" s="17" t="s">
        <v>32</v>
      </c>
      <c r="N15" s="24"/>
      <c r="O15" s="201" t="str">
        <f>IF('Rekapitulace stavby'!$AN$14="","",'Rekapitulace stavby'!$AN$14)</f>
        <v>Vyplň údaj</v>
      </c>
      <c r="P15" s="201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7" t="s">
        <v>35</v>
      </c>
      <c r="E17" s="24"/>
      <c r="F17" s="24"/>
      <c r="G17" s="24"/>
      <c r="H17" s="24"/>
      <c r="I17" s="24"/>
      <c r="J17" s="24"/>
      <c r="K17" s="24"/>
      <c r="L17" s="24"/>
      <c r="M17" s="17" t="s">
        <v>30</v>
      </c>
      <c r="N17" s="24"/>
      <c r="O17" s="175"/>
      <c r="P17" s="175"/>
      <c r="Q17" s="24"/>
      <c r="R17" s="25"/>
    </row>
    <row r="18" spans="2:18" s="6" customFormat="1" ht="18.75" customHeight="1">
      <c r="B18" s="23"/>
      <c r="C18" s="24"/>
      <c r="D18" s="24"/>
      <c r="E18" s="18" t="s">
        <v>765</v>
      </c>
      <c r="F18" s="24"/>
      <c r="G18" s="24"/>
      <c r="H18" s="24"/>
      <c r="I18" s="24"/>
      <c r="J18" s="24"/>
      <c r="K18" s="24"/>
      <c r="L18" s="24"/>
      <c r="M18" s="17" t="s">
        <v>32</v>
      </c>
      <c r="N18" s="24"/>
      <c r="O18" s="175"/>
      <c r="P18" s="175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7" t="s">
        <v>38</v>
      </c>
      <c r="E20" s="24"/>
      <c r="F20" s="24"/>
      <c r="G20" s="24"/>
      <c r="H20" s="24"/>
      <c r="I20" s="24"/>
      <c r="J20" s="24"/>
      <c r="K20" s="24"/>
      <c r="L20" s="24"/>
      <c r="M20" s="17" t="s">
        <v>30</v>
      </c>
      <c r="N20" s="24"/>
      <c r="O20" s="175"/>
      <c r="P20" s="175"/>
      <c r="Q20" s="24"/>
      <c r="R20" s="25"/>
    </row>
    <row r="21" spans="2:18" s="6" customFormat="1" ht="18.75" customHeight="1">
      <c r="B21" s="23"/>
      <c r="C21" s="24"/>
      <c r="D21" s="24"/>
      <c r="E21" s="18" t="s">
        <v>36</v>
      </c>
      <c r="F21" s="24"/>
      <c r="G21" s="24"/>
      <c r="H21" s="24"/>
      <c r="I21" s="24"/>
      <c r="J21" s="24"/>
      <c r="K21" s="24"/>
      <c r="L21" s="24"/>
      <c r="M21" s="17" t="s">
        <v>32</v>
      </c>
      <c r="N21" s="24"/>
      <c r="O21" s="175"/>
      <c r="P21" s="175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7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99" customFormat="1" ht="15.75" customHeight="1">
      <c r="B24" s="100"/>
      <c r="C24" s="101"/>
      <c r="D24" s="101"/>
      <c r="E24" s="179"/>
      <c r="F24" s="179"/>
      <c r="G24" s="179"/>
      <c r="H24" s="179"/>
      <c r="I24" s="179"/>
      <c r="J24" s="179"/>
      <c r="K24" s="179"/>
      <c r="L24" s="179"/>
      <c r="M24" s="101"/>
      <c r="N24" s="101"/>
      <c r="O24" s="101"/>
      <c r="P24" s="101"/>
      <c r="Q24" s="101"/>
      <c r="R24" s="102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4"/>
      <c r="R26" s="25"/>
    </row>
    <row r="27" spans="2:18" s="6" customFormat="1" ht="15" customHeight="1">
      <c r="B27" s="23"/>
      <c r="C27" s="24"/>
      <c r="D27" s="103" t="s">
        <v>115</v>
      </c>
      <c r="E27" s="24"/>
      <c r="F27" s="24"/>
      <c r="G27" s="24"/>
      <c r="H27" s="24"/>
      <c r="I27" s="24"/>
      <c r="J27" s="24"/>
      <c r="K27" s="24"/>
      <c r="L27" s="24"/>
      <c r="M27" s="180">
        <f>$N$75</f>
        <v>0</v>
      </c>
      <c r="N27" s="180"/>
      <c r="O27" s="180"/>
      <c r="P27" s="180"/>
      <c r="Q27" s="24"/>
      <c r="R27" s="25"/>
    </row>
    <row r="28" spans="2:18" s="6" customFormat="1" ht="15" customHeight="1">
      <c r="B28" s="23"/>
      <c r="C28" s="24"/>
      <c r="D28" s="22" t="s">
        <v>103</v>
      </c>
      <c r="E28" s="24"/>
      <c r="F28" s="24"/>
      <c r="G28" s="24"/>
      <c r="H28" s="24"/>
      <c r="I28" s="24"/>
      <c r="J28" s="24"/>
      <c r="K28" s="24"/>
      <c r="L28" s="24"/>
      <c r="M28" s="180">
        <f>$N$84</f>
        <v>0</v>
      </c>
      <c r="N28" s="180"/>
      <c r="O28" s="180"/>
      <c r="P28" s="180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4" t="s">
        <v>43</v>
      </c>
      <c r="E30" s="24"/>
      <c r="F30" s="24"/>
      <c r="G30" s="24"/>
      <c r="H30" s="24"/>
      <c r="I30" s="24"/>
      <c r="J30" s="24"/>
      <c r="K30" s="24"/>
      <c r="L30" s="24"/>
      <c r="M30" s="202">
        <f>ROUND($M$27+$M$28,2)</f>
        <v>0</v>
      </c>
      <c r="N30" s="202"/>
      <c r="O30" s="202"/>
      <c r="P30" s="202"/>
      <c r="Q30" s="24"/>
      <c r="R30" s="25"/>
    </row>
    <row r="31" spans="2:18" s="6" customFormat="1" ht="7.5" customHeight="1">
      <c r="B31" s="23"/>
      <c r="C31" s="2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4"/>
      <c r="R31" s="25"/>
    </row>
    <row r="32" spans="2:18" s="6" customFormat="1" ht="15" customHeight="1">
      <c r="B32" s="23"/>
      <c r="C32" s="24"/>
      <c r="D32" s="29" t="s">
        <v>44</v>
      </c>
      <c r="E32" s="29" t="s">
        <v>45</v>
      </c>
      <c r="F32" s="105">
        <v>0.21</v>
      </c>
      <c r="G32" s="106" t="s">
        <v>46</v>
      </c>
      <c r="H32" s="203">
        <f>ROUND((((SUM($BE$84:$BE$91)+SUM($BE$109:$BE$186))+SUM($BE$188:$BE$192))),2)</f>
        <v>0</v>
      </c>
      <c r="I32" s="203"/>
      <c r="J32" s="203"/>
      <c r="K32" s="24"/>
      <c r="L32" s="24"/>
      <c r="M32" s="203">
        <f>ROUND(((ROUND((SUM($BE$84:$BE$91)+SUM($BE$109:$BE$186)),2)*$F$32)+SUM($BE$188:$BE$192)*$F$32),2)</f>
        <v>0</v>
      </c>
      <c r="N32" s="203"/>
      <c r="O32" s="203"/>
      <c r="P32" s="203"/>
      <c r="Q32" s="24"/>
      <c r="R32" s="25"/>
    </row>
    <row r="33" spans="2:18" s="6" customFormat="1" ht="15" customHeight="1">
      <c r="B33" s="23"/>
      <c r="C33" s="24"/>
      <c r="D33" s="24"/>
      <c r="E33" s="29" t="s">
        <v>47</v>
      </c>
      <c r="F33" s="105">
        <v>0.15</v>
      </c>
      <c r="G33" s="106" t="s">
        <v>46</v>
      </c>
      <c r="H33" s="203">
        <f>ROUND((((SUM($BF$84:$BF$91)+SUM($BF$109:$BF$186))+SUM($BF$188:$BF$192))),2)</f>
        <v>0</v>
      </c>
      <c r="I33" s="203"/>
      <c r="J33" s="203"/>
      <c r="K33" s="24"/>
      <c r="L33" s="24"/>
      <c r="M33" s="203">
        <f>ROUND(((ROUND((SUM($BF$84:$BF$91)+SUM($BF$109:$BF$186)),2)*$F$33)+SUM($BF$188:$BF$192)*$F$33),2)</f>
        <v>0</v>
      </c>
      <c r="N33" s="203"/>
      <c r="O33" s="203"/>
      <c r="P33" s="203"/>
      <c r="Q33" s="24"/>
      <c r="R33" s="25"/>
    </row>
    <row r="34" spans="2:18" s="6" customFormat="1" ht="12.75" customHeight="1" hidden="1">
      <c r="B34" s="23"/>
      <c r="C34" s="24"/>
      <c r="D34" s="24"/>
      <c r="E34" s="29" t="s">
        <v>48</v>
      </c>
      <c r="F34" s="105">
        <v>0.21</v>
      </c>
      <c r="G34" s="106" t="s">
        <v>46</v>
      </c>
      <c r="H34" s="203">
        <f>ROUND((((SUM($BG$84:$BG$91)+SUM($BG$109:$BG$186))+SUM($BG$188:$BG$192))),2)</f>
        <v>0</v>
      </c>
      <c r="I34" s="203"/>
      <c r="J34" s="203"/>
      <c r="K34" s="24"/>
      <c r="L34" s="24"/>
      <c r="M34" s="203">
        <v>0</v>
      </c>
      <c r="N34" s="203"/>
      <c r="O34" s="203"/>
      <c r="P34" s="203"/>
      <c r="Q34" s="24"/>
      <c r="R34" s="25"/>
    </row>
    <row r="35" spans="2:18" s="6" customFormat="1" ht="12.75" customHeight="1" hidden="1">
      <c r="B35" s="23"/>
      <c r="C35" s="24"/>
      <c r="D35" s="24"/>
      <c r="E35" s="29" t="s">
        <v>49</v>
      </c>
      <c r="F35" s="105">
        <v>0.15</v>
      </c>
      <c r="G35" s="106" t="s">
        <v>46</v>
      </c>
      <c r="H35" s="203">
        <f>ROUND((((SUM($BH$84:$BH$91)+SUM($BH$109:$BH$186))+SUM($BH$188:$BH$192))),2)</f>
        <v>0</v>
      </c>
      <c r="I35" s="203"/>
      <c r="J35" s="203"/>
      <c r="K35" s="24"/>
      <c r="L35" s="24"/>
      <c r="M35" s="203">
        <v>0</v>
      </c>
      <c r="N35" s="203"/>
      <c r="O35" s="203"/>
      <c r="P35" s="203"/>
      <c r="Q35" s="24"/>
      <c r="R35" s="25"/>
    </row>
    <row r="36" spans="2:18" s="6" customFormat="1" ht="12.75" customHeight="1" hidden="1">
      <c r="B36" s="23"/>
      <c r="C36" s="24"/>
      <c r="D36" s="24"/>
      <c r="E36" s="29" t="s">
        <v>50</v>
      </c>
      <c r="F36" s="105">
        <v>0</v>
      </c>
      <c r="G36" s="106" t="s">
        <v>46</v>
      </c>
      <c r="H36" s="203">
        <f>ROUND((((SUM($BI$84:$BI$91)+SUM($BI$109:$BI$186))+SUM($BI$188:$BI$192))),2)</f>
        <v>0</v>
      </c>
      <c r="I36" s="203"/>
      <c r="J36" s="203"/>
      <c r="K36" s="24"/>
      <c r="L36" s="24"/>
      <c r="M36" s="203">
        <v>0</v>
      </c>
      <c r="N36" s="203"/>
      <c r="O36" s="203"/>
      <c r="P36" s="203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34"/>
      <c r="J38" s="34"/>
      <c r="K38" s="34"/>
      <c r="L38" s="185">
        <f>SUM($M$30:$M$36)</f>
        <v>0</v>
      </c>
      <c r="M38" s="185"/>
      <c r="N38" s="185"/>
      <c r="O38" s="185"/>
      <c r="P38" s="185"/>
      <c r="Q38" s="32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1" customFormat="1" ht="14.25" customHeight="1">
      <c r="B40" s="1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1"/>
    </row>
    <row r="41" spans="2:18" s="6" customFormat="1" ht="15.75" customHeight="1">
      <c r="B41" s="23"/>
      <c r="C41" s="24"/>
      <c r="D41" s="36" t="s">
        <v>54</v>
      </c>
      <c r="E41" s="37"/>
      <c r="F41" s="37"/>
      <c r="G41" s="37"/>
      <c r="H41" s="38"/>
      <c r="I41" s="24"/>
      <c r="J41" s="36" t="s">
        <v>55</v>
      </c>
      <c r="K41" s="37"/>
      <c r="L41" s="37"/>
      <c r="M41" s="37"/>
      <c r="N41" s="37"/>
      <c r="O41" s="37"/>
      <c r="P41" s="38"/>
      <c r="Q41" s="24"/>
      <c r="R41" s="25"/>
    </row>
    <row r="42" spans="2:18" s="1" customFormat="1" ht="14.25" customHeight="1">
      <c r="B42" s="10"/>
      <c r="C42" s="14"/>
      <c r="D42" s="39"/>
      <c r="E42" s="14"/>
      <c r="F42" s="14"/>
      <c r="G42" s="14"/>
      <c r="H42" s="40"/>
      <c r="I42" s="14"/>
      <c r="J42" s="39"/>
      <c r="K42" s="14"/>
      <c r="L42" s="14"/>
      <c r="M42" s="14"/>
      <c r="N42" s="14"/>
      <c r="O42" s="14"/>
      <c r="P42" s="40"/>
      <c r="Q42" s="14"/>
      <c r="R42" s="11"/>
    </row>
    <row r="43" spans="2:18" s="1" customFormat="1" ht="14.25" customHeight="1">
      <c r="B43" s="10"/>
      <c r="C43" s="14"/>
      <c r="D43" s="39"/>
      <c r="E43" s="14"/>
      <c r="F43" s="14"/>
      <c r="G43" s="14"/>
      <c r="H43" s="40"/>
      <c r="I43" s="14"/>
      <c r="J43" s="39"/>
      <c r="K43" s="14"/>
      <c r="L43" s="14"/>
      <c r="M43" s="14"/>
      <c r="N43" s="14"/>
      <c r="O43" s="14"/>
      <c r="P43" s="40"/>
      <c r="Q43" s="14"/>
      <c r="R43" s="11"/>
    </row>
    <row r="44" spans="2:18" s="1" customFormat="1" ht="14.25" customHeight="1">
      <c r="B44" s="10"/>
      <c r="C44" s="14"/>
      <c r="D44" s="39"/>
      <c r="E44" s="14"/>
      <c r="F44" s="14"/>
      <c r="G44" s="14"/>
      <c r="H44" s="40"/>
      <c r="I44" s="14"/>
      <c r="J44" s="39"/>
      <c r="K44" s="14"/>
      <c r="L44" s="14"/>
      <c r="M44" s="14"/>
      <c r="N44" s="14"/>
      <c r="O44" s="14"/>
      <c r="P44" s="40"/>
      <c r="Q44" s="14"/>
      <c r="R44" s="11"/>
    </row>
    <row r="45" spans="2:18" s="1" customFormat="1" ht="14.25" customHeight="1">
      <c r="B45" s="10"/>
      <c r="C45" s="14"/>
      <c r="D45" s="39"/>
      <c r="E45" s="14"/>
      <c r="F45" s="14"/>
      <c r="G45" s="14"/>
      <c r="H45" s="40"/>
      <c r="I45" s="14"/>
      <c r="J45" s="39"/>
      <c r="K45" s="14"/>
      <c r="L45" s="14"/>
      <c r="M45" s="14"/>
      <c r="N45" s="14"/>
      <c r="O45" s="14"/>
      <c r="P45" s="40"/>
      <c r="Q45" s="14"/>
      <c r="R45" s="11"/>
    </row>
    <row r="46" spans="2:18" s="1" customFormat="1" ht="14.25" customHeight="1">
      <c r="B46" s="10"/>
      <c r="C46" s="14"/>
      <c r="D46" s="39"/>
      <c r="E46" s="14"/>
      <c r="F46" s="14"/>
      <c r="G46" s="14"/>
      <c r="H46" s="40"/>
      <c r="I46" s="14"/>
      <c r="J46" s="39"/>
      <c r="K46" s="14"/>
      <c r="L46" s="14"/>
      <c r="M46" s="14"/>
      <c r="N46" s="14"/>
      <c r="O46" s="14"/>
      <c r="P46" s="40"/>
      <c r="Q46" s="14"/>
      <c r="R46" s="11"/>
    </row>
    <row r="47" spans="2:18" s="1" customFormat="1" ht="14.25" customHeight="1">
      <c r="B47" s="10"/>
      <c r="C47" s="14"/>
      <c r="D47" s="39"/>
      <c r="E47" s="14"/>
      <c r="F47" s="14"/>
      <c r="G47" s="14"/>
      <c r="H47" s="40"/>
      <c r="I47" s="14"/>
      <c r="J47" s="39"/>
      <c r="K47" s="14"/>
      <c r="L47" s="14"/>
      <c r="M47" s="14"/>
      <c r="N47" s="14"/>
      <c r="O47" s="14"/>
      <c r="P47" s="40"/>
      <c r="Q47" s="14"/>
      <c r="R47" s="11"/>
    </row>
    <row r="48" spans="2:18" s="6" customFormat="1" ht="15.75" customHeight="1">
      <c r="B48" s="23"/>
      <c r="C48" s="24"/>
      <c r="D48" s="41" t="s">
        <v>56</v>
      </c>
      <c r="E48" s="42"/>
      <c r="F48" s="42"/>
      <c r="G48" s="43" t="s">
        <v>57</v>
      </c>
      <c r="H48" s="44"/>
      <c r="I48" s="24"/>
      <c r="J48" s="41" t="s">
        <v>56</v>
      </c>
      <c r="K48" s="42"/>
      <c r="L48" s="42"/>
      <c r="M48" s="42"/>
      <c r="N48" s="43" t="s">
        <v>57</v>
      </c>
      <c r="O48" s="42"/>
      <c r="P48" s="44"/>
      <c r="Q48" s="24"/>
      <c r="R48" s="25"/>
    </row>
    <row r="49" spans="2:18" s="1" customFormat="1" ht="14.25" customHeight="1"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1"/>
    </row>
    <row r="50" spans="2:18" s="6" customFormat="1" ht="15.75" customHeight="1">
      <c r="B50" s="23"/>
      <c r="C50" s="24"/>
      <c r="D50" s="36" t="s">
        <v>58</v>
      </c>
      <c r="E50" s="37"/>
      <c r="F50" s="37"/>
      <c r="G50" s="37"/>
      <c r="H50" s="38"/>
      <c r="I50" s="24"/>
      <c r="J50" s="36" t="s">
        <v>59</v>
      </c>
      <c r="K50" s="37"/>
      <c r="L50" s="37"/>
      <c r="M50" s="37"/>
      <c r="N50" s="37"/>
      <c r="O50" s="37"/>
      <c r="P50" s="38"/>
      <c r="Q50" s="24"/>
      <c r="R50" s="25"/>
    </row>
    <row r="51" spans="2:18" s="1" customFormat="1" ht="14.25" customHeight="1">
      <c r="B51" s="10"/>
      <c r="C51" s="14"/>
      <c r="D51" s="39"/>
      <c r="E51" s="14"/>
      <c r="F51" s="14"/>
      <c r="G51" s="14"/>
      <c r="H51" s="40"/>
      <c r="I51" s="14"/>
      <c r="J51" s="39"/>
      <c r="K51" s="14"/>
      <c r="L51" s="14"/>
      <c r="M51" s="14"/>
      <c r="N51" s="14"/>
      <c r="O51" s="14"/>
      <c r="P51" s="40"/>
      <c r="Q51" s="14"/>
      <c r="R51" s="11"/>
    </row>
    <row r="52" spans="2:18" s="1" customFormat="1" ht="14.25" customHeight="1">
      <c r="B52" s="10"/>
      <c r="C52" s="14"/>
      <c r="D52" s="39"/>
      <c r="E52" s="14"/>
      <c r="F52" s="14"/>
      <c r="G52" s="14"/>
      <c r="H52" s="40"/>
      <c r="I52" s="14"/>
      <c r="J52" s="39"/>
      <c r="K52" s="14"/>
      <c r="L52" s="14"/>
      <c r="M52" s="14"/>
      <c r="N52" s="14"/>
      <c r="O52" s="14"/>
      <c r="P52" s="40"/>
      <c r="Q52" s="14"/>
      <c r="R52" s="11"/>
    </row>
    <row r="53" spans="2:18" s="1" customFormat="1" ht="14.25" customHeight="1">
      <c r="B53" s="10"/>
      <c r="C53" s="14"/>
      <c r="D53" s="39"/>
      <c r="E53" s="14"/>
      <c r="F53" s="14"/>
      <c r="G53" s="14"/>
      <c r="H53" s="40"/>
      <c r="I53" s="14"/>
      <c r="J53" s="39"/>
      <c r="K53" s="14"/>
      <c r="L53" s="14"/>
      <c r="M53" s="14"/>
      <c r="N53" s="14"/>
      <c r="O53" s="14"/>
      <c r="P53" s="40"/>
      <c r="Q53" s="14"/>
      <c r="R53" s="11"/>
    </row>
    <row r="54" spans="2:18" s="1" customFormat="1" ht="14.25" customHeight="1">
      <c r="B54" s="10"/>
      <c r="C54" s="14"/>
      <c r="D54" s="39"/>
      <c r="E54" s="14"/>
      <c r="F54" s="14"/>
      <c r="G54" s="14"/>
      <c r="H54" s="40"/>
      <c r="I54" s="14"/>
      <c r="J54" s="39"/>
      <c r="K54" s="14"/>
      <c r="L54" s="14"/>
      <c r="M54" s="14"/>
      <c r="N54" s="14"/>
      <c r="O54" s="14"/>
      <c r="P54" s="40"/>
      <c r="Q54" s="14"/>
      <c r="R54" s="11"/>
    </row>
    <row r="55" spans="2:18" s="1" customFormat="1" ht="14.25" customHeight="1">
      <c r="B55" s="10"/>
      <c r="C55" s="14"/>
      <c r="D55" s="39"/>
      <c r="E55" s="14"/>
      <c r="F55" s="14"/>
      <c r="G55" s="14"/>
      <c r="H55" s="40"/>
      <c r="I55" s="14"/>
      <c r="J55" s="39"/>
      <c r="K55" s="14"/>
      <c r="L55" s="14"/>
      <c r="M55" s="14"/>
      <c r="N55" s="14"/>
      <c r="O55" s="14"/>
      <c r="P55" s="40"/>
      <c r="Q55" s="14"/>
      <c r="R55" s="11"/>
    </row>
    <row r="56" spans="2:18" s="1" customFormat="1" ht="14.25" customHeight="1">
      <c r="B56" s="10"/>
      <c r="C56" s="14"/>
      <c r="D56" s="39"/>
      <c r="E56" s="14"/>
      <c r="F56" s="14"/>
      <c r="G56" s="14"/>
      <c r="H56" s="40"/>
      <c r="I56" s="14"/>
      <c r="J56" s="39"/>
      <c r="K56" s="14"/>
      <c r="L56" s="14"/>
      <c r="M56" s="14"/>
      <c r="N56" s="14"/>
      <c r="O56" s="14"/>
      <c r="P56" s="40"/>
      <c r="Q56" s="14"/>
      <c r="R56" s="11"/>
    </row>
    <row r="57" spans="2:18" s="6" customFormat="1" ht="15.75" customHeight="1">
      <c r="B57" s="23"/>
      <c r="C57" s="24"/>
      <c r="D57" s="41" t="s">
        <v>56</v>
      </c>
      <c r="E57" s="42"/>
      <c r="F57" s="42"/>
      <c r="G57" s="43" t="s">
        <v>57</v>
      </c>
      <c r="H57" s="44"/>
      <c r="I57" s="24"/>
      <c r="J57" s="41" t="s">
        <v>56</v>
      </c>
      <c r="K57" s="42"/>
      <c r="L57" s="42"/>
      <c r="M57" s="42"/>
      <c r="N57" s="43" t="s">
        <v>57</v>
      </c>
      <c r="O57" s="42"/>
      <c r="P57" s="44"/>
      <c r="Q57" s="24"/>
      <c r="R57" s="25"/>
    </row>
    <row r="58" spans="2:18" s="6" customFormat="1" ht="15" customHeight="1"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7"/>
    </row>
    <row r="62" spans="2:18" s="6" customFormat="1" ht="7.5" customHeight="1">
      <c r="B62" s="108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10"/>
    </row>
    <row r="63" spans="2:21" s="6" customFormat="1" ht="37.5" customHeight="1">
      <c r="B63" s="23"/>
      <c r="C63" s="174" t="s">
        <v>116</v>
      </c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25"/>
      <c r="T63" s="24"/>
      <c r="U63" s="24"/>
    </row>
    <row r="64" spans="2:21" s="6" customFormat="1" ht="7.5" customHeight="1"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5"/>
      <c r="T64" s="24"/>
      <c r="U64" s="24"/>
    </row>
    <row r="65" spans="2:21" s="6" customFormat="1" ht="30.75" customHeight="1">
      <c r="B65" s="23"/>
      <c r="C65" s="17" t="s">
        <v>17</v>
      </c>
      <c r="D65" s="24"/>
      <c r="E65" s="24"/>
      <c r="F65" s="199" t="str">
        <f>$F$6</f>
        <v>Revitalizace původního autobusového nádraží Beroun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24"/>
      <c r="R65" s="25"/>
      <c r="T65" s="24"/>
      <c r="U65" s="24"/>
    </row>
    <row r="66" spans="2:21" s="6" customFormat="1" ht="37.5" customHeight="1">
      <c r="B66" s="23"/>
      <c r="C66" s="56" t="s">
        <v>112</v>
      </c>
      <c r="D66" s="24"/>
      <c r="E66" s="24"/>
      <c r="F66" s="186" t="str">
        <f>$F$7</f>
        <v>SO 800 - Sadové úpravy</v>
      </c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24"/>
      <c r="R66" s="25"/>
      <c r="T66" s="24"/>
      <c r="U66" s="24"/>
    </row>
    <row r="67" spans="2:21" s="6" customFormat="1" ht="7.5" customHeight="1"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5"/>
      <c r="T67" s="24"/>
      <c r="U67" s="24"/>
    </row>
    <row r="68" spans="2:21" s="6" customFormat="1" ht="18.75" customHeight="1">
      <c r="B68" s="23"/>
      <c r="C68" s="17" t="s">
        <v>23</v>
      </c>
      <c r="D68" s="24"/>
      <c r="E68" s="24"/>
      <c r="F68" s="18" t="str">
        <f>$F$9</f>
        <v>k.ú. Beroun</v>
      </c>
      <c r="G68" s="24"/>
      <c r="H68" s="24"/>
      <c r="I68" s="24"/>
      <c r="J68" s="24"/>
      <c r="K68" s="17" t="s">
        <v>25</v>
      </c>
      <c r="L68" s="24"/>
      <c r="M68" s="204" t="str">
        <f>IF($O$9="","",$O$9)</f>
        <v>08.12.2015</v>
      </c>
      <c r="N68" s="204"/>
      <c r="O68" s="204"/>
      <c r="P68" s="204"/>
      <c r="Q68" s="24"/>
      <c r="R68" s="25"/>
      <c r="T68" s="24"/>
      <c r="U68" s="24"/>
    </row>
    <row r="69" spans="2:21" s="6" customFormat="1" ht="7.5" customHeight="1"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5"/>
      <c r="T69" s="24"/>
      <c r="U69" s="24"/>
    </row>
    <row r="70" spans="2:21" s="6" customFormat="1" ht="15.75" customHeight="1">
      <c r="B70" s="23"/>
      <c r="C70" s="17" t="s">
        <v>29</v>
      </c>
      <c r="D70" s="24"/>
      <c r="E70" s="24"/>
      <c r="F70" s="18" t="str">
        <f>$E$12</f>
        <v>Revitali s.r.o.</v>
      </c>
      <c r="G70" s="24"/>
      <c r="H70" s="24"/>
      <c r="I70" s="24"/>
      <c r="J70" s="24"/>
      <c r="K70" s="17" t="s">
        <v>35</v>
      </c>
      <c r="L70" s="24"/>
      <c r="M70" s="175" t="str">
        <f>$E$18</f>
        <v>Ing. Milan Bubenko</v>
      </c>
      <c r="N70" s="175"/>
      <c r="O70" s="175"/>
      <c r="P70" s="175"/>
      <c r="Q70" s="175"/>
      <c r="R70" s="25"/>
      <c r="T70" s="24"/>
      <c r="U70" s="24"/>
    </row>
    <row r="71" spans="2:21" s="6" customFormat="1" ht="15" customHeight="1">
      <c r="B71" s="23"/>
      <c r="C71" s="17" t="s">
        <v>33</v>
      </c>
      <c r="D71" s="24"/>
      <c r="E71" s="24"/>
      <c r="F71" s="18" t="str">
        <f>IF($E$15="","",$E$15)</f>
        <v>Vyplň údaj</v>
      </c>
      <c r="G71" s="24"/>
      <c r="H71" s="24"/>
      <c r="I71" s="24"/>
      <c r="J71" s="24"/>
      <c r="K71" s="17" t="s">
        <v>38</v>
      </c>
      <c r="L71" s="24"/>
      <c r="M71" s="175" t="str">
        <f>$E$21</f>
        <v>Ing.Jiří Křepinský - PRINKOM</v>
      </c>
      <c r="N71" s="175"/>
      <c r="O71" s="175"/>
      <c r="P71" s="175"/>
      <c r="Q71" s="175"/>
      <c r="R71" s="25"/>
      <c r="T71" s="24"/>
      <c r="U71" s="24"/>
    </row>
    <row r="72" spans="2:21" s="6" customFormat="1" ht="11.25" customHeight="1"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5"/>
      <c r="T72" s="24"/>
      <c r="U72" s="24"/>
    </row>
    <row r="73" spans="2:21" s="6" customFormat="1" ht="30" customHeight="1">
      <c r="B73" s="23"/>
      <c r="C73" s="205" t="s">
        <v>117</v>
      </c>
      <c r="D73" s="205"/>
      <c r="E73" s="205"/>
      <c r="F73" s="205"/>
      <c r="G73" s="205"/>
      <c r="H73" s="32"/>
      <c r="I73" s="32"/>
      <c r="J73" s="32"/>
      <c r="K73" s="32"/>
      <c r="L73" s="32"/>
      <c r="M73" s="32"/>
      <c r="N73" s="205" t="s">
        <v>118</v>
      </c>
      <c r="O73" s="205"/>
      <c r="P73" s="205"/>
      <c r="Q73" s="205"/>
      <c r="R73" s="25"/>
      <c r="T73" s="24"/>
      <c r="U73" s="24"/>
    </row>
    <row r="74" spans="2:21" s="6" customFormat="1" ht="11.25" customHeight="1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5"/>
      <c r="T74" s="24"/>
      <c r="U74" s="24"/>
    </row>
    <row r="75" spans="2:47" s="6" customFormat="1" ht="30" customHeight="1">
      <c r="B75" s="23"/>
      <c r="C75" s="69" t="s">
        <v>119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191">
        <f>$N$109</f>
        <v>0</v>
      </c>
      <c r="O75" s="191"/>
      <c r="P75" s="191"/>
      <c r="Q75" s="191"/>
      <c r="R75" s="25"/>
      <c r="T75" s="24"/>
      <c r="U75" s="24"/>
      <c r="AU75" s="6" t="s">
        <v>120</v>
      </c>
    </row>
    <row r="76" spans="2:21" s="74" customFormat="1" ht="25.5" customHeight="1">
      <c r="B76" s="111"/>
      <c r="C76" s="112"/>
      <c r="D76" s="112" t="s">
        <v>121</v>
      </c>
      <c r="E76" s="112"/>
      <c r="F76" s="112"/>
      <c r="G76" s="112"/>
      <c r="H76" s="112"/>
      <c r="I76" s="112"/>
      <c r="J76" s="112"/>
      <c r="K76" s="112"/>
      <c r="L76" s="112"/>
      <c r="M76" s="112"/>
      <c r="N76" s="206">
        <f>$N$110</f>
        <v>0</v>
      </c>
      <c r="O76" s="206"/>
      <c r="P76" s="206"/>
      <c r="Q76" s="206"/>
      <c r="R76" s="113"/>
      <c r="T76" s="112"/>
      <c r="U76" s="112"/>
    </row>
    <row r="77" spans="2:21" s="114" customFormat="1" ht="21" customHeight="1">
      <c r="B77" s="115"/>
      <c r="C77" s="87"/>
      <c r="D77" s="87" t="s">
        <v>122</v>
      </c>
      <c r="E77" s="87"/>
      <c r="F77" s="87"/>
      <c r="G77" s="87"/>
      <c r="H77" s="87"/>
      <c r="I77" s="87"/>
      <c r="J77" s="87"/>
      <c r="K77" s="87"/>
      <c r="L77" s="87"/>
      <c r="M77" s="87"/>
      <c r="N77" s="195">
        <f>$N$111</f>
        <v>0</v>
      </c>
      <c r="O77" s="195"/>
      <c r="P77" s="195"/>
      <c r="Q77" s="195"/>
      <c r="R77" s="116"/>
      <c r="T77" s="87"/>
      <c r="U77" s="87"/>
    </row>
    <row r="78" spans="2:21" s="114" customFormat="1" ht="21" customHeight="1">
      <c r="B78" s="115"/>
      <c r="C78" s="87"/>
      <c r="D78" s="87" t="s">
        <v>229</v>
      </c>
      <c r="E78" s="87"/>
      <c r="F78" s="87"/>
      <c r="G78" s="87"/>
      <c r="H78" s="87"/>
      <c r="I78" s="87"/>
      <c r="J78" s="87"/>
      <c r="K78" s="87"/>
      <c r="L78" s="87"/>
      <c r="M78" s="87"/>
      <c r="N78" s="195">
        <f>$N$137</f>
        <v>0</v>
      </c>
      <c r="O78" s="195"/>
      <c r="P78" s="195"/>
      <c r="Q78" s="195"/>
      <c r="R78" s="116"/>
      <c r="T78" s="87"/>
      <c r="U78" s="87"/>
    </row>
    <row r="79" spans="2:21" s="114" customFormat="1" ht="21" customHeight="1">
      <c r="B79" s="115"/>
      <c r="C79" s="87"/>
      <c r="D79" s="87" t="s">
        <v>766</v>
      </c>
      <c r="E79" s="87"/>
      <c r="F79" s="87"/>
      <c r="G79" s="87"/>
      <c r="H79" s="87"/>
      <c r="I79" s="87"/>
      <c r="J79" s="87"/>
      <c r="K79" s="87"/>
      <c r="L79" s="87"/>
      <c r="M79" s="87"/>
      <c r="N79" s="195">
        <f>$N$173</f>
        <v>0</v>
      </c>
      <c r="O79" s="195"/>
      <c r="P79" s="195"/>
      <c r="Q79" s="195"/>
      <c r="R79" s="116"/>
      <c r="T79" s="87"/>
      <c r="U79" s="87"/>
    </row>
    <row r="80" spans="2:21" s="114" customFormat="1" ht="21" customHeight="1">
      <c r="B80" s="115"/>
      <c r="C80" s="87"/>
      <c r="D80" s="87" t="s">
        <v>231</v>
      </c>
      <c r="E80" s="87"/>
      <c r="F80" s="87"/>
      <c r="G80" s="87"/>
      <c r="H80" s="87"/>
      <c r="I80" s="87"/>
      <c r="J80" s="87"/>
      <c r="K80" s="87"/>
      <c r="L80" s="87"/>
      <c r="M80" s="87"/>
      <c r="N80" s="195">
        <f>$N$176</f>
        <v>0</v>
      </c>
      <c r="O80" s="195"/>
      <c r="P80" s="195"/>
      <c r="Q80" s="195"/>
      <c r="R80" s="116"/>
      <c r="T80" s="87"/>
      <c r="U80" s="87"/>
    </row>
    <row r="81" spans="2:21" s="114" customFormat="1" ht="21" customHeight="1">
      <c r="B81" s="115"/>
      <c r="C81" s="87"/>
      <c r="D81" s="87" t="s">
        <v>232</v>
      </c>
      <c r="E81" s="87"/>
      <c r="F81" s="87"/>
      <c r="G81" s="87"/>
      <c r="H81" s="87"/>
      <c r="I81" s="87"/>
      <c r="J81" s="87"/>
      <c r="K81" s="87"/>
      <c r="L81" s="87"/>
      <c r="M81" s="87"/>
      <c r="N81" s="195">
        <f>$N$185</f>
        <v>0</v>
      </c>
      <c r="O81" s="195"/>
      <c r="P81" s="195"/>
      <c r="Q81" s="195"/>
      <c r="R81" s="116"/>
      <c r="T81" s="87"/>
      <c r="U81" s="87"/>
    </row>
    <row r="82" spans="2:21" s="74" customFormat="1" ht="22.5" customHeight="1">
      <c r="B82" s="111"/>
      <c r="C82" s="112"/>
      <c r="D82" s="112" t="s">
        <v>125</v>
      </c>
      <c r="E82" s="112"/>
      <c r="F82" s="112"/>
      <c r="G82" s="112"/>
      <c r="H82" s="112"/>
      <c r="I82" s="112"/>
      <c r="J82" s="112"/>
      <c r="K82" s="112"/>
      <c r="L82" s="112"/>
      <c r="M82" s="112"/>
      <c r="N82" s="207">
        <f>$N$187</f>
        <v>0</v>
      </c>
      <c r="O82" s="207"/>
      <c r="P82" s="207"/>
      <c r="Q82" s="207"/>
      <c r="R82" s="113"/>
      <c r="T82" s="112"/>
      <c r="U82" s="112"/>
    </row>
    <row r="83" spans="2:21" s="6" customFormat="1" ht="22.5" customHeight="1"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5"/>
      <c r="T83" s="24"/>
      <c r="U83" s="24"/>
    </row>
    <row r="84" spans="2:21" s="6" customFormat="1" ht="30" customHeight="1">
      <c r="B84" s="23"/>
      <c r="C84" s="69" t="s">
        <v>126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191">
        <f>ROUND($N$85+$N$86+$N$87+$N$88+$N$89+$N$90,2)</f>
        <v>0</v>
      </c>
      <c r="O84" s="191"/>
      <c r="P84" s="191"/>
      <c r="Q84" s="191"/>
      <c r="R84" s="25"/>
      <c r="T84" s="117"/>
      <c r="U84" s="118" t="s">
        <v>44</v>
      </c>
    </row>
    <row r="85" spans="2:62" s="6" customFormat="1" ht="18.75" customHeight="1">
      <c r="B85" s="23"/>
      <c r="C85" s="24"/>
      <c r="D85" s="196" t="s">
        <v>127</v>
      </c>
      <c r="E85" s="196"/>
      <c r="F85" s="196"/>
      <c r="G85" s="196"/>
      <c r="H85" s="196"/>
      <c r="I85" s="24"/>
      <c r="J85" s="24"/>
      <c r="K85" s="24"/>
      <c r="L85" s="24"/>
      <c r="M85" s="24"/>
      <c r="N85" s="194">
        <f>ROUND($N$75*$T$85,2)</f>
        <v>0</v>
      </c>
      <c r="O85" s="194"/>
      <c r="P85" s="194"/>
      <c r="Q85" s="194"/>
      <c r="R85" s="25"/>
      <c r="T85" s="119"/>
      <c r="U85" s="120" t="s">
        <v>45</v>
      </c>
      <c r="AY85" s="6" t="s">
        <v>128</v>
      </c>
      <c r="BE85" s="91">
        <f>IF($U$85="základní",$N$85,0)</f>
        <v>0</v>
      </c>
      <c r="BF85" s="91">
        <f>IF($U$85="snížená",$N$85,0)</f>
        <v>0</v>
      </c>
      <c r="BG85" s="91">
        <f>IF($U$85="zákl. přenesená",$N$85,0)</f>
        <v>0</v>
      </c>
      <c r="BH85" s="91">
        <f>IF($U$85="sníž. přenesená",$N$85,0)</f>
        <v>0</v>
      </c>
      <c r="BI85" s="91">
        <f>IF($U$85="nulová",$N$85,0)</f>
        <v>0</v>
      </c>
      <c r="BJ85" s="6" t="s">
        <v>22</v>
      </c>
    </row>
    <row r="86" spans="2:62" s="6" customFormat="1" ht="18.75" customHeight="1">
      <c r="B86" s="23"/>
      <c r="C86" s="24"/>
      <c r="D86" s="196" t="s">
        <v>129</v>
      </c>
      <c r="E86" s="196"/>
      <c r="F86" s="196"/>
      <c r="G86" s="196"/>
      <c r="H86" s="196"/>
      <c r="I86" s="24"/>
      <c r="J86" s="24"/>
      <c r="K86" s="24"/>
      <c r="L86" s="24"/>
      <c r="M86" s="24"/>
      <c r="N86" s="194">
        <f>ROUND($N$75*$T$86,2)</f>
        <v>0</v>
      </c>
      <c r="O86" s="194"/>
      <c r="P86" s="194"/>
      <c r="Q86" s="194"/>
      <c r="R86" s="25"/>
      <c r="T86" s="119"/>
      <c r="U86" s="120" t="s">
        <v>45</v>
      </c>
      <c r="AY86" s="6" t="s">
        <v>128</v>
      </c>
      <c r="BE86" s="91">
        <f>IF($U$86="základní",$N$86,0)</f>
        <v>0</v>
      </c>
      <c r="BF86" s="91">
        <f>IF($U$86="snížená",$N$86,0)</f>
        <v>0</v>
      </c>
      <c r="BG86" s="91">
        <f>IF($U$86="zákl. přenesená",$N$86,0)</f>
        <v>0</v>
      </c>
      <c r="BH86" s="91">
        <f>IF($U$86="sníž. přenesená",$N$86,0)</f>
        <v>0</v>
      </c>
      <c r="BI86" s="91">
        <f>IF($U$86="nulová",$N$86,0)</f>
        <v>0</v>
      </c>
      <c r="BJ86" s="6" t="s">
        <v>22</v>
      </c>
    </row>
    <row r="87" spans="2:62" s="6" customFormat="1" ht="18.75" customHeight="1">
      <c r="B87" s="23"/>
      <c r="C87" s="24"/>
      <c r="D87" s="196" t="s">
        <v>130</v>
      </c>
      <c r="E87" s="196"/>
      <c r="F87" s="196"/>
      <c r="G87" s="196"/>
      <c r="H87" s="196"/>
      <c r="I87" s="24"/>
      <c r="J87" s="24"/>
      <c r="K87" s="24"/>
      <c r="L87" s="24"/>
      <c r="M87" s="24"/>
      <c r="N87" s="194">
        <f>ROUND($N$75*$T$87,2)</f>
        <v>0</v>
      </c>
      <c r="O87" s="194"/>
      <c r="P87" s="194"/>
      <c r="Q87" s="194"/>
      <c r="R87" s="25"/>
      <c r="T87" s="119"/>
      <c r="U87" s="120" t="s">
        <v>45</v>
      </c>
      <c r="AY87" s="6" t="s">
        <v>128</v>
      </c>
      <c r="BE87" s="91">
        <f>IF($U$87="základní",$N$87,0)</f>
        <v>0</v>
      </c>
      <c r="BF87" s="91">
        <f>IF($U$87="snížená",$N$87,0)</f>
        <v>0</v>
      </c>
      <c r="BG87" s="91">
        <f>IF($U$87="zákl. přenesená",$N$87,0)</f>
        <v>0</v>
      </c>
      <c r="BH87" s="91">
        <f>IF($U$87="sníž. přenesená",$N$87,0)</f>
        <v>0</v>
      </c>
      <c r="BI87" s="91">
        <f>IF($U$87="nulová",$N$87,0)</f>
        <v>0</v>
      </c>
      <c r="BJ87" s="6" t="s">
        <v>22</v>
      </c>
    </row>
    <row r="88" spans="2:62" s="6" customFormat="1" ht="18.75" customHeight="1">
      <c r="B88" s="23"/>
      <c r="C88" s="24"/>
      <c r="D88" s="196" t="s">
        <v>131</v>
      </c>
      <c r="E88" s="196"/>
      <c r="F88" s="196"/>
      <c r="G88" s="196"/>
      <c r="H88" s="196"/>
      <c r="I88" s="24"/>
      <c r="J88" s="24"/>
      <c r="K88" s="24"/>
      <c r="L88" s="24"/>
      <c r="M88" s="24"/>
      <c r="N88" s="194">
        <f>ROUND($N$75*$T$88,2)</f>
        <v>0</v>
      </c>
      <c r="O88" s="194"/>
      <c r="P88" s="194"/>
      <c r="Q88" s="194"/>
      <c r="R88" s="25"/>
      <c r="T88" s="119"/>
      <c r="U88" s="120" t="s">
        <v>45</v>
      </c>
      <c r="AY88" s="6" t="s">
        <v>128</v>
      </c>
      <c r="BE88" s="91">
        <f>IF($U$88="základní",$N$88,0)</f>
        <v>0</v>
      </c>
      <c r="BF88" s="91">
        <f>IF($U$88="snížená",$N$88,0)</f>
        <v>0</v>
      </c>
      <c r="BG88" s="91">
        <f>IF($U$88="zákl. přenesená",$N$88,0)</f>
        <v>0</v>
      </c>
      <c r="BH88" s="91">
        <f>IF($U$88="sníž. přenesená",$N$88,0)</f>
        <v>0</v>
      </c>
      <c r="BI88" s="91">
        <f>IF($U$88="nulová",$N$88,0)</f>
        <v>0</v>
      </c>
      <c r="BJ88" s="6" t="s">
        <v>22</v>
      </c>
    </row>
    <row r="89" spans="2:62" s="6" customFormat="1" ht="18.75" customHeight="1">
      <c r="B89" s="23"/>
      <c r="C89" s="24"/>
      <c r="D89" s="196" t="s">
        <v>132</v>
      </c>
      <c r="E89" s="196"/>
      <c r="F89" s="196"/>
      <c r="G89" s="196"/>
      <c r="H89" s="196"/>
      <c r="I89" s="24"/>
      <c r="J89" s="24"/>
      <c r="K89" s="24"/>
      <c r="L89" s="24"/>
      <c r="M89" s="24"/>
      <c r="N89" s="194">
        <f>ROUND($N$75*$T$89,2)</f>
        <v>0</v>
      </c>
      <c r="O89" s="194"/>
      <c r="P89" s="194"/>
      <c r="Q89" s="194"/>
      <c r="R89" s="25"/>
      <c r="T89" s="119"/>
      <c r="U89" s="120" t="s">
        <v>45</v>
      </c>
      <c r="AY89" s="6" t="s">
        <v>128</v>
      </c>
      <c r="BE89" s="91">
        <f>IF($U$89="základní",$N$89,0)</f>
        <v>0</v>
      </c>
      <c r="BF89" s="91">
        <f>IF($U$89="snížená",$N$89,0)</f>
        <v>0</v>
      </c>
      <c r="BG89" s="91">
        <f>IF($U$89="zákl. přenesená",$N$89,0)</f>
        <v>0</v>
      </c>
      <c r="BH89" s="91">
        <f>IF($U$89="sníž. přenesená",$N$89,0)</f>
        <v>0</v>
      </c>
      <c r="BI89" s="91">
        <f>IF($U$89="nulová",$N$89,0)</f>
        <v>0</v>
      </c>
      <c r="BJ89" s="6" t="s">
        <v>22</v>
      </c>
    </row>
    <row r="90" spans="2:62" s="6" customFormat="1" ht="18.75" customHeight="1">
      <c r="B90" s="23"/>
      <c r="C90" s="24"/>
      <c r="D90" s="87" t="s">
        <v>133</v>
      </c>
      <c r="E90" s="24"/>
      <c r="F90" s="24"/>
      <c r="G90" s="24"/>
      <c r="H90" s="24"/>
      <c r="I90" s="24"/>
      <c r="J90" s="24"/>
      <c r="K90" s="24"/>
      <c r="L90" s="24"/>
      <c r="M90" s="24"/>
      <c r="N90" s="194">
        <f>ROUND($N$75*$T$90,2)</f>
        <v>0</v>
      </c>
      <c r="O90" s="194"/>
      <c r="P90" s="194"/>
      <c r="Q90" s="194"/>
      <c r="R90" s="25"/>
      <c r="T90" s="121"/>
      <c r="U90" s="122" t="s">
        <v>45</v>
      </c>
      <c r="AY90" s="6" t="s">
        <v>134</v>
      </c>
      <c r="BE90" s="91">
        <f>IF($U$90="základní",$N$90,0)</f>
        <v>0</v>
      </c>
      <c r="BF90" s="91">
        <f>IF($U$90="snížená",$N$90,0)</f>
        <v>0</v>
      </c>
      <c r="BG90" s="91">
        <f>IF($U$90="zákl. přenesená",$N$90,0)</f>
        <v>0</v>
      </c>
      <c r="BH90" s="91">
        <f>IF($U$90="sníž. přenesená",$N$90,0)</f>
        <v>0</v>
      </c>
      <c r="BI90" s="91">
        <f>IF($U$90="nulová",$N$90,0)</f>
        <v>0</v>
      </c>
      <c r="BJ90" s="6" t="s">
        <v>22</v>
      </c>
    </row>
    <row r="91" spans="2:21" s="6" customFormat="1" ht="14.25" customHeight="1"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5"/>
      <c r="T91" s="24"/>
      <c r="U91" s="24"/>
    </row>
    <row r="92" spans="2:21" s="6" customFormat="1" ht="30" customHeight="1">
      <c r="B92" s="23"/>
      <c r="C92" s="98" t="s">
        <v>108</v>
      </c>
      <c r="D92" s="32"/>
      <c r="E92" s="32"/>
      <c r="F92" s="32"/>
      <c r="G92" s="32"/>
      <c r="H92" s="32"/>
      <c r="I92" s="32"/>
      <c r="J92" s="32"/>
      <c r="K92" s="32"/>
      <c r="L92" s="197">
        <f>ROUND(SUM($N$75+$N$84),2)</f>
        <v>0</v>
      </c>
      <c r="M92" s="197"/>
      <c r="N92" s="197"/>
      <c r="O92" s="197"/>
      <c r="P92" s="197"/>
      <c r="Q92" s="197"/>
      <c r="R92" s="25"/>
      <c r="T92" s="24"/>
      <c r="U92" s="24"/>
    </row>
    <row r="93" spans="2:21" s="6" customFormat="1" ht="7.5" customHeight="1">
      <c r="B93" s="45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7"/>
      <c r="T93" s="24"/>
      <c r="U93" s="24"/>
    </row>
    <row r="97" spans="2:18" s="6" customFormat="1" ht="7.5" customHeight="1"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50"/>
    </row>
    <row r="98" spans="2:18" s="6" customFormat="1" ht="37.5" customHeight="1">
      <c r="B98" s="23"/>
      <c r="C98" s="174" t="s">
        <v>135</v>
      </c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25"/>
    </row>
    <row r="99" spans="2:18" s="6" customFormat="1" ht="7.5" customHeight="1"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5"/>
    </row>
    <row r="100" spans="2:18" s="6" customFormat="1" ht="30.75" customHeight="1">
      <c r="B100" s="23"/>
      <c r="C100" s="17" t="s">
        <v>17</v>
      </c>
      <c r="D100" s="24"/>
      <c r="E100" s="24"/>
      <c r="F100" s="199" t="str">
        <f>$F$6</f>
        <v>Revitalizace původního autobusového nádraží Beroun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24"/>
      <c r="R100" s="25"/>
    </row>
    <row r="101" spans="2:18" s="6" customFormat="1" ht="37.5" customHeight="1">
      <c r="B101" s="23"/>
      <c r="C101" s="56" t="s">
        <v>112</v>
      </c>
      <c r="D101" s="24"/>
      <c r="E101" s="24"/>
      <c r="F101" s="186" t="str">
        <f>$F$7</f>
        <v>SO 800 - Sadové úpravy</v>
      </c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24"/>
      <c r="R101" s="25"/>
    </row>
    <row r="102" spans="2:18" s="6" customFormat="1" ht="7.5" customHeight="1"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5"/>
    </row>
    <row r="103" spans="2:18" s="6" customFormat="1" ht="18.75" customHeight="1">
      <c r="B103" s="23"/>
      <c r="C103" s="17" t="s">
        <v>23</v>
      </c>
      <c r="D103" s="24"/>
      <c r="E103" s="24"/>
      <c r="F103" s="18" t="str">
        <f>$F$9</f>
        <v>k.ú. Beroun</v>
      </c>
      <c r="G103" s="24"/>
      <c r="H103" s="24"/>
      <c r="I103" s="24"/>
      <c r="J103" s="24"/>
      <c r="K103" s="17" t="s">
        <v>25</v>
      </c>
      <c r="L103" s="24"/>
      <c r="M103" s="204" t="str">
        <f>IF($O$9="","",$O$9)</f>
        <v>08.12.2015</v>
      </c>
      <c r="N103" s="204"/>
      <c r="O103" s="204"/>
      <c r="P103" s="204"/>
      <c r="Q103" s="24"/>
      <c r="R103" s="25"/>
    </row>
    <row r="104" spans="2:18" s="6" customFormat="1" ht="7.5" customHeight="1"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5"/>
    </row>
    <row r="105" spans="2:18" s="6" customFormat="1" ht="15.75" customHeight="1">
      <c r="B105" s="23"/>
      <c r="C105" s="17" t="s">
        <v>29</v>
      </c>
      <c r="D105" s="24"/>
      <c r="E105" s="24"/>
      <c r="F105" s="18" t="str">
        <f>$E$12</f>
        <v>Revitali s.r.o.</v>
      </c>
      <c r="G105" s="24"/>
      <c r="H105" s="24"/>
      <c r="I105" s="24"/>
      <c r="J105" s="24"/>
      <c r="K105" s="17" t="s">
        <v>35</v>
      </c>
      <c r="L105" s="24"/>
      <c r="M105" s="175" t="str">
        <f>$E$18</f>
        <v>Ing. Milan Bubenko</v>
      </c>
      <c r="N105" s="175"/>
      <c r="O105" s="175"/>
      <c r="P105" s="175"/>
      <c r="Q105" s="175"/>
      <c r="R105" s="25"/>
    </row>
    <row r="106" spans="2:18" s="6" customFormat="1" ht="15" customHeight="1">
      <c r="B106" s="23"/>
      <c r="C106" s="17" t="s">
        <v>33</v>
      </c>
      <c r="D106" s="24"/>
      <c r="E106" s="24"/>
      <c r="F106" s="18" t="str">
        <f>IF($E$15="","",$E$15)</f>
        <v>Vyplň údaj</v>
      </c>
      <c r="G106" s="24"/>
      <c r="H106" s="24"/>
      <c r="I106" s="24"/>
      <c r="J106" s="24"/>
      <c r="K106" s="17" t="s">
        <v>38</v>
      </c>
      <c r="L106" s="24"/>
      <c r="M106" s="175" t="str">
        <f>$E$21</f>
        <v>Ing.Jiří Křepinský - PRINKOM</v>
      </c>
      <c r="N106" s="175"/>
      <c r="O106" s="175"/>
      <c r="P106" s="175"/>
      <c r="Q106" s="175"/>
      <c r="R106" s="25"/>
    </row>
    <row r="107" spans="2:18" s="6" customFormat="1" ht="11.25" customHeight="1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5"/>
    </row>
    <row r="108" spans="2:27" s="123" customFormat="1" ht="30" customHeight="1">
      <c r="B108" s="124"/>
      <c r="C108" s="125" t="s">
        <v>136</v>
      </c>
      <c r="D108" s="126" t="s">
        <v>137</v>
      </c>
      <c r="E108" s="126" t="s">
        <v>62</v>
      </c>
      <c r="F108" s="208" t="s">
        <v>138</v>
      </c>
      <c r="G108" s="208"/>
      <c r="H108" s="208"/>
      <c r="I108" s="208"/>
      <c r="J108" s="126" t="s">
        <v>139</v>
      </c>
      <c r="K108" s="126" t="s">
        <v>140</v>
      </c>
      <c r="L108" s="208" t="s">
        <v>141</v>
      </c>
      <c r="M108" s="208"/>
      <c r="N108" s="209" t="s">
        <v>142</v>
      </c>
      <c r="O108" s="209"/>
      <c r="P108" s="209"/>
      <c r="Q108" s="209"/>
      <c r="R108" s="127"/>
      <c r="T108" s="64" t="s">
        <v>143</v>
      </c>
      <c r="U108" s="65" t="s">
        <v>44</v>
      </c>
      <c r="V108" s="65" t="s">
        <v>144</v>
      </c>
      <c r="W108" s="65" t="s">
        <v>145</v>
      </c>
      <c r="X108" s="65" t="s">
        <v>146</v>
      </c>
      <c r="Y108" s="65" t="s">
        <v>147</v>
      </c>
      <c r="Z108" s="65" t="s">
        <v>148</v>
      </c>
      <c r="AA108" s="66" t="s">
        <v>149</v>
      </c>
    </row>
    <row r="109" spans="2:63" s="6" customFormat="1" ht="30" customHeight="1">
      <c r="B109" s="23"/>
      <c r="C109" s="69" t="s">
        <v>115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10">
        <f>$BK$109</f>
        <v>0</v>
      </c>
      <c r="O109" s="210"/>
      <c r="P109" s="210"/>
      <c r="Q109" s="210"/>
      <c r="R109" s="25"/>
      <c r="T109" s="68"/>
      <c r="U109" s="37"/>
      <c r="V109" s="37"/>
      <c r="W109" s="128">
        <f>$W$110+$W$187</f>
        <v>0</v>
      </c>
      <c r="X109" s="37"/>
      <c r="Y109" s="128">
        <f>$Y$110+$Y$187</f>
        <v>24.31774836</v>
      </c>
      <c r="Z109" s="37"/>
      <c r="AA109" s="129">
        <f>$AA$110+$AA$187</f>
        <v>0</v>
      </c>
      <c r="AT109" s="6" t="s">
        <v>79</v>
      </c>
      <c r="AU109" s="6" t="s">
        <v>120</v>
      </c>
      <c r="BK109" s="130">
        <f>$BK$110+$BK$187</f>
        <v>0</v>
      </c>
    </row>
    <row r="110" spans="2:63" s="131" customFormat="1" ht="37.5" customHeight="1">
      <c r="B110" s="132"/>
      <c r="C110" s="133"/>
      <c r="D110" s="134" t="s">
        <v>121</v>
      </c>
      <c r="E110" s="134"/>
      <c r="F110" s="134"/>
      <c r="G110" s="134"/>
      <c r="H110" s="134"/>
      <c r="I110" s="134"/>
      <c r="J110" s="134"/>
      <c r="K110" s="134"/>
      <c r="L110" s="134"/>
      <c r="M110" s="134"/>
      <c r="N110" s="207">
        <f>$BK$110</f>
        <v>0</v>
      </c>
      <c r="O110" s="207"/>
      <c r="P110" s="207"/>
      <c r="Q110" s="207"/>
      <c r="R110" s="135"/>
      <c r="T110" s="136"/>
      <c r="U110" s="133"/>
      <c r="V110" s="133"/>
      <c r="W110" s="137">
        <f>$W$111+$W$137+$W$173+$W$176+$W$185</f>
        <v>0</v>
      </c>
      <c r="X110" s="133"/>
      <c r="Y110" s="137">
        <f>$Y$111+$Y$137+$Y$173+$Y$176+$Y$185</f>
        <v>24.31774836</v>
      </c>
      <c r="Z110" s="133"/>
      <c r="AA110" s="138">
        <f>$AA$111+$AA$137+$AA$173+$AA$176+$AA$185</f>
        <v>0</v>
      </c>
      <c r="AR110" s="139" t="s">
        <v>22</v>
      </c>
      <c r="AT110" s="139" t="s">
        <v>79</v>
      </c>
      <c r="AU110" s="139" t="s">
        <v>80</v>
      </c>
      <c r="AY110" s="139" t="s">
        <v>150</v>
      </c>
      <c r="BK110" s="140">
        <f>$BK$111+$BK$137+$BK$173+$BK$176+$BK$185</f>
        <v>0</v>
      </c>
    </row>
    <row r="111" spans="2:63" s="131" customFormat="1" ht="21" customHeight="1">
      <c r="B111" s="132"/>
      <c r="C111" s="133"/>
      <c r="D111" s="141" t="s">
        <v>122</v>
      </c>
      <c r="E111" s="141"/>
      <c r="F111" s="141"/>
      <c r="G111" s="141"/>
      <c r="H111" s="141"/>
      <c r="I111" s="141"/>
      <c r="J111" s="141"/>
      <c r="K111" s="141"/>
      <c r="L111" s="141"/>
      <c r="M111" s="141"/>
      <c r="N111" s="211">
        <f>$BK$111</f>
        <v>0</v>
      </c>
      <c r="O111" s="211"/>
      <c r="P111" s="211"/>
      <c r="Q111" s="211"/>
      <c r="R111" s="135"/>
      <c r="T111" s="136"/>
      <c r="U111" s="133"/>
      <c r="V111" s="133"/>
      <c r="W111" s="137">
        <f>SUM($W$112:$W$136)</f>
        <v>0</v>
      </c>
      <c r="X111" s="133"/>
      <c r="Y111" s="137">
        <f>SUM($Y$112:$Y$136)</f>
        <v>5.747</v>
      </c>
      <c r="Z111" s="133"/>
      <c r="AA111" s="138">
        <f>SUM($AA$112:$AA$136)</f>
        <v>0</v>
      </c>
      <c r="AR111" s="139" t="s">
        <v>22</v>
      </c>
      <c r="AT111" s="139" t="s">
        <v>79</v>
      </c>
      <c r="AU111" s="139" t="s">
        <v>22</v>
      </c>
      <c r="AY111" s="139" t="s">
        <v>150</v>
      </c>
      <c r="BK111" s="140">
        <f>SUM($BK$112:$BK$136)</f>
        <v>0</v>
      </c>
    </row>
    <row r="112" spans="2:65" s="6" customFormat="1" ht="27" customHeight="1">
      <c r="B112" s="23"/>
      <c r="C112" s="142" t="s">
        <v>22</v>
      </c>
      <c r="D112" s="142" t="s">
        <v>151</v>
      </c>
      <c r="E112" s="143" t="s">
        <v>242</v>
      </c>
      <c r="F112" s="212" t="s">
        <v>243</v>
      </c>
      <c r="G112" s="212"/>
      <c r="H112" s="212"/>
      <c r="I112" s="212"/>
      <c r="J112" s="144" t="s">
        <v>235</v>
      </c>
      <c r="K112" s="145">
        <v>1.136</v>
      </c>
      <c r="L112" s="213">
        <v>0</v>
      </c>
      <c r="M112" s="213"/>
      <c r="N112" s="214">
        <f>ROUND($L$112*$K$112,2)</f>
        <v>0</v>
      </c>
      <c r="O112" s="214"/>
      <c r="P112" s="214"/>
      <c r="Q112" s="214"/>
      <c r="R112" s="25"/>
      <c r="T112" s="146"/>
      <c r="U112" s="30" t="s">
        <v>45</v>
      </c>
      <c r="V112" s="24"/>
      <c r="W112" s="147">
        <f>$V$112*$K$112</f>
        <v>0</v>
      </c>
      <c r="X112" s="147">
        <v>0</v>
      </c>
      <c r="Y112" s="147">
        <f>$X$112*$K$112</f>
        <v>0</v>
      </c>
      <c r="Z112" s="147">
        <v>0</v>
      </c>
      <c r="AA112" s="148">
        <f>$Z$112*$K$112</f>
        <v>0</v>
      </c>
      <c r="AR112" s="6" t="s">
        <v>155</v>
      </c>
      <c r="AT112" s="6" t="s">
        <v>151</v>
      </c>
      <c r="AU112" s="6" t="s">
        <v>110</v>
      </c>
      <c r="AY112" s="6" t="s">
        <v>150</v>
      </c>
      <c r="BE112" s="91">
        <f>IF($U$112="základní",$N$112,0)</f>
        <v>0</v>
      </c>
      <c r="BF112" s="91">
        <f>IF($U$112="snížená",$N$112,0)</f>
        <v>0</v>
      </c>
      <c r="BG112" s="91">
        <f>IF($U$112="zákl. přenesená",$N$112,0)</f>
        <v>0</v>
      </c>
      <c r="BH112" s="91">
        <f>IF($U$112="sníž. přenesená",$N$112,0)</f>
        <v>0</v>
      </c>
      <c r="BI112" s="91">
        <f>IF($U$112="nulová",$N$112,0)</f>
        <v>0</v>
      </c>
      <c r="BJ112" s="6" t="s">
        <v>22</v>
      </c>
      <c r="BK112" s="91">
        <f>ROUND($L$112*$K$112,2)</f>
        <v>0</v>
      </c>
      <c r="BL112" s="6" t="s">
        <v>155</v>
      </c>
      <c r="BM112" s="6" t="s">
        <v>767</v>
      </c>
    </row>
    <row r="113" spans="2:51" s="6" customFormat="1" ht="18.75" customHeight="1">
      <c r="B113" s="149"/>
      <c r="C113" s="150"/>
      <c r="D113" s="150"/>
      <c r="E113" s="150"/>
      <c r="F113" s="215" t="s">
        <v>768</v>
      </c>
      <c r="G113" s="215"/>
      <c r="H113" s="215"/>
      <c r="I113" s="215"/>
      <c r="J113" s="150"/>
      <c r="K113" s="151">
        <v>0.768</v>
      </c>
      <c r="L113" s="150"/>
      <c r="M113" s="150"/>
      <c r="N113" s="150"/>
      <c r="O113" s="150"/>
      <c r="P113" s="150"/>
      <c r="Q113" s="150"/>
      <c r="R113" s="152"/>
      <c r="T113" s="153"/>
      <c r="U113" s="150"/>
      <c r="V113" s="150"/>
      <c r="W113" s="150"/>
      <c r="X113" s="150"/>
      <c r="Y113" s="150"/>
      <c r="Z113" s="150"/>
      <c r="AA113" s="154"/>
      <c r="AT113" s="155" t="s">
        <v>158</v>
      </c>
      <c r="AU113" s="155" t="s">
        <v>110</v>
      </c>
      <c r="AV113" s="155" t="s">
        <v>110</v>
      </c>
      <c r="AW113" s="155" t="s">
        <v>120</v>
      </c>
      <c r="AX113" s="155" t="s">
        <v>80</v>
      </c>
      <c r="AY113" s="155" t="s">
        <v>150</v>
      </c>
    </row>
    <row r="114" spans="2:51" s="6" customFormat="1" ht="32.25" customHeight="1">
      <c r="B114" s="149"/>
      <c r="C114" s="150"/>
      <c r="D114" s="150"/>
      <c r="E114" s="150"/>
      <c r="F114" s="215" t="s">
        <v>769</v>
      </c>
      <c r="G114" s="215"/>
      <c r="H114" s="215"/>
      <c r="I114" s="215"/>
      <c r="J114" s="150"/>
      <c r="K114" s="151">
        <v>0.368</v>
      </c>
      <c r="L114" s="150"/>
      <c r="M114" s="150"/>
      <c r="N114" s="150"/>
      <c r="O114" s="150"/>
      <c r="P114" s="150"/>
      <c r="Q114" s="150"/>
      <c r="R114" s="152"/>
      <c r="T114" s="153"/>
      <c r="U114" s="150"/>
      <c r="V114" s="150"/>
      <c r="W114" s="150"/>
      <c r="X114" s="150"/>
      <c r="Y114" s="150"/>
      <c r="Z114" s="150"/>
      <c r="AA114" s="154"/>
      <c r="AT114" s="155" t="s">
        <v>158</v>
      </c>
      <c r="AU114" s="155" t="s">
        <v>110</v>
      </c>
      <c r="AV114" s="155" t="s">
        <v>110</v>
      </c>
      <c r="AW114" s="155" t="s">
        <v>120</v>
      </c>
      <c r="AX114" s="155" t="s">
        <v>80</v>
      </c>
      <c r="AY114" s="155" t="s">
        <v>150</v>
      </c>
    </row>
    <row r="115" spans="2:65" s="6" customFormat="1" ht="27" customHeight="1">
      <c r="B115" s="23"/>
      <c r="C115" s="142" t="s">
        <v>110</v>
      </c>
      <c r="D115" s="142" t="s">
        <v>151</v>
      </c>
      <c r="E115" s="143" t="s">
        <v>247</v>
      </c>
      <c r="F115" s="212" t="s">
        <v>248</v>
      </c>
      <c r="G115" s="212"/>
      <c r="H115" s="212"/>
      <c r="I115" s="212"/>
      <c r="J115" s="144" t="s">
        <v>235</v>
      </c>
      <c r="K115" s="145">
        <v>0.568</v>
      </c>
      <c r="L115" s="213">
        <v>0</v>
      </c>
      <c r="M115" s="213"/>
      <c r="N115" s="214">
        <f>ROUND($L$115*$K$115,2)</f>
        <v>0</v>
      </c>
      <c r="O115" s="214"/>
      <c r="P115" s="214"/>
      <c r="Q115" s="214"/>
      <c r="R115" s="25"/>
      <c r="T115" s="146"/>
      <c r="U115" s="30" t="s">
        <v>45</v>
      </c>
      <c r="V115" s="24"/>
      <c r="W115" s="147">
        <f>$V$115*$K$115</f>
        <v>0</v>
      </c>
      <c r="X115" s="147">
        <v>0</v>
      </c>
      <c r="Y115" s="147">
        <f>$X$115*$K$115</f>
        <v>0</v>
      </c>
      <c r="Z115" s="147">
        <v>0</v>
      </c>
      <c r="AA115" s="148">
        <f>$Z$115*$K$115</f>
        <v>0</v>
      </c>
      <c r="AR115" s="6" t="s">
        <v>155</v>
      </c>
      <c r="AT115" s="6" t="s">
        <v>151</v>
      </c>
      <c r="AU115" s="6" t="s">
        <v>110</v>
      </c>
      <c r="AY115" s="6" t="s">
        <v>150</v>
      </c>
      <c r="BE115" s="91">
        <f>IF($U$115="základní",$N$115,0)</f>
        <v>0</v>
      </c>
      <c r="BF115" s="91">
        <f>IF($U$115="snížená",$N$115,0)</f>
        <v>0</v>
      </c>
      <c r="BG115" s="91">
        <f>IF($U$115="zákl. přenesená",$N$115,0)</f>
        <v>0</v>
      </c>
      <c r="BH115" s="91">
        <f>IF($U$115="sníž. přenesená",$N$115,0)</f>
        <v>0</v>
      </c>
      <c r="BI115" s="91">
        <f>IF($U$115="nulová",$N$115,0)</f>
        <v>0</v>
      </c>
      <c r="BJ115" s="6" t="s">
        <v>22</v>
      </c>
      <c r="BK115" s="91">
        <f>ROUND($L$115*$K$115,2)</f>
        <v>0</v>
      </c>
      <c r="BL115" s="6" t="s">
        <v>155</v>
      </c>
      <c r="BM115" s="6" t="s">
        <v>770</v>
      </c>
    </row>
    <row r="116" spans="2:51" s="6" customFormat="1" ht="32.25" customHeight="1">
      <c r="B116" s="149"/>
      <c r="C116" s="150"/>
      <c r="D116" s="150"/>
      <c r="E116" s="150"/>
      <c r="F116" s="215" t="s">
        <v>771</v>
      </c>
      <c r="G116" s="215"/>
      <c r="H116" s="215"/>
      <c r="I116" s="215"/>
      <c r="J116" s="150"/>
      <c r="K116" s="151">
        <v>0.384</v>
      </c>
      <c r="L116" s="150"/>
      <c r="M116" s="150"/>
      <c r="N116" s="150"/>
      <c r="O116" s="150"/>
      <c r="P116" s="150"/>
      <c r="Q116" s="150"/>
      <c r="R116" s="152"/>
      <c r="T116" s="153"/>
      <c r="U116" s="150"/>
      <c r="V116" s="150"/>
      <c r="W116" s="150"/>
      <c r="X116" s="150"/>
      <c r="Y116" s="150"/>
      <c r="Z116" s="150"/>
      <c r="AA116" s="154"/>
      <c r="AT116" s="155" t="s">
        <v>158</v>
      </c>
      <c r="AU116" s="155" t="s">
        <v>110</v>
      </c>
      <c r="AV116" s="155" t="s">
        <v>110</v>
      </c>
      <c r="AW116" s="155" t="s">
        <v>120</v>
      </c>
      <c r="AX116" s="155" t="s">
        <v>80</v>
      </c>
      <c r="AY116" s="155" t="s">
        <v>150</v>
      </c>
    </row>
    <row r="117" spans="2:51" s="6" customFormat="1" ht="32.25" customHeight="1">
      <c r="B117" s="149"/>
      <c r="C117" s="150"/>
      <c r="D117" s="150"/>
      <c r="E117" s="150"/>
      <c r="F117" s="215" t="s">
        <v>772</v>
      </c>
      <c r="G117" s="215"/>
      <c r="H117" s="215"/>
      <c r="I117" s="215"/>
      <c r="J117" s="150"/>
      <c r="K117" s="151">
        <v>0.184</v>
      </c>
      <c r="L117" s="150"/>
      <c r="M117" s="150"/>
      <c r="N117" s="150"/>
      <c r="O117" s="150"/>
      <c r="P117" s="150"/>
      <c r="Q117" s="150"/>
      <c r="R117" s="152"/>
      <c r="T117" s="153"/>
      <c r="U117" s="150"/>
      <c r="V117" s="150"/>
      <c r="W117" s="150"/>
      <c r="X117" s="150"/>
      <c r="Y117" s="150"/>
      <c r="Z117" s="150"/>
      <c r="AA117" s="154"/>
      <c r="AT117" s="155" t="s">
        <v>158</v>
      </c>
      <c r="AU117" s="155" t="s">
        <v>110</v>
      </c>
      <c r="AV117" s="155" t="s">
        <v>110</v>
      </c>
      <c r="AW117" s="155" t="s">
        <v>120</v>
      </c>
      <c r="AX117" s="155" t="s">
        <v>80</v>
      </c>
      <c r="AY117" s="155" t="s">
        <v>150</v>
      </c>
    </row>
    <row r="118" spans="2:65" s="6" customFormat="1" ht="27" customHeight="1">
      <c r="B118" s="23"/>
      <c r="C118" s="142" t="s">
        <v>163</v>
      </c>
      <c r="D118" s="142" t="s">
        <v>151</v>
      </c>
      <c r="E118" s="143" t="s">
        <v>773</v>
      </c>
      <c r="F118" s="212" t="s">
        <v>774</v>
      </c>
      <c r="G118" s="212"/>
      <c r="H118" s="212"/>
      <c r="I118" s="212"/>
      <c r="J118" s="144" t="s">
        <v>235</v>
      </c>
      <c r="K118" s="145">
        <v>1.136</v>
      </c>
      <c r="L118" s="213">
        <v>0</v>
      </c>
      <c r="M118" s="213"/>
      <c r="N118" s="214">
        <f>ROUND($L$118*$K$118,2)</f>
        <v>0</v>
      </c>
      <c r="O118" s="214"/>
      <c r="P118" s="214"/>
      <c r="Q118" s="214"/>
      <c r="R118" s="25"/>
      <c r="T118" s="146"/>
      <c r="U118" s="30" t="s">
        <v>45</v>
      </c>
      <c r="V118" s="24"/>
      <c r="W118" s="147">
        <f>$V$118*$K$118</f>
        <v>0</v>
      </c>
      <c r="X118" s="147">
        <v>0</v>
      </c>
      <c r="Y118" s="147">
        <f>$X$118*$K$118</f>
        <v>0</v>
      </c>
      <c r="Z118" s="147">
        <v>0</v>
      </c>
      <c r="AA118" s="148">
        <f>$Z$118*$K$118</f>
        <v>0</v>
      </c>
      <c r="AR118" s="6" t="s">
        <v>155</v>
      </c>
      <c r="AT118" s="6" t="s">
        <v>151</v>
      </c>
      <c r="AU118" s="6" t="s">
        <v>110</v>
      </c>
      <c r="AY118" s="6" t="s">
        <v>150</v>
      </c>
      <c r="BE118" s="91">
        <f>IF($U$118="základní",$N$118,0)</f>
        <v>0</v>
      </c>
      <c r="BF118" s="91">
        <f>IF($U$118="snížená",$N$118,0)</f>
        <v>0</v>
      </c>
      <c r="BG118" s="91">
        <f>IF($U$118="zákl. přenesená",$N$118,0)</f>
        <v>0</v>
      </c>
      <c r="BH118" s="91">
        <f>IF($U$118="sníž. přenesená",$N$118,0)</f>
        <v>0</v>
      </c>
      <c r="BI118" s="91">
        <f>IF($U$118="nulová",$N$118,0)</f>
        <v>0</v>
      </c>
      <c r="BJ118" s="6" t="s">
        <v>22</v>
      </c>
      <c r="BK118" s="91">
        <f>ROUND($L$118*$K$118,2)</f>
        <v>0</v>
      </c>
      <c r="BL118" s="6" t="s">
        <v>155</v>
      </c>
      <c r="BM118" s="6" t="s">
        <v>775</v>
      </c>
    </row>
    <row r="119" spans="2:51" s="6" customFormat="1" ht="18.75" customHeight="1">
      <c r="B119" s="149"/>
      <c r="C119" s="150"/>
      <c r="D119" s="150"/>
      <c r="E119" s="150"/>
      <c r="F119" s="215" t="s">
        <v>768</v>
      </c>
      <c r="G119" s="215"/>
      <c r="H119" s="215"/>
      <c r="I119" s="215"/>
      <c r="J119" s="150"/>
      <c r="K119" s="151">
        <v>0.768</v>
      </c>
      <c r="L119" s="150"/>
      <c r="M119" s="150"/>
      <c r="N119" s="150"/>
      <c r="O119" s="150"/>
      <c r="P119" s="150"/>
      <c r="Q119" s="150"/>
      <c r="R119" s="152"/>
      <c r="T119" s="153"/>
      <c r="U119" s="150"/>
      <c r="V119" s="150"/>
      <c r="W119" s="150"/>
      <c r="X119" s="150"/>
      <c r="Y119" s="150"/>
      <c r="Z119" s="150"/>
      <c r="AA119" s="154"/>
      <c r="AT119" s="155" t="s">
        <v>158</v>
      </c>
      <c r="AU119" s="155" t="s">
        <v>110</v>
      </c>
      <c r="AV119" s="155" t="s">
        <v>110</v>
      </c>
      <c r="AW119" s="155" t="s">
        <v>120</v>
      </c>
      <c r="AX119" s="155" t="s">
        <v>80</v>
      </c>
      <c r="AY119" s="155" t="s">
        <v>150</v>
      </c>
    </row>
    <row r="120" spans="2:51" s="6" customFormat="1" ht="32.25" customHeight="1">
      <c r="B120" s="149"/>
      <c r="C120" s="150"/>
      <c r="D120" s="150"/>
      <c r="E120" s="150"/>
      <c r="F120" s="215" t="s">
        <v>769</v>
      </c>
      <c r="G120" s="215"/>
      <c r="H120" s="215"/>
      <c r="I120" s="215"/>
      <c r="J120" s="150"/>
      <c r="K120" s="151">
        <v>0.368</v>
      </c>
      <c r="L120" s="150"/>
      <c r="M120" s="150"/>
      <c r="N120" s="150"/>
      <c r="O120" s="150"/>
      <c r="P120" s="150"/>
      <c r="Q120" s="150"/>
      <c r="R120" s="152"/>
      <c r="T120" s="153"/>
      <c r="U120" s="150"/>
      <c r="V120" s="150"/>
      <c r="W120" s="150"/>
      <c r="X120" s="150"/>
      <c r="Y120" s="150"/>
      <c r="Z120" s="150"/>
      <c r="AA120" s="154"/>
      <c r="AT120" s="155" t="s">
        <v>158</v>
      </c>
      <c r="AU120" s="155" t="s">
        <v>110</v>
      </c>
      <c r="AV120" s="155" t="s">
        <v>110</v>
      </c>
      <c r="AW120" s="155" t="s">
        <v>120</v>
      </c>
      <c r="AX120" s="155" t="s">
        <v>80</v>
      </c>
      <c r="AY120" s="155" t="s">
        <v>150</v>
      </c>
    </row>
    <row r="121" spans="2:65" s="6" customFormat="1" ht="15.75" customHeight="1">
      <c r="B121" s="23"/>
      <c r="C121" s="142" t="s">
        <v>155</v>
      </c>
      <c r="D121" s="142" t="s">
        <v>151</v>
      </c>
      <c r="E121" s="143" t="s">
        <v>622</v>
      </c>
      <c r="F121" s="212" t="s">
        <v>623</v>
      </c>
      <c r="G121" s="212"/>
      <c r="H121" s="212"/>
      <c r="I121" s="212"/>
      <c r="J121" s="144" t="s">
        <v>235</v>
      </c>
      <c r="K121" s="145">
        <v>1.136</v>
      </c>
      <c r="L121" s="213">
        <v>0</v>
      </c>
      <c r="M121" s="213"/>
      <c r="N121" s="214">
        <f>ROUND($L$121*$K$121,2)</f>
        <v>0</v>
      </c>
      <c r="O121" s="214"/>
      <c r="P121" s="214"/>
      <c r="Q121" s="214"/>
      <c r="R121" s="25"/>
      <c r="T121" s="146"/>
      <c r="U121" s="30" t="s">
        <v>45</v>
      </c>
      <c r="V121" s="24"/>
      <c r="W121" s="147">
        <f>$V$121*$K$121</f>
        <v>0</v>
      </c>
      <c r="X121" s="147">
        <v>0</v>
      </c>
      <c r="Y121" s="147">
        <f>$X$121*$K$121</f>
        <v>0</v>
      </c>
      <c r="Z121" s="147">
        <v>0</v>
      </c>
      <c r="AA121" s="148">
        <f>$Z$121*$K$121</f>
        <v>0</v>
      </c>
      <c r="AR121" s="6" t="s">
        <v>155</v>
      </c>
      <c r="AT121" s="6" t="s">
        <v>151</v>
      </c>
      <c r="AU121" s="6" t="s">
        <v>110</v>
      </c>
      <c r="AY121" s="6" t="s">
        <v>150</v>
      </c>
      <c r="BE121" s="91">
        <f>IF($U$121="základní",$N$121,0)</f>
        <v>0</v>
      </c>
      <c r="BF121" s="91">
        <f>IF($U$121="snížená",$N$121,0)</f>
        <v>0</v>
      </c>
      <c r="BG121" s="91">
        <f>IF($U$121="zákl. přenesená",$N$121,0)</f>
        <v>0</v>
      </c>
      <c r="BH121" s="91">
        <f>IF($U$121="sníž. přenesená",$N$121,0)</f>
        <v>0</v>
      </c>
      <c r="BI121" s="91">
        <f>IF($U$121="nulová",$N$121,0)</f>
        <v>0</v>
      </c>
      <c r="BJ121" s="6" t="s">
        <v>22</v>
      </c>
      <c r="BK121" s="91">
        <f>ROUND($L$121*$K$121,2)</f>
        <v>0</v>
      </c>
      <c r="BL121" s="6" t="s">
        <v>155</v>
      </c>
      <c r="BM121" s="6" t="s">
        <v>776</v>
      </c>
    </row>
    <row r="122" spans="2:51" s="6" customFormat="1" ht="18.75" customHeight="1">
      <c r="B122" s="149"/>
      <c r="C122" s="150"/>
      <c r="D122" s="150"/>
      <c r="E122" s="150"/>
      <c r="F122" s="215" t="s">
        <v>768</v>
      </c>
      <c r="G122" s="215"/>
      <c r="H122" s="215"/>
      <c r="I122" s="215"/>
      <c r="J122" s="150"/>
      <c r="K122" s="151">
        <v>0.768</v>
      </c>
      <c r="L122" s="150"/>
      <c r="M122" s="150"/>
      <c r="N122" s="150"/>
      <c r="O122" s="150"/>
      <c r="P122" s="150"/>
      <c r="Q122" s="150"/>
      <c r="R122" s="152"/>
      <c r="T122" s="153"/>
      <c r="U122" s="150"/>
      <c r="V122" s="150"/>
      <c r="W122" s="150"/>
      <c r="X122" s="150"/>
      <c r="Y122" s="150"/>
      <c r="Z122" s="150"/>
      <c r="AA122" s="154"/>
      <c r="AT122" s="155" t="s">
        <v>158</v>
      </c>
      <c r="AU122" s="155" t="s">
        <v>110</v>
      </c>
      <c r="AV122" s="155" t="s">
        <v>110</v>
      </c>
      <c r="AW122" s="155" t="s">
        <v>120</v>
      </c>
      <c r="AX122" s="155" t="s">
        <v>80</v>
      </c>
      <c r="AY122" s="155" t="s">
        <v>150</v>
      </c>
    </row>
    <row r="123" spans="2:51" s="6" customFormat="1" ht="32.25" customHeight="1">
      <c r="B123" s="149"/>
      <c r="C123" s="150"/>
      <c r="D123" s="150"/>
      <c r="E123" s="150"/>
      <c r="F123" s="215" t="s">
        <v>769</v>
      </c>
      <c r="G123" s="215"/>
      <c r="H123" s="215"/>
      <c r="I123" s="215"/>
      <c r="J123" s="150"/>
      <c r="K123" s="151">
        <v>0.368</v>
      </c>
      <c r="L123" s="150"/>
      <c r="M123" s="150"/>
      <c r="N123" s="150"/>
      <c r="O123" s="150"/>
      <c r="P123" s="150"/>
      <c r="Q123" s="150"/>
      <c r="R123" s="152"/>
      <c r="T123" s="153"/>
      <c r="U123" s="150"/>
      <c r="V123" s="150"/>
      <c r="W123" s="150"/>
      <c r="X123" s="150"/>
      <c r="Y123" s="150"/>
      <c r="Z123" s="150"/>
      <c r="AA123" s="154"/>
      <c r="AT123" s="155" t="s">
        <v>158</v>
      </c>
      <c r="AU123" s="155" t="s">
        <v>110</v>
      </c>
      <c r="AV123" s="155" t="s">
        <v>110</v>
      </c>
      <c r="AW123" s="155" t="s">
        <v>120</v>
      </c>
      <c r="AX123" s="155" t="s">
        <v>80</v>
      </c>
      <c r="AY123" s="155" t="s">
        <v>150</v>
      </c>
    </row>
    <row r="124" spans="2:65" s="6" customFormat="1" ht="27" customHeight="1">
      <c r="B124" s="23"/>
      <c r="C124" s="142" t="s">
        <v>173</v>
      </c>
      <c r="D124" s="142" t="s">
        <v>151</v>
      </c>
      <c r="E124" s="143" t="s">
        <v>777</v>
      </c>
      <c r="F124" s="212" t="s">
        <v>778</v>
      </c>
      <c r="G124" s="212"/>
      <c r="H124" s="212"/>
      <c r="I124" s="212"/>
      <c r="J124" s="144" t="s">
        <v>235</v>
      </c>
      <c r="K124" s="145">
        <v>0.368</v>
      </c>
      <c r="L124" s="213">
        <v>0</v>
      </c>
      <c r="M124" s="213"/>
      <c r="N124" s="214">
        <f>ROUND($L$124*$K$124,2)</f>
        <v>0</v>
      </c>
      <c r="O124" s="214"/>
      <c r="P124" s="214"/>
      <c r="Q124" s="214"/>
      <c r="R124" s="25"/>
      <c r="T124" s="146"/>
      <c r="U124" s="30" t="s">
        <v>45</v>
      </c>
      <c r="V124" s="24"/>
      <c r="W124" s="147">
        <f>$V$124*$K$124</f>
        <v>0</v>
      </c>
      <c r="X124" s="147">
        <v>0</v>
      </c>
      <c r="Y124" s="147">
        <f>$X$124*$K$124</f>
        <v>0</v>
      </c>
      <c r="Z124" s="147">
        <v>0</v>
      </c>
      <c r="AA124" s="148">
        <f>$Z$124*$K$124</f>
        <v>0</v>
      </c>
      <c r="AR124" s="6" t="s">
        <v>155</v>
      </c>
      <c r="AT124" s="6" t="s">
        <v>151</v>
      </c>
      <c r="AU124" s="6" t="s">
        <v>110</v>
      </c>
      <c r="AY124" s="6" t="s">
        <v>150</v>
      </c>
      <c r="BE124" s="91">
        <f>IF($U$124="základní",$N$124,0)</f>
        <v>0</v>
      </c>
      <c r="BF124" s="91">
        <f>IF($U$124="snížená",$N$124,0)</f>
        <v>0</v>
      </c>
      <c r="BG124" s="91">
        <f>IF($U$124="zákl. přenesená",$N$124,0)</f>
        <v>0</v>
      </c>
      <c r="BH124" s="91">
        <f>IF($U$124="sníž. přenesená",$N$124,0)</f>
        <v>0</v>
      </c>
      <c r="BI124" s="91">
        <f>IF($U$124="nulová",$N$124,0)</f>
        <v>0</v>
      </c>
      <c r="BJ124" s="6" t="s">
        <v>22</v>
      </c>
      <c r="BK124" s="91">
        <f>ROUND($L$124*$K$124,2)</f>
        <v>0</v>
      </c>
      <c r="BL124" s="6" t="s">
        <v>155</v>
      </c>
      <c r="BM124" s="6" t="s">
        <v>779</v>
      </c>
    </row>
    <row r="125" spans="2:51" s="6" customFormat="1" ht="18.75" customHeight="1">
      <c r="B125" s="149"/>
      <c r="C125" s="150"/>
      <c r="D125" s="150"/>
      <c r="E125" s="150"/>
      <c r="F125" s="215" t="s">
        <v>768</v>
      </c>
      <c r="G125" s="215"/>
      <c r="H125" s="215"/>
      <c r="I125" s="215"/>
      <c r="J125" s="150"/>
      <c r="K125" s="151">
        <v>0.768</v>
      </c>
      <c r="L125" s="150"/>
      <c r="M125" s="150"/>
      <c r="N125" s="150"/>
      <c r="O125" s="150"/>
      <c r="P125" s="150"/>
      <c r="Q125" s="150"/>
      <c r="R125" s="152"/>
      <c r="T125" s="153"/>
      <c r="U125" s="150"/>
      <c r="V125" s="150"/>
      <c r="W125" s="150"/>
      <c r="X125" s="150"/>
      <c r="Y125" s="150"/>
      <c r="Z125" s="150"/>
      <c r="AA125" s="154"/>
      <c r="AT125" s="155" t="s">
        <v>158</v>
      </c>
      <c r="AU125" s="155" t="s">
        <v>110</v>
      </c>
      <c r="AV125" s="155" t="s">
        <v>110</v>
      </c>
      <c r="AW125" s="155" t="s">
        <v>120</v>
      </c>
      <c r="AX125" s="155" t="s">
        <v>80</v>
      </c>
      <c r="AY125" s="155" t="s">
        <v>150</v>
      </c>
    </row>
    <row r="126" spans="2:51" s="6" customFormat="1" ht="32.25" customHeight="1">
      <c r="B126" s="149"/>
      <c r="C126" s="150"/>
      <c r="D126" s="150"/>
      <c r="E126" s="150"/>
      <c r="F126" s="215" t="s">
        <v>769</v>
      </c>
      <c r="G126" s="215"/>
      <c r="H126" s="215"/>
      <c r="I126" s="215"/>
      <c r="J126" s="150"/>
      <c r="K126" s="151">
        <v>0.368</v>
      </c>
      <c r="L126" s="150"/>
      <c r="M126" s="150"/>
      <c r="N126" s="150"/>
      <c r="O126" s="150"/>
      <c r="P126" s="150"/>
      <c r="Q126" s="150"/>
      <c r="R126" s="152"/>
      <c r="T126" s="153"/>
      <c r="U126" s="150"/>
      <c r="V126" s="150"/>
      <c r="W126" s="150"/>
      <c r="X126" s="150"/>
      <c r="Y126" s="150"/>
      <c r="Z126" s="150"/>
      <c r="AA126" s="154"/>
      <c r="AT126" s="155" t="s">
        <v>158</v>
      </c>
      <c r="AU126" s="155" t="s">
        <v>110</v>
      </c>
      <c r="AV126" s="155" t="s">
        <v>110</v>
      </c>
      <c r="AW126" s="155" t="s">
        <v>120</v>
      </c>
      <c r="AX126" s="155" t="s">
        <v>22</v>
      </c>
      <c r="AY126" s="155" t="s">
        <v>150</v>
      </c>
    </row>
    <row r="127" spans="2:65" s="6" customFormat="1" ht="27" customHeight="1">
      <c r="B127" s="23"/>
      <c r="C127" s="142" t="s">
        <v>178</v>
      </c>
      <c r="D127" s="142" t="s">
        <v>151</v>
      </c>
      <c r="E127" s="143" t="s">
        <v>780</v>
      </c>
      <c r="F127" s="212" t="s">
        <v>781</v>
      </c>
      <c r="G127" s="212"/>
      <c r="H127" s="212"/>
      <c r="I127" s="212"/>
      <c r="J127" s="144" t="s">
        <v>154</v>
      </c>
      <c r="K127" s="145">
        <v>3011</v>
      </c>
      <c r="L127" s="213">
        <v>0</v>
      </c>
      <c r="M127" s="213"/>
      <c r="N127" s="214">
        <f>ROUND($L$127*$K$127,2)</f>
        <v>0</v>
      </c>
      <c r="O127" s="214"/>
      <c r="P127" s="214"/>
      <c r="Q127" s="214"/>
      <c r="R127" s="25"/>
      <c r="T127" s="146"/>
      <c r="U127" s="30" t="s">
        <v>45</v>
      </c>
      <c r="V127" s="24"/>
      <c r="W127" s="147">
        <f>$V$127*$K$127</f>
        <v>0</v>
      </c>
      <c r="X127" s="147">
        <v>0</v>
      </c>
      <c r="Y127" s="147">
        <f>$X$127*$K$127</f>
        <v>0</v>
      </c>
      <c r="Z127" s="147">
        <v>0</v>
      </c>
      <c r="AA127" s="148">
        <f>$Z$127*$K$127</f>
        <v>0</v>
      </c>
      <c r="AR127" s="6" t="s">
        <v>155</v>
      </c>
      <c r="AT127" s="6" t="s">
        <v>151</v>
      </c>
      <c r="AU127" s="6" t="s">
        <v>110</v>
      </c>
      <c r="AY127" s="6" t="s">
        <v>150</v>
      </c>
      <c r="BE127" s="91">
        <f>IF($U$127="základní",$N$127,0)</f>
        <v>0</v>
      </c>
      <c r="BF127" s="91">
        <f>IF($U$127="snížená",$N$127,0)</f>
        <v>0</v>
      </c>
      <c r="BG127" s="91">
        <f>IF($U$127="zákl. přenesená",$N$127,0)</f>
        <v>0</v>
      </c>
      <c r="BH127" s="91">
        <f>IF($U$127="sníž. přenesená",$N$127,0)</f>
        <v>0</v>
      </c>
      <c r="BI127" s="91">
        <f>IF($U$127="nulová",$N$127,0)</f>
        <v>0</v>
      </c>
      <c r="BJ127" s="6" t="s">
        <v>22</v>
      </c>
      <c r="BK127" s="91">
        <f>ROUND($L$127*$K$127,2)</f>
        <v>0</v>
      </c>
      <c r="BL127" s="6" t="s">
        <v>155</v>
      </c>
      <c r="BM127" s="6" t="s">
        <v>782</v>
      </c>
    </row>
    <row r="128" spans="2:47" s="6" customFormat="1" ht="30.75" customHeight="1">
      <c r="B128" s="23"/>
      <c r="C128" s="24"/>
      <c r="D128" s="24"/>
      <c r="E128" s="24"/>
      <c r="F128" s="221" t="s">
        <v>783</v>
      </c>
      <c r="G128" s="221"/>
      <c r="H128" s="221"/>
      <c r="I128" s="221"/>
      <c r="J128" s="24"/>
      <c r="K128" s="24"/>
      <c r="L128" s="24"/>
      <c r="M128" s="24"/>
      <c r="N128" s="24"/>
      <c r="O128" s="24"/>
      <c r="P128" s="24"/>
      <c r="Q128" s="24"/>
      <c r="R128" s="25"/>
      <c r="T128" s="156"/>
      <c r="U128" s="24"/>
      <c r="V128" s="24"/>
      <c r="W128" s="24"/>
      <c r="X128" s="24"/>
      <c r="Y128" s="24"/>
      <c r="Z128" s="24"/>
      <c r="AA128" s="63"/>
      <c r="AT128" s="6" t="s">
        <v>457</v>
      </c>
      <c r="AU128" s="6" t="s">
        <v>110</v>
      </c>
    </row>
    <row r="129" spans="2:65" s="6" customFormat="1" ht="27" customHeight="1">
      <c r="B129" s="23"/>
      <c r="C129" s="162" t="s">
        <v>184</v>
      </c>
      <c r="D129" s="162" t="s">
        <v>256</v>
      </c>
      <c r="E129" s="163" t="s">
        <v>784</v>
      </c>
      <c r="F129" s="217" t="s">
        <v>785</v>
      </c>
      <c r="G129" s="217"/>
      <c r="H129" s="217"/>
      <c r="I129" s="217"/>
      <c r="J129" s="164" t="s">
        <v>235</v>
      </c>
      <c r="K129" s="165">
        <v>451.65</v>
      </c>
      <c r="L129" s="218">
        <v>0</v>
      </c>
      <c r="M129" s="218"/>
      <c r="N129" s="219">
        <f>ROUND($L$129*$K$129,2)</f>
        <v>0</v>
      </c>
      <c r="O129" s="219"/>
      <c r="P129" s="219"/>
      <c r="Q129" s="219"/>
      <c r="R129" s="25"/>
      <c r="T129" s="146"/>
      <c r="U129" s="30" t="s">
        <v>45</v>
      </c>
      <c r="V129" s="24"/>
      <c r="W129" s="147">
        <f>$V$129*$K$129</f>
        <v>0</v>
      </c>
      <c r="X129" s="147">
        <v>0</v>
      </c>
      <c r="Y129" s="147">
        <f>$X$129*$K$129</f>
        <v>0</v>
      </c>
      <c r="Z129" s="147">
        <v>0</v>
      </c>
      <c r="AA129" s="148">
        <f>$Z$129*$K$129</f>
        <v>0</v>
      </c>
      <c r="AR129" s="6" t="s">
        <v>189</v>
      </c>
      <c r="AT129" s="6" t="s">
        <v>256</v>
      </c>
      <c r="AU129" s="6" t="s">
        <v>110</v>
      </c>
      <c r="AY129" s="6" t="s">
        <v>150</v>
      </c>
      <c r="BE129" s="91">
        <f>IF($U$129="základní",$N$129,0)</f>
        <v>0</v>
      </c>
      <c r="BF129" s="91">
        <f>IF($U$129="snížená",$N$129,0)</f>
        <v>0</v>
      </c>
      <c r="BG129" s="91">
        <f>IF($U$129="zákl. přenesená",$N$129,0)</f>
        <v>0</v>
      </c>
      <c r="BH129" s="91">
        <f>IF($U$129="sníž. přenesená",$N$129,0)</f>
        <v>0</v>
      </c>
      <c r="BI129" s="91">
        <f>IF($U$129="nulová",$N$129,0)</f>
        <v>0</v>
      </c>
      <c r="BJ129" s="6" t="s">
        <v>22</v>
      </c>
      <c r="BK129" s="91">
        <f>ROUND($L$129*$K$129,2)</f>
        <v>0</v>
      </c>
      <c r="BL129" s="6" t="s">
        <v>155</v>
      </c>
      <c r="BM129" s="6" t="s">
        <v>786</v>
      </c>
    </row>
    <row r="130" spans="2:47" s="6" customFormat="1" ht="18.75" customHeight="1">
      <c r="B130" s="23"/>
      <c r="C130" s="24"/>
      <c r="D130" s="24"/>
      <c r="E130" s="24"/>
      <c r="F130" s="221" t="s">
        <v>787</v>
      </c>
      <c r="G130" s="221"/>
      <c r="H130" s="221"/>
      <c r="I130" s="221"/>
      <c r="J130" s="24"/>
      <c r="K130" s="24"/>
      <c r="L130" s="24"/>
      <c r="M130" s="24"/>
      <c r="N130" s="24"/>
      <c r="O130" s="24"/>
      <c r="P130" s="24"/>
      <c r="Q130" s="24"/>
      <c r="R130" s="25"/>
      <c r="T130" s="156"/>
      <c r="U130" s="24"/>
      <c r="V130" s="24"/>
      <c r="W130" s="24"/>
      <c r="X130" s="24"/>
      <c r="Y130" s="24"/>
      <c r="Z130" s="24"/>
      <c r="AA130" s="63"/>
      <c r="AT130" s="6" t="s">
        <v>457</v>
      </c>
      <c r="AU130" s="6" t="s">
        <v>110</v>
      </c>
    </row>
    <row r="131" spans="2:65" s="6" customFormat="1" ht="15.75" customHeight="1">
      <c r="B131" s="23"/>
      <c r="C131" s="162" t="s">
        <v>189</v>
      </c>
      <c r="D131" s="162" t="s">
        <v>256</v>
      </c>
      <c r="E131" s="163" t="s">
        <v>788</v>
      </c>
      <c r="F131" s="217" t="s">
        <v>789</v>
      </c>
      <c r="G131" s="217"/>
      <c r="H131" s="217"/>
      <c r="I131" s="217"/>
      <c r="J131" s="164" t="s">
        <v>235</v>
      </c>
      <c r="K131" s="165">
        <v>26.05</v>
      </c>
      <c r="L131" s="218">
        <v>0</v>
      </c>
      <c r="M131" s="218"/>
      <c r="N131" s="219">
        <f>ROUND($L$131*$K$131,2)</f>
        <v>0</v>
      </c>
      <c r="O131" s="219"/>
      <c r="P131" s="219"/>
      <c r="Q131" s="219"/>
      <c r="R131" s="25"/>
      <c r="T131" s="146"/>
      <c r="U131" s="30" t="s">
        <v>45</v>
      </c>
      <c r="V131" s="24"/>
      <c r="W131" s="147">
        <f>$V$131*$K$131</f>
        <v>0</v>
      </c>
      <c r="X131" s="147">
        <v>0.22</v>
      </c>
      <c r="Y131" s="147">
        <f>$X$131*$K$131</f>
        <v>5.731</v>
      </c>
      <c r="Z131" s="147">
        <v>0</v>
      </c>
      <c r="AA131" s="148">
        <f>$Z$131*$K$131</f>
        <v>0</v>
      </c>
      <c r="AR131" s="6" t="s">
        <v>189</v>
      </c>
      <c r="AT131" s="6" t="s">
        <v>256</v>
      </c>
      <c r="AU131" s="6" t="s">
        <v>110</v>
      </c>
      <c r="AY131" s="6" t="s">
        <v>150</v>
      </c>
      <c r="BE131" s="91">
        <f>IF($U$131="základní",$N$131,0)</f>
        <v>0</v>
      </c>
      <c r="BF131" s="91">
        <f>IF($U$131="snížená",$N$131,0)</f>
        <v>0</v>
      </c>
      <c r="BG131" s="91">
        <f>IF($U$131="zákl. přenesená",$N$131,0)</f>
        <v>0</v>
      </c>
      <c r="BH131" s="91">
        <f>IF($U$131="sníž. přenesená",$N$131,0)</f>
        <v>0</v>
      </c>
      <c r="BI131" s="91">
        <f>IF($U$131="nulová",$N$131,0)</f>
        <v>0</v>
      </c>
      <c r="BJ131" s="6" t="s">
        <v>22</v>
      </c>
      <c r="BK131" s="91">
        <f>ROUND($L$131*$K$131,2)</f>
        <v>0</v>
      </c>
      <c r="BL131" s="6" t="s">
        <v>155</v>
      </c>
      <c r="BM131" s="6" t="s">
        <v>790</v>
      </c>
    </row>
    <row r="132" spans="2:47" s="6" customFormat="1" ht="30.75" customHeight="1">
      <c r="B132" s="23"/>
      <c r="C132" s="24"/>
      <c r="D132" s="24"/>
      <c r="E132" s="24"/>
      <c r="F132" s="221" t="s">
        <v>791</v>
      </c>
      <c r="G132" s="221"/>
      <c r="H132" s="221"/>
      <c r="I132" s="221"/>
      <c r="J132" s="24"/>
      <c r="K132" s="24"/>
      <c r="L132" s="24"/>
      <c r="M132" s="24"/>
      <c r="N132" s="24"/>
      <c r="O132" s="24"/>
      <c r="P132" s="24"/>
      <c r="Q132" s="24"/>
      <c r="R132" s="25"/>
      <c r="T132" s="156"/>
      <c r="U132" s="24"/>
      <c r="V132" s="24"/>
      <c r="W132" s="24"/>
      <c r="X132" s="24"/>
      <c r="Y132" s="24"/>
      <c r="Z132" s="24"/>
      <c r="AA132" s="63"/>
      <c r="AT132" s="6" t="s">
        <v>457</v>
      </c>
      <c r="AU132" s="6" t="s">
        <v>110</v>
      </c>
    </row>
    <row r="133" spans="2:65" s="6" customFormat="1" ht="15.75" customHeight="1">
      <c r="B133" s="23"/>
      <c r="C133" s="142" t="s">
        <v>194</v>
      </c>
      <c r="D133" s="142" t="s">
        <v>151</v>
      </c>
      <c r="E133" s="143" t="s">
        <v>792</v>
      </c>
      <c r="F133" s="212" t="s">
        <v>793</v>
      </c>
      <c r="G133" s="212"/>
      <c r="H133" s="212"/>
      <c r="I133" s="212"/>
      <c r="J133" s="144" t="s">
        <v>750</v>
      </c>
      <c r="K133" s="145">
        <v>21</v>
      </c>
      <c r="L133" s="213">
        <v>0</v>
      </c>
      <c r="M133" s="213"/>
      <c r="N133" s="214">
        <f>ROUND($L$133*$K$133,2)</f>
        <v>0</v>
      </c>
      <c r="O133" s="214"/>
      <c r="P133" s="214"/>
      <c r="Q133" s="214"/>
      <c r="R133" s="25"/>
      <c r="T133" s="146"/>
      <c r="U133" s="30" t="s">
        <v>45</v>
      </c>
      <c r="V133" s="24"/>
      <c r="W133" s="147">
        <f>$V$133*$K$133</f>
        <v>0</v>
      </c>
      <c r="X133" s="147">
        <v>0</v>
      </c>
      <c r="Y133" s="147">
        <f>$X$133*$K$133</f>
        <v>0</v>
      </c>
      <c r="Z133" s="147">
        <v>0</v>
      </c>
      <c r="AA133" s="148">
        <f>$Z$133*$K$133</f>
        <v>0</v>
      </c>
      <c r="AR133" s="6" t="s">
        <v>155</v>
      </c>
      <c r="AT133" s="6" t="s">
        <v>151</v>
      </c>
      <c r="AU133" s="6" t="s">
        <v>110</v>
      </c>
      <c r="AY133" s="6" t="s">
        <v>150</v>
      </c>
      <c r="BE133" s="91">
        <f>IF($U$133="základní",$N$133,0)</f>
        <v>0</v>
      </c>
      <c r="BF133" s="91">
        <f>IF($U$133="snížená",$N$133,0)</f>
        <v>0</v>
      </c>
      <c r="BG133" s="91">
        <f>IF($U$133="zákl. přenesená",$N$133,0)</f>
        <v>0</v>
      </c>
      <c r="BH133" s="91">
        <f>IF($U$133="sníž. přenesená",$N$133,0)</f>
        <v>0</v>
      </c>
      <c r="BI133" s="91">
        <f>IF($U$133="nulová",$N$133,0)</f>
        <v>0</v>
      </c>
      <c r="BJ133" s="6" t="s">
        <v>22</v>
      </c>
      <c r="BK133" s="91">
        <f>ROUND($L$133*$K$133,2)</f>
        <v>0</v>
      </c>
      <c r="BL133" s="6" t="s">
        <v>155</v>
      </c>
      <c r="BM133" s="6" t="s">
        <v>794</v>
      </c>
    </row>
    <row r="134" spans="2:47" s="6" customFormat="1" ht="18.75" customHeight="1">
      <c r="B134" s="23"/>
      <c r="C134" s="24"/>
      <c r="D134" s="24"/>
      <c r="E134" s="24"/>
      <c r="F134" s="221" t="s">
        <v>795</v>
      </c>
      <c r="G134" s="221"/>
      <c r="H134" s="221"/>
      <c r="I134" s="221"/>
      <c r="J134" s="24"/>
      <c r="K134" s="24"/>
      <c r="L134" s="24"/>
      <c r="M134" s="24"/>
      <c r="N134" s="24"/>
      <c r="O134" s="24"/>
      <c r="P134" s="24"/>
      <c r="Q134" s="24"/>
      <c r="R134" s="25"/>
      <c r="T134" s="156"/>
      <c r="U134" s="24"/>
      <c r="V134" s="24"/>
      <c r="W134" s="24"/>
      <c r="X134" s="24"/>
      <c r="Y134" s="24"/>
      <c r="Z134" s="24"/>
      <c r="AA134" s="63"/>
      <c r="AT134" s="6" t="s">
        <v>457</v>
      </c>
      <c r="AU134" s="6" t="s">
        <v>110</v>
      </c>
    </row>
    <row r="135" spans="2:65" s="6" customFormat="1" ht="15.75" customHeight="1">
      <c r="B135" s="23"/>
      <c r="C135" s="162" t="s">
        <v>27</v>
      </c>
      <c r="D135" s="162" t="s">
        <v>256</v>
      </c>
      <c r="E135" s="163" t="s">
        <v>796</v>
      </c>
      <c r="F135" s="217" t="s">
        <v>797</v>
      </c>
      <c r="G135" s="217"/>
      <c r="H135" s="217"/>
      <c r="I135" s="217"/>
      <c r="J135" s="164" t="s">
        <v>154</v>
      </c>
      <c r="K135" s="165">
        <v>40</v>
      </c>
      <c r="L135" s="218">
        <v>0</v>
      </c>
      <c r="M135" s="218"/>
      <c r="N135" s="219">
        <f>ROUND($L$135*$K$135,2)</f>
        <v>0</v>
      </c>
      <c r="O135" s="219"/>
      <c r="P135" s="219"/>
      <c r="Q135" s="219"/>
      <c r="R135" s="25"/>
      <c r="T135" s="146"/>
      <c r="U135" s="30" t="s">
        <v>45</v>
      </c>
      <c r="V135" s="24"/>
      <c r="W135" s="147">
        <f>$V$135*$K$135</f>
        <v>0</v>
      </c>
      <c r="X135" s="147">
        <v>0.0004</v>
      </c>
      <c r="Y135" s="147">
        <f>$X$135*$K$135</f>
        <v>0.016</v>
      </c>
      <c r="Z135" s="147">
        <v>0</v>
      </c>
      <c r="AA135" s="148">
        <f>$Z$135*$K$135</f>
        <v>0</v>
      </c>
      <c r="AR135" s="6" t="s">
        <v>189</v>
      </c>
      <c r="AT135" s="6" t="s">
        <v>256</v>
      </c>
      <c r="AU135" s="6" t="s">
        <v>110</v>
      </c>
      <c r="AY135" s="6" t="s">
        <v>150</v>
      </c>
      <c r="BE135" s="91">
        <f>IF($U$135="základní",$N$135,0)</f>
        <v>0</v>
      </c>
      <c r="BF135" s="91">
        <f>IF($U$135="snížená",$N$135,0)</f>
        <v>0</v>
      </c>
      <c r="BG135" s="91">
        <f>IF($U$135="zákl. přenesená",$N$135,0)</f>
        <v>0</v>
      </c>
      <c r="BH135" s="91">
        <f>IF($U$135="sníž. přenesená",$N$135,0)</f>
        <v>0</v>
      </c>
      <c r="BI135" s="91">
        <f>IF($U$135="nulová",$N$135,0)</f>
        <v>0</v>
      </c>
      <c r="BJ135" s="6" t="s">
        <v>22</v>
      </c>
      <c r="BK135" s="91">
        <f>ROUND($L$135*$K$135,2)</f>
        <v>0</v>
      </c>
      <c r="BL135" s="6" t="s">
        <v>155</v>
      </c>
      <c r="BM135" s="6" t="s">
        <v>798</v>
      </c>
    </row>
    <row r="136" spans="2:47" s="6" customFormat="1" ht="30.75" customHeight="1">
      <c r="B136" s="23"/>
      <c r="C136" s="24"/>
      <c r="D136" s="24"/>
      <c r="E136" s="24"/>
      <c r="F136" s="221" t="s">
        <v>799</v>
      </c>
      <c r="G136" s="221"/>
      <c r="H136" s="221"/>
      <c r="I136" s="221"/>
      <c r="J136" s="24"/>
      <c r="K136" s="24"/>
      <c r="L136" s="24"/>
      <c r="M136" s="24"/>
      <c r="N136" s="24"/>
      <c r="O136" s="24"/>
      <c r="P136" s="24"/>
      <c r="Q136" s="24"/>
      <c r="R136" s="25"/>
      <c r="T136" s="156"/>
      <c r="U136" s="24"/>
      <c r="V136" s="24"/>
      <c r="W136" s="24"/>
      <c r="X136" s="24"/>
      <c r="Y136" s="24"/>
      <c r="Z136" s="24"/>
      <c r="AA136" s="63"/>
      <c r="AT136" s="6" t="s">
        <v>457</v>
      </c>
      <c r="AU136" s="6" t="s">
        <v>110</v>
      </c>
    </row>
    <row r="137" spans="2:63" s="131" customFormat="1" ht="30.75" customHeight="1">
      <c r="B137" s="132"/>
      <c r="C137" s="133"/>
      <c r="D137" s="141" t="s">
        <v>229</v>
      </c>
      <c r="E137" s="141"/>
      <c r="F137" s="141"/>
      <c r="G137" s="141"/>
      <c r="H137" s="141"/>
      <c r="I137" s="141"/>
      <c r="J137" s="141"/>
      <c r="K137" s="141"/>
      <c r="L137" s="141"/>
      <c r="M137" s="141"/>
      <c r="N137" s="211">
        <f>$BK$137</f>
        <v>0</v>
      </c>
      <c r="O137" s="211"/>
      <c r="P137" s="211"/>
      <c r="Q137" s="211"/>
      <c r="R137" s="135"/>
      <c r="T137" s="136"/>
      <c r="U137" s="133"/>
      <c r="V137" s="133"/>
      <c r="W137" s="137">
        <f>SUM($W$138:$W$172)</f>
        <v>0</v>
      </c>
      <c r="X137" s="133"/>
      <c r="Y137" s="137">
        <f>SUM($Y$138:$Y$172)</f>
        <v>13.84902724</v>
      </c>
      <c r="Z137" s="133"/>
      <c r="AA137" s="138">
        <f>SUM($AA$138:$AA$172)</f>
        <v>0</v>
      </c>
      <c r="AR137" s="139" t="s">
        <v>22</v>
      </c>
      <c r="AT137" s="139" t="s">
        <v>79</v>
      </c>
      <c r="AU137" s="139" t="s">
        <v>22</v>
      </c>
      <c r="AY137" s="139" t="s">
        <v>150</v>
      </c>
      <c r="BK137" s="140">
        <f>SUM($BK$138:$BK$172)</f>
        <v>0</v>
      </c>
    </row>
    <row r="138" spans="2:65" s="6" customFormat="1" ht="27" customHeight="1">
      <c r="B138" s="23"/>
      <c r="C138" s="142" t="s">
        <v>205</v>
      </c>
      <c r="D138" s="142" t="s">
        <v>151</v>
      </c>
      <c r="E138" s="143" t="s">
        <v>800</v>
      </c>
      <c r="F138" s="212" t="s">
        <v>801</v>
      </c>
      <c r="G138" s="212"/>
      <c r="H138" s="212"/>
      <c r="I138" s="212"/>
      <c r="J138" s="144" t="s">
        <v>750</v>
      </c>
      <c r="K138" s="145">
        <v>505</v>
      </c>
      <c r="L138" s="213">
        <v>0</v>
      </c>
      <c r="M138" s="213"/>
      <c r="N138" s="214">
        <f>ROUND($L$138*$K$138,2)</f>
        <v>0</v>
      </c>
      <c r="O138" s="214"/>
      <c r="P138" s="214"/>
      <c r="Q138" s="214"/>
      <c r="R138" s="25"/>
      <c r="T138" s="146"/>
      <c r="U138" s="30" t="s">
        <v>45</v>
      </c>
      <c r="V138" s="24"/>
      <c r="W138" s="147">
        <f>$V$138*$K$138</f>
        <v>0</v>
      </c>
      <c r="X138" s="147">
        <v>0</v>
      </c>
      <c r="Y138" s="147">
        <f>$X$138*$K$138</f>
        <v>0</v>
      </c>
      <c r="Z138" s="147">
        <v>0</v>
      </c>
      <c r="AA138" s="148">
        <f>$Z$138*$K$138</f>
        <v>0</v>
      </c>
      <c r="AR138" s="6" t="s">
        <v>155</v>
      </c>
      <c r="AT138" s="6" t="s">
        <v>151</v>
      </c>
      <c r="AU138" s="6" t="s">
        <v>110</v>
      </c>
      <c r="AY138" s="6" t="s">
        <v>150</v>
      </c>
      <c r="BE138" s="91">
        <f>IF($U$138="základní",$N$138,0)</f>
        <v>0</v>
      </c>
      <c r="BF138" s="91">
        <f>IF($U$138="snížená",$N$138,0)</f>
        <v>0</v>
      </c>
      <c r="BG138" s="91">
        <f>IF($U$138="zákl. přenesená",$N$138,0)</f>
        <v>0</v>
      </c>
      <c r="BH138" s="91">
        <f>IF($U$138="sníž. přenesená",$N$138,0)</f>
        <v>0</v>
      </c>
      <c r="BI138" s="91">
        <f>IF($U$138="nulová",$N$138,0)</f>
        <v>0</v>
      </c>
      <c r="BJ138" s="6" t="s">
        <v>22</v>
      </c>
      <c r="BK138" s="91">
        <f>ROUND($L$138*$K$138,2)</f>
        <v>0</v>
      </c>
      <c r="BL138" s="6" t="s">
        <v>155</v>
      </c>
      <c r="BM138" s="6" t="s">
        <v>802</v>
      </c>
    </row>
    <row r="139" spans="2:47" s="6" customFormat="1" ht="18.75" customHeight="1">
      <c r="B139" s="23"/>
      <c r="C139" s="24"/>
      <c r="D139" s="24"/>
      <c r="E139" s="24"/>
      <c r="F139" s="221" t="s">
        <v>803</v>
      </c>
      <c r="G139" s="221"/>
      <c r="H139" s="221"/>
      <c r="I139" s="221"/>
      <c r="J139" s="24"/>
      <c r="K139" s="24"/>
      <c r="L139" s="24"/>
      <c r="M139" s="24"/>
      <c r="N139" s="24"/>
      <c r="O139" s="24"/>
      <c r="P139" s="24"/>
      <c r="Q139" s="24"/>
      <c r="R139" s="25"/>
      <c r="T139" s="156"/>
      <c r="U139" s="24"/>
      <c r="V139" s="24"/>
      <c r="W139" s="24"/>
      <c r="X139" s="24"/>
      <c r="Y139" s="24"/>
      <c r="Z139" s="24"/>
      <c r="AA139" s="63"/>
      <c r="AT139" s="6" t="s">
        <v>457</v>
      </c>
      <c r="AU139" s="6" t="s">
        <v>110</v>
      </c>
    </row>
    <row r="140" spans="2:65" s="6" customFormat="1" ht="27" customHeight="1">
      <c r="B140" s="23"/>
      <c r="C140" s="142" t="s">
        <v>209</v>
      </c>
      <c r="D140" s="142" t="s">
        <v>151</v>
      </c>
      <c r="E140" s="143" t="s">
        <v>804</v>
      </c>
      <c r="F140" s="212" t="s">
        <v>805</v>
      </c>
      <c r="G140" s="212"/>
      <c r="H140" s="212"/>
      <c r="I140" s="212"/>
      <c r="J140" s="144" t="s">
        <v>750</v>
      </c>
      <c r="K140" s="145">
        <v>21</v>
      </c>
      <c r="L140" s="213">
        <v>0</v>
      </c>
      <c r="M140" s="213"/>
      <c r="N140" s="214">
        <f>ROUND($L$140*$K$140,2)</f>
        <v>0</v>
      </c>
      <c r="O140" s="214"/>
      <c r="P140" s="214"/>
      <c r="Q140" s="214"/>
      <c r="R140" s="25"/>
      <c r="T140" s="146"/>
      <c r="U140" s="30" t="s">
        <v>45</v>
      </c>
      <c r="V140" s="24"/>
      <c r="W140" s="147">
        <f>$V$140*$K$140</f>
        <v>0</v>
      </c>
      <c r="X140" s="147">
        <v>0.027</v>
      </c>
      <c r="Y140" s="147">
        <f>$X$140*$K$140</f>
        <v>0.567</v>
      </c>
      <c r="Z140" s="147">
        <v>0</v>
      </c>
      <c r="AA140" s="148">
        <f>$Z$140*$K$140</f>
        <v>0</v>
      </c>
      <c r="AR140" s="6" t="s">
        <v>155</v>
      </c>
      <c r="AT140" s="6" t="s">
        <v>151</v>
      </c>
      <c r="AU140" s="6" t="s">
        <v>110</v>
      </c>
      <c r="AY140" s="6" t="s">
        <v>150</v>
      </c>
      <c r="BE140" s="91">
        <f>IF($U$140="základní",$N$140,0)</f>
        <v>0</v>
      </c>
      <c r="BF140" s="91">
        <f>IF($U$140="snížená",$N$140,0)</f>
        <v>0</v>
      </c>
      <c r="BG140" s="91">
        <f>IF($U$140="zákl. přenesená",$N$140,0)</f>
        <v>0</v>
      </c>
      <c r="BH140" s="91">
        <f>IF($U$140="sníž. přenesená",$N$140,0)</f>
        <v>0</v>
      </c>
      <c r="BI140" s="91">
        <f>IF($U$140="nulová",$N$140,0)</f>
        <v>0</v>
      </c>
      <c r="BJ140" s="6" t="s">
        <v>22</v>
      </c>
      <c r="BK140" s="91">
        <f>ROUND($L$140*$K$140,2)</f>
        <v>0</v>
      </c>
      <c r="BL140" s="6" t="s">
        <v>155</v>
      </c>
      <c r="BM140" s="6" t="s">
        <v>806</v>
      </c>
    </row>
    <row r="141" spans="2:47" s="6" customFormat="1" ht="57.75" customHeight="1">
      <c r="B141" s="23"/>
      <c r="C141" s="24"/>
      <c r="D141" s="24"/>
      <c r="E141" s="24"/>
      <c r="F141" s="221" t="s">
        <v>807</v>
      </c>
      <c r="G141" s="221"/>
      <c r="H141" s="221"/>
      <c r="I141" s="221"/>
      <c r="J141" s="24"/>
      <c r="K141" s="24"/>
      <c r="L141" s="24"/>
      <c r="M141" s="24"/>
      <c r="N141" s="24"/>
      <c r="O141" s="24"/>
      <c r="P141" s="24"/>
      <c r="Q141" s="24"/>
      <c r="R141" s="25"/>
      <c r="T141" s="156"/>
      <c r="U141" s="24"/>
      <c r="V141" s="24"/>
      <c r="W141" s="24"/>
      <c r="X141" s="24"/>
      <c r="Y141" s="24"/>
      <c r="Z141" s="24"/>
      <c r="AA141" s="63"/>
      <c r="AT141" s="6" t="s">
        <v>457</v>
      </c>
      <c r="AU141" s="6" t="s">
        <v>110</v>
      </c>
    </row>
    <row r="142" spans="2:65" s="6" customFormat="1" ht="15.75" customHeight="1">
      <c r="B142" s="23"/>
      <c r="C142" s="142" t="s">
        <v>214</v>
      </c>
      <c r="D142" s="142" t="s">
        <v>151</v>
      </c>
      <c r="E142" s="143" t="s">
        <v>808</v>
      </c>
      <c r="F142" s="212" t="s">
        <v>809</v>
      </c>
      <c r="G142" s="212"/>
      <c r="H142" s="212"/>
      <c r="I142" s="212"/>
      <c r="J142" s="144" t="s">
        <v>154</v>
      </c>
      <c r="K142" s="145">
        <v>2843</v>
      </c>
      <c r="L142" s="213">
        <v>0</v>
      </c>
      <c r="M142" s="213"/>
      <c r="N142" s="214">
        <f>ROUND($L$142*$K$142,2)</f>
        <v>0</v>
      </c>
      <c r="O142" s="214"/>
      <c r="P142" s="214"/>
      <c r="Q142" s="214"/>
      <c r="R142" s="25"/>
      <c r="T142" s="146"/>
      <c r="U142" s="30" t="s">
        <v>45</v>
      </c>
      <c r="V142" s="24"/>
      <c r="W142" s="147">
        <f>$V$142*$K$142</f>
        <v>0</v>
      </c>
      <c r="X142" s="147">
        <v>0.001</v>
      </c>
      <c r="Y142" s="147">
        <f>$X$142*$K$142</f>
        <v>2.843</v>
      </c>
      <c r="Z142" s="147">
        <v>0</v>
      </c>
      <c r="AA142" s="148">
        <f>$Z$142*$K$142</f>
        <v>0</v>
      </c>
      <c r="AR142" s="6" t="s">
        <v>155</v>
      </c>
      <c r="AT142" s="6" t="s">
        <v>151</v>
      </c>
      <c r="AU142" s="6" t="s">
        <v>110</v>
      </c>
      <c r="AY142" s="6" t="s">
        <v>150</v>
      </c>
      <c r="BE142" s="91">
        <f>IF($U$142="základní",$N$142,0)</f>
        <v>0</v>
      </c>
      <c r="BF142" s="91">
        <f>IF($U$142="snížená",$N$142,0)</f>
        <v>0</v>
      </c>
      <c r="BG142" s="91">
        <f>IF($U$142="zákl. přenesená",$N$142,0)</f>
        <v>0</v>
      </c>
      <c r="BH142" s="91">
        <f>IF($U$142="sníž. přenesená",$N$142,0)</f>
        <v>0</v>
      </c>
      <c r="BI142" s="91">
        <f>IF($U$142="nulová",$N$142,0)</f>
        <v>0</v>
      </c>
      <c r="BJ142" s="6" t="s">
        <v>22</v>
      </c>
      <c r="BK142" s="91">
        <f>ROUND($L$142*$K$142,2)</f>
        <v>0</v>
      </c>
      <c r="BL142" s="6" t="s">
        <v>155</v>
      </c>
      <c r="BM142" s="6" t="s">
        <v>810</v>
      </c>
    </row>
    <row r="143" spans="2:47" s="6" customFormat="1" ht="30.75" customHeight="1">
      <c r="B143" s="23"/>
      <c r="C143" s="24"/>
      <c r="D143" s="24"/>
      <c r="E143" s="24"/>
      <c r="F143" s="221" t="s">
        <v>811</v>
      </c>
      <c r="G143" s="221"/>
      <c r="H143" s="221"/>
      <c r="I143" s="221"/>
      <c r="J143" s="24"/>
      <c r="K143" s="24"/>
      <c r="L143" s="24"/>
      <c r="M143" s="24"/>
      <c r="N143" s="24"/>
      <c r="O143" s="24"/>
      <c r="P143" s="24"/>
      <c r="Q143" s="24"/>
      <c r="R143" s="25"/>
      <c r="T143" s="156"/>
      <c r="U143" s="24"/>
      <c r="V143" s="24"/>
      <c r="W143" s="24"/>
      <c r="X143" s="24"/>
      <c r="Y143" s="24"/>
      <c r="Z143" s="24"/>
      <c r="AA143" s="63"/>
      <c r="AT143" s="6" t="s">
        <v>457</v>
      </c>
      <c r="AU143" s="6" t="s">
        <v>110</v>
      </c>
    </row>
    <row r="144" spans="2:65" s="6" customFormat="1" ht="15.75" customHeight="1">
      <c r="B144" s="23"/>
      <c r="C144" s="142" t="s">
        <v>218</v>
      </c>
      <c r="D144" s="142" t="s">
        <v>151</v>
      </c>
      <c r="E144" s="143" t="s">
        <v>812</v>
      </c>
      <c r="F144" s="212" t="s">
        <v>813</v>
      </c>
      <c r="G144" s="212"/>
      <c r="H144" s="212"/>
      <c r="I144" s="212"/>
      <c r="J144" s="144" t="s">
        <v>154</v>
      </c>
      <c r="K144" s="145">
        <v>168</v>
      </c>
      <c r="L144" s="213">
        <v>0</v>
      </c>
      <c r="M144" s="213"/>
      <c r="N144" s="214">
        <f>ROUND($L$144*$K$144,2)</f>
        <v>0</v>
      </c>
      <c r="O144" s="214"/>
      <c r="P144" s="214"/>
      <c r="Q144" s="214"/>
      <c r="R144" s="25"/>
      <c r="T144" s="146"/>
      <c r="U144" s="30" t="s">
        <v>45</v>
      </c>
      <c r="V144" s="24"/>
      <c r="W144" s="147">
        <f>$V$144*$K$144</f>
        <v>0</v>
      </c>
      <c r="X144" s="147">
        <v>0</v>
      </c>
      <c r="Y144" s="147">
        <f>$X$144*$K$144</f>
        <v>0</v>
      </c>
      <c r="Z144" s="147">
        <v>0</v>
      </c>
      <c r="AA144" s="148">
        <f>$Z$144*$K$144</f>
        <v>0</v>
      </c>
      <c r="AR144" s="6" t="s">
        <v>155</v>
      </c>
      <c r="AT144" s="6" t="s">
        <v>151</v>
      </c>
      <c r="AU144" s="6" t="s">
        <v>110</v>
      </c>
      <c r="AY144" s="6" t="s">
        <v>150</v>
      </c>
      <c r="BE144" s="91">
        <f>IF($U$144="základní",$N$144,0)</f>
        <v>0</v>
      </c>
      <c r="BF144" s="91">
        <f>IF($U$144="snížená",$N$144,0)</f>
        <v>0</v>
      </c>
      <c r="BG144" s="91">
        <f>IF($U$144="zákl. přenesená",$N$144,0)</f>
        <v>0</v>
      </c>
      <c r="BH144" s="91">
        <f>IF($U$144="sníž. přenesená",$N$144,0)</f>
        <v>0</v>
      </c>
      <c r="BI144" s="91">
        <f>IF($U$144="nulová",$N$144,0)</f>
        <v>0</v>
      </c>
      <c r="BJ144" s="6" t="s">
        <v>22</v>
      </c>
      <c r="BK144" s="91">
        <f>ROUND($L$144*$K$144,2)</f>
        <v>0</v>
      </c>
      <c r="BL144" s="6" t="s">
        <v>155</v>
      </c>
      <c r="BM144" s="6" t="s">
        <v>814</v>
      </c>
    </row>
    <row r="145" spans="2:47" s="6" customFormat="1" ht="30.75" customHeight="1">
      <c r="B145" s="23"/>
      <c r="C145" s="24"/>
      <c r="D145" s="24"/>
      <c r="E145" s="24"/>
      <c r="F145" s="221" t="s">
        <v>815</v>
      </c>
      <c r="G145" s="221"/>
      <c r="H145" s="221"/>
      <c r="I145" s="221"/>
      <c r="J145" s="24"/>
      <c r="K145" s="24"/>
      <c r="L145" s="24"/>
      <c r="M145" s="24"/>
      <c r="N145" s="24"/>
      <c r="O145" s="24"/>
      <c r="P145" s="24"/>
      <c r="Q145" s="24"/>
      <c r="R145" s="25"/>
      <c r="T145" s="156"/>
      <c r="U145" s="24"/>
      <c r="V145" s="24"/>
      <c r="W145" s="24"/>
      <c r="X145" s="24"/>
      <c r="Y145" s="24"/>
      <c r="Z145" s="24"/>
      <c r="AA145" s="63"/>
      <c r="AT145" s="6" t="s">
        <v>457</v>
      </c>
      <c r="AU145" s="6" t="s">
        <v>110</v>
      </c>
    </row>
    <row r="146" spans="2:65" s="6" customFormat="1" ht="15.75" customHeight="1">
      <c r="B146" s="23"/>
      <c r="C146" s="162" t="s">
        <v>9</v>
      </c>
      <c r="D146" s="162" t="s">
        <v>256</v>
      </c>
      <c r="E146" s="163" t="s">
        <v>816</v>
      </c>
      <c r="F146" s="217" t="s">
        <v>817</v>
      </c>
      <c r="G146" s="217"/>
      <c r="H146" s="217"/>
      <c r="I146" s="217"/>
      <c r="J146" s="164" t="s">
        <v>818</v>
      </c>
      <c r="K146" s="165">
        <v>71.075</v>
      </c>
      <c r="L146" s="218">
        <v>0</v>
      </c>
      <c r="M146" s="218"/>
      <c r="N146" s="219">
        <f>ROUND($L$146*$K$146,2)</f>
        <v>0</v>
      </c>
      <c r="O146" s="219"/>
      <c r="P146" s="219"/>
      <c r="Q146" s="219"/>
      <c r="R146" s="25"/>
      <c r="T146" s="146"/>
      <c r="U146" s="30" t="s">
        <v>45</v>
      </c>
      <c r="V146" s="24"/>
      <c r="W146" s="147">
        <f>$V$146*$K$146</f>
        <v>0</v>
      </c>
      <c r="X146" s="147">
        <v>0.001</v>
      </c>
      <c r="Y146" s="147">
        <f>$X$146*$K$146</f>
        <v>0.071075</v>
      </c>
      <c r="Z146" s="147">
        <v>0</v>
      </c>
      <c r="AA146" s="148">
        <f>$Z$146*$K$146</f>
        <v>0</v>
      </c>
      <c r="AR146" s="6" t="s">
        <v>189</v>
      </c>
      <c r="AT146" s="6" t="s">
        <v>256</v>
      </c>
      <c r="AU146" s="6" t="s">
        <v>110</v>
      </c>
      <c r="AY146" s="6" t="s">
        <v>150</v>
      </c>
      <c r="BE146" s="91">
        <f>IF($U$146="základní",$N$146,0)</f>
        <v>0</v>
      </c>
      <c r="BF146" s="91">
        <f>IF($U$146="snížená",$N$146,0)</f>
        <v>0</v>
      </c>
      <c r="BG146" s="91">
        <f>IF($U$146="zákl. přenesená",$N$146,0)</f>
        <v>0</v>
      </c>
      <c r="BH146" s="91">
        <f>IF($U$146="sníž. přenesená",$N$146,0)</f>
        <v>0</v>
      </c>
      <c r="BI146" s="91">
        <f>IF($U$146="nulová",$N$146,0)</f>
        <v>0</v>
      </c>
      <c r="BJ146" s="6" t="s">
        <v>22</v>
      </c>
      <c r="BK146" s="91">
        <f>ROUND($L$146*$K$146,2)</f>
        <v>0</v>
      </c>
      <c r="BL146" s="6" t="s">
        <v>155</v>
      </c>
      <c r="BM146" s="6" t="s">
        <v>819</v>
      </c>
    </row>
    <row r="147" spans="2:47" s="6" customFormat="1" ht="18.75" customHeight="1">
      <c r="B147" s="23"/>
      <c r="C147" s="24"/>
      <c r="D147" s="24"/>
      <c r="E147" s="24"/>
      <c r="F147" s="221" t="s">
        <v>820</v>
      </c>
      <c r="G147" s="221"/>
      <c r="H147" s="221"/>
      <c r="I147" s="221"/>
      <c r="J147" s="24"/>
      <c r="K147" s="24"/>
      <c r="L147" s="24"/>
      <c r="M147" s="24"/>
      <c r="N147" s="24"/>
      <c r="O147" s="24"/>
      <c r="P147" s="24"/>
      <c r="Q147" s="24"/>
      <c r="R147" s="25"/>
      <c r="T147" s="156"/>
      <c r="U147" s="24"/>
      <c r="V147" s="24"/>
      <c r="W147" s="24"/>
      <c r="X147" s="24"/>
      <c r="Y147" s="24"/>
      <c r="Z147" s="24"/>
      <c r="AA147" s="63"/>
      <c r="AT147" s="6" t="s">
        <v>457</v>
      </c>
      <c r="AU147" s="6" t="s">
        <v>110</v>
      </c>
    </row>
    <row r="148" spans="2:65" s="6" customFormat="1" ht="15.75" customHeight="1">
      <c r="B148" s="23"/>
      <c r="C148" s="162" t="s">
        <v>302</v>
      </c>
      <c r="D148" s="162" t="s">
        <v>256</v>
      </c>
      <c r="E148" s="163" t="s">
        <v>821</v>
      </c>
      <c r="F148" s="217" t="s">
        <v>822</v>
      </c>
      <c r="G148" s="217"/>
      <c r="H148" s="217"/>
      <c r="I148" s="217"/>
      <c r="J148" s="164" t="s">
        <v>235</v>
      </c>
      <c r="K148" s="165">
        <v>16.8</v>
      </c>
      <c r="L148" s="218">
        <v>0</v>
      </c>
      <c r="M148" s="218"/>
      <c r="N148" s="219">
        <f>ROUND($L$148*$K$148,2)</f>
        <v>0</v>
      </c>
      <c r="O148" s="219"/>
      <c r="P148" s="219"/>
      <c r="Q148" s="219"/>
      <c r="R148" s="25"/>
      <c r="T148" s="146"/>
      <c r="U148" s="30" t="s">
        <v>45</v>
      </c>
      <c r="V148" s="24"/>
      <c r="W148" s="147">
        <f>$V$148*$K$148</f>
        <v>0</v>
      </c>
      <c r="X148" s="147">
        <v>0.45</v>
      </c>
      <c r="Y148" s="147">
        <f>$X$148*$K$148</f>
        <v>7.5600000000000005</v>
      </c>
      <c r="Z148" s="147">
        <v>0</v>
      </c>
      <c r="AA148" s="148">
        <f>$Z$148*$K$148</f>
        <v>0</v>
      </c>
      <c r="AR148" s="6" t="s">
        <v>189</v>
      </c>
      <c r="AT148" s="6" t="s">
        <v>256</v>
      </c>
      <c r="AU148" s="6" t="s">
        <v>110</v>
      </c>
      <c r="AY148" s="6" t="s">
        <v>150</v>
      </c>
      <c r="BE148" s="91">
        <f>IF($U$148="základní",$N$148,0)</f>
        <v>0</v>
      </c>
      <c r="BF148" s="91">
        <f>IF($U$148="snížená",$N$148,0)</f>
        <v>0</v>
      </c>
      <c r="BG148" s="91">
        <f>IF($U$148="zákl. přenesená",$N$148,0)</f>
        <v>0</v>
      </c>
      <c r="BH148" s="91">
        <f>IF($U$148="sníž. přenesená",$N$148,0)</f>
        <v>0</v>
      </c>
      <c r="BI148" s="91">
        <f>IF($U$148="nulová",$N$148,0)</f>
        <v>0</v>
      </c>
      <c r="BJ148" s="6" t="s">
        <v>22</v>
      </c>
      <c r="BK148" s="91">
        <f>ROUND($L$148*$K$148,2)</f>
        <v>0</v>
      </c>
      <c r="BL148" s="6" t="s">
        <v>155</v>
      </c>
      <c r="BM148" s="6" t="s">
        <v>823</v>
      </c>
    </row>
    <row r="149" spans="2:47" s="6" customFormat="1" ht="18.75" customHeight="1">
      <c r="B149" s="23"/>
      <c r="C149" s="24"/>
      <c r="D149" s="24"/>
      <c r="E149" s="24"/>
      <c r="F149" s="221" t="s">
        <v>824</v>
      </c>
      <c r="G149" s="221"/>
      <c r="H149" s="221"/>
      <c r="I149" s="221"/>
      <c r="J149" s="24"/>
      <c r="K149" s="24"/>
      <c r="L149" s="24"/>
      <c r="M149" s="24"/>
      <c r="N149" s="24"/>
      <c r="O149" s="24"/>
      <c r="P149" s="24"/>
      <c r="Q149" s="24"/>
      <c r="R149" s="25"/>
      <c r="T149" s="156"/>
      <c r="U149" s="24"/>
      <c r="V149" s="24"/>
      <c r="W149" s="24"/>
      <c r="X149" s="24"/>
      <c r="Y149" s="24"/>
      <c r="Z149" s="24"/>
      <c r="AA149" s="63"/>
      <c r="AT149" s="6" t="s">
        <v>457</v>
      </c>
      <c r="AU149" s="6" t="s">
        <v>110</v>
      </c>
    </row>
    <row r="150" spans="2:65" s="6" customFormat="1" ht="15.75" customHeight="1">
      <c r="B150" s="23"/>
      <c r="C150" s="162" t="s">
        <v>308</v>
      </c>
      <c r="D150" s="162" t="s">
        <v>256</v>
      </c>
      <c r="E150" s="163" t="s">
        <v>825</v>
      </c>
      <c r="F150" s="217" t="s">
        <v>826</v>
      </c>
      <c r="G150" s="217"/>
      <c r="H150" s="217"/>
      <c r="I150" s="217"/>
      <c r="J150" s="164" t="s">
        <v>750</v>
      </c>
      <c r="K150" s="165">
        <v>4</v>
      </c>
      <c r="L150" s="218">
        <v>0</v>
      </c>
      <c r="M150" s="218"/>
      <c r="N150" s="219">
        <f>ROUND($L$150*$K$150,2)</f>
        <v>0</v>
      </c>
      <c r="O150" s="219"/>
      <c r="P150" s="219"/>
      <c r="Q150" s="219"/>
      <c r="R150" s="25"/>
      <c r="T150" s="146"/>
      <c r="U150" s="30" t="s">
        <v>45</v>
      </c>
      <c r="V150" s="24"/>
      <c r="W150" s="147">
        <f>$V$150*$K$150</f>
        <v>0</v>
      </c>
      <c r="X150" s="147">
        <v>0</v>
      </c>
      <c r="Y150" s="147">
        <f>$X$150*$K$150</f>
        <v>0</v>
      </c>
      <c r="Z150" s="147">
        <v>0</v>
      </c>
      <c r="AA150" s="148">
        <f>$Z$150*$K$150</f>
        <v>0</v>
      </c>
      <c r="AR150" s="6" t="s">
        <v>189</v>
      </c>
      <c r="AT150" s="6" t="s">
        <v>256</v>
      </c>
      <c r="AU150" s="6" t="s">
        <v>110</v>
      </c>
      <c r="AY150" s="6" t="s">
        <v>150</v>
      </c>
      <c r="BE150" s="91">
        <f>IF($U$150="základní",$N$150,0)</f>
        <v>0</v>
      </c>
      <c r="BF150" s="91">
        <f>IF($U$150="snížená",$N$150,0)</f>
        <v>0</v>
      </c>
      <c r="BG150" s="91">
        <f>IF($U$150="zákl. přenesená",$N$150,0)</f>
        <v>0</v>
      </c>
      <c r="BH150" s="91">
        <f>IF($U$150="sníž. přenesená",$N$150,0)</f>
        <v>0</v>
      </c>
      <c r="BI150" s="91">
        <f>IF($U$150="nulová",$N$150,0)</f>
        <v>0</v>
      </c>
      <c r="BJ150" s="6" t="s">
        <v>22</v>
      </c>
      <c r="BK150" s="91">
        <f>ROUND($L$150*$K$150,2)</f>
        <v>0</v>
      </c>
      <c r="BL150" s="6" t="s">
        <v>155</v>
      </c>
      <c r="BM150" s="6" t="s">
        <v>827</v>
      </c>
    </row>
    <row r="151" spans="2:47" s="6" customFormat="1" ht="18.75" customHeight="1">
      <c r="B151" s="23"/>
      <c r="C151" s="24"/>
      <c r="D151" s="24"/>
      <c r="E151" s="24"/>
      <c r="F151" s="221" t="s">
        <v>828</v>
      </c>
      <c r="G151" s="221"/>
      <c r="H151" s="221"/>
      <c r="I151" s="221"/>
      <c r="J151" s="24"/>
      <c r="K151" s="24"/>
      <c r="L151" s="24"/>
      <c r="M151" s="24"/>
      <c r="N151" s="24"/>
      <c r="O151" s="24"/>
      <c r="P151" s="24"/>
      <c r="Q151" s="24"/>
      <c r="R151" s="25"/>
      <c r="T151" s="156"/>
      <c r="U151" s="24"/>
      <c r="V151" s="24"/>
      <c r="W151" s="24"/>
      <c r="X151" s="24"/>
      <c r="Y151" s="24"/>
      <c r="Z151" s="24"/>
      <c r="AA151" s="63"/>
      <c r="AT151" s="6" t="s">
        <v>457</v>
      </c>
      <c r="AU151" s="6" t="s">
        <v>110</v>
      </c>
    </row>
    <row r="152" spans="2:65" s="6" customFormat="1" ht="27" customHeight="1">
      <c r="B152" s="23"/>
      <c r="C152" s="162" t="s">
        <v>313</v>
      </c>
      <c r="D152" s="162" t="s">
        <v>256</v>
      </c>
      <c r="E152" s="163" t="s">
        <v>829</v>
      </c>
      <c r="F152" s="217" t="s">
        <v>830</v>
      </c>
      <c r="G152" s="217"/>
      <c r="H152" s="217"/>
      <c r="I152" s="217"/>
      <c r="J152" s="164" t="s">
        <v>750</v>
      </c>
      <c r="K152" s="165">
        <v>7</v>
      </c>
      <c r="L152" s="218">
        <v>0</v>
      </c>
      <c r="M152" s="218"/>
      <c r="N152" s="219">
        <f>ROUND($L$152*$K$152,2)</f>
        <v>0</v>
      </c>
      <c r="O152" s="219"/>
      <c r="P152" s="219"/>
      <c r="Q152" s="219"/>
      <c r="R152" s="25"/>
      <c r="T152" s="146"/>
      <c r="U152" s="30" t="s">
        <v>45</v>
      </c>
      <c r="V152" s="24"/>
      <c r="W152" s="147">
        <f>$V$152*$K$152</f>
        <v>0</v>
      </c>
      <c r="X152" s="147">
        <v>0.004</v>
      </c>
      <c r="Y152" s="147">
        <f>$X$152*$K$152</f>
        <v>0.028</v>
      </c>
      <c r="Z152" s="147">
        <v>0</v>
      </c>
      <c r="AA152" s="148">
        <f>$Z$152*$K$152</f>
        <v>0</v>
      </c>
      <c r="AR152" s="6" t="s">
        <v>189</v>
      </c>
      <c r="AT152" s="6" t="s">
        <v>256</v>
      </c>
      <c r="AU152" s="6" t="s">
        <v>110</v>
      </c>
      <c r="AY152" s="6" t="s">
        <v>150</v>
      </c>
      <c r="BE152" s="91">
        <f>IF($U$152="základní",$N$152,0)</f>
        <v>0</v>
      </c>
      <c r="BF152" s="91">
        <f>IF($U$152="snížená",$N$152,0)</f>
        <v>0</v>
      </c>
      <c r="BG152" s="91">
        <f>IF($U$152="zákl. přenesená",$N$152,0)</f>
        <v>0</v>
      </c>
      <c r="BH152" s="91">
        <f>IF($U$152="sníž. přenesená",$N$152,0)</f>
        <v>0</v>
      </c>
      <c r="BI152" s="91">
        <f>IF($U$152="nulová",$N$152,0)</f>
        <v>0</v>
      </c>
      <c r="BJ152" s="6" t="s">
        <v>22</v>
      </c>
      <c r="BK152" s="91">
        <f>ROUND($L$152*$K$152,2)</f>
        <v>0</v>
      </c>
      <c r="BL152" s="6" t="s">
        <v>155</v>
      </c>
      <c r="BM152" s="6" t="s">
        <v>831</v>
      </c>
    </row>
    <row r="153" spans="2:47" s="6" customFormat="1" ht="18.75" customHeight="1">
      <c r="B153" s="23"/>
      <c r="C153" s="24"/>
      <c r="D153" s="24"/>
      <c r="E153" s="24"/>
      <c r="F153" s="221" t="s">
        <v>832</v>
      </c>
      <c r="G153" s="221"/>
      <c r="H153" s="221"/>
      <c r="I153" s="221"/>
      <c r="J153" s="24"/>
      <c r="K153" s="24"/>
      <c r="L153" s="24"/>
      <c r="M153" s="24"/>
      <c r="N153" s="24"/>
      <c r="O153" s="24"/>
      <c r="P153" s="24"/>
      <c r="Q153" s="24"/>
      <c r="R153" s="25"/>
      <c r="T153" s="156"/>
      <c r="U153" s="24"/>
      <c r="V153" s="24"/>
      <c r="W153" s="24"/>
      <c r="X153" s="24"/>
      <c r="Y153" s="24"/>
      <c r="Z153" s="24"/>
      <c r="AA153" s="63"/>
      <c r="AT153" s="6" t="s">
        <v>457</v>
      </c>
      <c r="AU153" s="6" t="s">
        <v>110</v>
      </c>
    </row>
    <row r="154" spans="2:65" s="6" customFormat="1" ht="15.75" customHeight="1">
      <c r="B154" s="23"/>
      <c r="C154" s="162" t="s">
        <v>317</v>
      </c>
      <c r="D154" s="162" t="s">
        <v>256</v>
      </c>
      <c r="E154" s="163" t="s">
        <v>833</v>
      </c>
      <c r="F154" s="217" t="s">
        <v>834</v>
      </c>
      <c r="G154" s="217"/>
      <c r="H154" s="217"/>
      <c r="I154" s="217"/>
      <c r="J154" s="164" t="s">
        <v>750</v>
      </c>
      <c r="K154" s="165">
        <v>1</v>
      </c>
      <c r="L154" s="218">
        <v>0</v>
      </c>
      <c r="M154" s="218"/>
      <c r="N154" s="219">
        <f>ROUND($L$154*$K$154,2)</f>
        <v>0</v>
      </c>
      <c r="O154" s="219"/>
      <c r="P154" s="219"/>
      <c r="Q154" s="219"/>
      <c r="R154" s="25"/>
      <c r="T154" s="146"/>
      <c r="U154" s="30" t="s">
        <v>45</v>
      </c>
      <c r="V154" s="24"/>
      <c r="W154" s="147">
        <f>$V$154*$K$154</f>
        <v>0</v>
      </c>
      <c r="X154" s="147">
        <v>0.004</v>
      </c>
      <c r="Y154" s="147">
        <f>$X$154*$K$154</f>
        <v>0.004</v>
      </c>
      <c r="Z154" s="147">
        <v>0</v>
      </c>
      <c r="AA154" s="148">
        <f>$Z$154*$K$154</f>
        <v>0</v>
      </c>
      <c r="AR154" s="6" t="s">
        <v>189</v>
      </c>
      <c r="AT154" s="6" t="s">
        <v>256</v>
      </c>
      <c r="AU154" s="6" t="s">
        <v>110</v>
      </c>
      <c r="AY154" s="6" t="s">
        <v>150</v>
      </c>
      <c r="BE154" s="91">
        <f>IF($U$154="základní",$N$154,0)</f>
        <v>0</v>
      </c>
      <c r="BF154" s="91">
        <f>IF($U$154="snížená",$N$154,0)</f>
        <v>0</v>
      </c>
      <c r="BG154" s="91">
        <f>IF($U$154="zákl. přenesená",$N$154,0)</f>
        <v>0</v>
      </c>
      <c r="BH154" s="91">
        <f>IF($U$154="sníž. přenesená",$N$154,0)</f>
        <v>0</v>
      </c>
      <c r="BI154" s="91">
        <f>IF($U$154="nulová",$N$154,0)</f>
        <v>0</v>
      </c>
      <c r="BJ154" s="6" t="s">
        <v>22</v>
      </c>
      <c r="BK154" s="91">
        <f>ROUND($L$154*$K$154,2)</f>
        <v>0</v>
      </c>
      <c r="BL154" s="6" t="s">
        <v>155</v>
      </c>
      <c r="BM154" s="6" t="s">
        <v>835</v>
      </c>
    </row>
    <row r="155" spans="2:47" s="6" customFormat="1" ht="18.75" customHeight="1">
      <c r="B155" s="23"/>
      <c r="C155" s="24"/>
      <c r="D155" s="24"/>
      <c r="E155" s="24"/>
      <c r="F155" s="221" t="s">
        <v>832</v>
      </c>
      <c r="G155" s="221"/>
      <c r="H155" s="221"/>
      <c r="I155" s="221"/>
      <c r="J155" s="24"/>
      <c r="K155" s="24"/>
      <c r="L155" s="24"/>
      <c r="M155" s="24"/>
      <c r="N155" s="24"/>
      <c r="O155" s="24"/>
      <c r="P155" s="24"/>
      <c r="Q155" s="24"/>
      <c r="R155" s="25"/>
      <c r="T155" s="156"/>
      <c r="U155" s="24"/>
      <c r="V155" s="24"/>
      <c r="W155" s="24"/>
      <c r="X155" s="24"/>
      <c r="Y155" s="24"/>
      <c r="Z155" s="24"/>
      <c r="AA155" s="63"/>
      <c r="AT155" s="6" t="s">
        <v>457</v>
      </c>
      <c r="AU155" s="6" t="s">
        <v>110</v>
      </c>
    </row>
    <row r="156" spans="2:65" s="6" customFormat="1" ht="15.75" customHeight="1">
      <c r="B156" s="23"/>
      <c r="C156" s="162" t="s">
        <v>321</v>
      </c>
      <c r="D156" s="162" t="s">
        <v>256</v>
      </c>
      <c r="E156" s="163" t="s">
        <v>836</v>
      </c>
      <c r="F156" s="217" t="s">
        <v>837</v>
      </c>
      <c r="G156" s="217"/>
      <c r="H156" s="217"/>
      <c r="I156" s="217"/>
      <c r="J156" s="164" t="s">
        <v>750</v>
      </c>
      <c r="K156" s="165">
        <v>5</v>
      </c>
      <c r="L156" s="218">
        <v>0</v>
      </c>
      <c r="M156" s="218"/>
      <c r="N156" s="219">
        <f>ROUND($L$156*$K$156,2)</f>
        <v>0</v>
      </c>
      <c r="O156" s="219"/>
      <c r="P156" s="219"/>
      <c r="Q156" s="219"/>
      <c r="R156" s="25"/>
      <c r="T156" s="146"/>
      <c r="U156" s="30" t="s">
        <v>45</v>
      </c>
      <c r="V156" s="24"/>
      <c r="W156" s="147">
        <f>$V$156*$K$156</f>
        <v>0</v>
      </c>
      <c r="X156" s="147">
        <v>0.004</v>
      </c>
      <c r="Y156" s="147">
        <f>$X$156*$K$156</f>
        <v>0.02</v>
      </c>
      <c r="Z156" s="147">
        <v>0</v>
      </c>
      <c r="AA156" s="148">
        <f>$Z$156*$K$156</f>
        <v>0</v>
      </c>
      <c r="AR156" s="6" t="s">
        <v>189</v>
      </c>
      <c r="AT156" s="6" t="s">
        <v>256</v>
      </c>
      <c r="AU156" s="6" t="s">
        <v>110</v>
      </c>
      <c r="AY156" s="6" t="s">
        <v>150</v>
      </c>
      <c r="BE156" s="91">
        <f>IF($U$156="základní",$N$156,0)</f>
        <v>0</v>
      </c>
      <c r="BF156" s="91">
        <f>IF($U$156="snížená",$N$156,0)</f>
        <v>0</v>
      </c>
      <c r="BG156" s="91">
        <f>IF($U$156="zákl. přenesená",$N$156,0)</f>
        <v>0</v>
      </c>
      <c r="BH156" s="91">
        <f>IF($U$156="sníž. přenesená",$N$156,0)</f>
        <v>0</v>
      </c>
      <c r="BI156" s="91">
        <f>IF($U$156="nulová",$N$156,0)</f>
        <v>0</v>
      </c>
      <c r="BJ156" s="6" t="s">
        <v>22</v>
      </c>
      <c r="BK156" s="91">
        <f>ROUND($L$156*$K$156,2)</f>
        <v>0</v>
      </c>
      <c r="BL156" s="6" t="s">
        <v>155</v>
      </c>
      <c r="BM156" s="6" t="s">
        <v>838</v>
      </c>
    </row>
    <row r="157" spans="2:47" s="6" customFormat="1" ht="18.75" customHeight="1">
      <c r="B157" s="23"/>
      <c r="C157" s="24"/>
      <c r="D157" s="24"/>
      <c r="E157" s="24"/>
      <c r="F157" s="221" t="s">
        <v>839</v>
      </c>
      <c r="G157" s="221"/>
      <c r="H157" s="221"/>
      <c r="I157" s="221"/>
      <c r="J157" s="24"/>
      <c r="K157" s="24"/>
      <c r="L157" s="24"/>
      <c r="M157" s="24"/>
      <c r="N157" s="24"/>
      <c r="O157" s="24"/>
      <c r="P157" s="24"/>
      <c r="Q157" s="24"/>
      <c r="R157" s="25"/>
      <c r="T157" s="156"/>
      <c r="U157" s="24"/>
      <c r="V157" s="24"/>
      <c r="W157" s="24"/>
      <c r="X157" s="24"/>
      <c r="Y157" s="24"/>
      <c r="Z157" s="24"/>
      <c r="AA157" s="63"/>
      <c r="AT157" s="6" t="s">
        <v>457</v>
      </c>
      <c r="AU157" s="6" t="s">
        <v>110</v>
      </c>
    </row>
    <row r="158" spans="2:65" s="6" customFormat="1" ht="15.75" customHeight="1">
      <c r="B158" s="23"/>
      <c r="C158" s="162" t="s">
        <v>8</v>
      </c>
      <c r="D158" s="162" t="s">
        <v>256</v>
      </c>
      <c r="E158" s="163" t="s">
        <v>840</v>
      </c>
      <c r="F158" s="217" t="s">
        <v>841</v>
      </c>
      <c r="G158" s="217"/>
      <c r="H158" s="217"/>
      <c r="I158" s="217"/>
      <c r="J158" s="164" t="s">
        <v>750</v>
      </c>
      <c r="K158" s="165">
        <v>1</v>
      </c>
      <c r="L158" s="218">
        <v>0</v>
      </c>
      <c r="M158" s="218"/>
      <c r="N158" s="219">
        <f>ROUND($L$158*$K$158,2)</f>
        <v>0</v>
      </c>
      <c r="O158" s="219"/>
      <c r="P158" s="219"/>
      <c r="Q158" s="219"/>
      <c r="R158" s="25"/>
      <c r="T158" s="146"/>
      <c r="U158" s="30" t="s">
        <v>45</v>
      </c>
      <c r="V158" s="24"/>
      <c r="W158" s="147">
        <f>$V$158*$K$158</f>
        <v>0</v>
      </c>
      <c r="X158" s="147">
        <v>0.004</v>
      </c>
      <c r="Y158" s="147">
        <f>$X$158*$K$158</f>
        <v>0.004</v>
      </c>
      <c r="Z158" s="147">
        <v>0</v>
      </c>
      <c r="AA158" s="148">
        <f>$Z$158*$K$158</f>
        <v>0</v>
      </c>
      <c r="AR158" s="6" t="s">
        <v>189</v>
      </c>
      <c r="AT158" s="6" t="s">
        <v>256</v>
      </c>
      <c r="AU158" s="6" t="s">
        <v>110</v>
      </c>
      <c r="AY158" s="6" t="s">
        <v>150</v>
      </c>
      <c r="BE158" s="91">
        <f>IF($U$158="základní",$N$158,0)</f>
        <v>0</v>
      </c>
      <c r="BF158" s="91">
        <f>IF($U$158="snížená",$N$158,0)</f>
        <v>0</v>
      </c>
      <c r="BG158" s="91">
        <f>IF($U$158="zákl. přenesená",$N$158,0)</f>
        <v>0</v>
      </c>
      <c r="BH158" s="91">
        <f>IF($U$158="sníž. přenesená",$N$158,0)</f>
        <v>0</v>
      </c>
      <c r="BI158" s="91">
        <f>IF($U$158="nulová",$N$158,0)</f>
        <v>0</v>
      </c>
      <c r="BJ158" s="6" t="s">
        <v>22</v>
      </c>
      <c r="BK158" s="91">
        <f>ROUND($L$158*$K$158,2)</f>
        <v>0</v>
      </c>
      <c r="BL158" s="6" t="s">
        <v>155</v>
      </c>
      <c r="BM158" s="6" t="s">
        <v>842</v>
      </c>
    </row>
    <row r="159" spans="2:47" s="6" customFormat="1" ht="18.75" customHeight="1">
      <c r="B159" s="23"/>
      <c r="C159" s="24"/>
      <c r="D159" s="24"/>
      <c r="E159" s="24"/>
      <c r="F159" s="221" t="s">
        <v>843</v>
      </c>
      <c r="G159" s="221"/>
      <c r="H159" s="221"/>
      <c r="I159" s="221"/>
      <c r="J159" s="24"/>
      <c r="K159" s="24"/>
      <c r="L159" s="24"/>
      <c r="M159" s="24"/>
      <c r="N159" s="24"/>
      <c r="O159" s="24"/>
      <c r="P159" s="24"/>
      <c r="Q159" s="24"/>
      <c r="R159" s="25"/>
      <c r="T159" s="156"/>
      <c r="U159" s="24"/>
      <c r="V159" s="24"/>
      <c r="W159" s="24"/>
      <c r="X159" s="24"/>
      <c r="Y159" s="24"/>
      <c r="Z159" s="24"/>
      <c r="AA159" s="63"/>
      <c r="AT159" s="6" t="s">
        <v>457</v>
      </c>
      <c r="AU159" s="6" t="s">
        <v>110</v>
      </c>
    </row>
    <row r="160" spans="2:65" s="6" customFormat="1" ht="15.75" customHeight="1">
      <c r="B160" s="23"/>
      <c r="C160" s="162" t="s">
        <v>329</v>
      </c>
      <c r="D160" s="162" t="s">
        <v>256</v>
      </c>
      <c r="E160" s="163" t="s">
        <v>844</v>
      </c>
      <c r="F160" s="217" t="s">
        <v>845</v>
      </c>
      <c r="G160" s="217"/>
      <c r="H160" s="217"/>
      <c r="I160" s="217"/>
      <c r="J160" s="164" t="s">
        <v>750</v>
      </c>
      <c r="K160" s="165">
        <v>3</v>
      </c>
      <c r="L160" s="218">
        <v>0</v>
      </c>
      <c r="M160" s="218"/>
      <c r="N160" s="219">
        <f>ROUND($L$160*$K$160,2)</f>
        <v>0</v>
      </c>
      <c r="O160" s="219"/>
      <c r="P160" s="219"/>
      <c r="Q160" s="219"/>
      <c r="R160" s="25"/>
      <c r="T160" s="146"/>
      <c r="U160" s="30" t="s">
        <v>45</v>
      </c>
      <c r="V160" s="24"/>
      <c r="W160" s="147">
        <f>$V$160*$K$160</f>
        <v>0</v>
      </c>
      <c r="X160" s="147">
        <v>0.004</v>
      </c>
      <c r="Y160" s="147">
        <f>$X$160*$K$160</f>
        <v>0.012</v>
      </c>
      <c r="Z160" s="147">
        <v>0</v>
      </c>
      <c r="AA160" s="148">
        <f>$Z$160*$K$160</f>
        <v>0</v>
      </c>
      <c r="AR160" s="6" t="s">
        <v>189</v>
      </c>
      <c r="AT160" s="6" t="s">
        <v>256</v>
      </c>
      <c r="AU160" s="6" t="s">
        <v>110</v>
      </c>
      <c r="AY160" s="6" t="s">
        <v>150</v>
      </c>
      <c r="BE160" s="91">
        <f>IF($U$160="základní",$N$160,0)</f>
        <v>0</v>
      </c>
      <c r="BF160" s="91">
        <f>IF($U$160="snížená",$N$160,0)</f>
        <v>0</v>
      </c>
      <c r="BG160" s="91">
        <f>IF($U$160="zákl. přenesená",$N$160,0)</f>
        <v>0</v>
      </c>
      <c r="BH160" s="91">
        <f>IF($U$160="sníž. přenesená",$N$160,0)</f>
        <v>0</v>
      </c>
      <c r="BI160" s="91">
        <f>IF($U$160="nulová",$N$160,0)</f>
        <v>0</v>
      </c>
      <c r="BJ160" s="6" t="s">
        <v>22</v>
      </c>
      <c r="BK160" s="91">
        <f>ROUND($L$160*$K$160,2)</f>
        <v>0</v>
      </c>
      <c r="BL160" s="6" t="s">
        <v>155</v>
      </c>
      <c r="BM160" s="6" t="s">
        <v>846</v>
      </c>
    </row>
    <row r="161" spans="2:47" s="6" customFormat="1" ht="18.75" customHeight="1">
      <c r="B161" s="23"/>
      <c r="C161" s="24"/>
      <c r="D161" s="24"/>
      <c r="E161" s="24"/>
      <c r="F161" s="221" t="s">
        <v>847</v>
      </c>
      <c r="G161" s="221"/>
      <c r="H161" s="221"/>
      <c r="I161" s="221"/>
      <c r="J161" s="24"/>
      <c r="K161" s="24"/>
      <c r="L161" s="24"/>
      <c r="M161" s="24"/>
      <c r="N161" s="24"/>
      <c r="O161" s="24"/>
      <c r="P161" s="24"/>
      <c r="Q161" s="24"/>
      <c r="R161" s="25"/>
      <c r="T161" s="156"/>
      <c r="U161" s="24"/>
      <c r="V161" s="24"/>
      <c r="W161" s="24"/>
      <c r="X161" s="24"/>
      <c r="Y161" s="24"/>
      <c r="Z161" s="24"/>
      <c r="AA161" s="63"/>
      <c r="AT161" s="6" t="s">
        <v>457</v>
      </c>
      <c r="AU161" s="6" t="s">
        <v>110</v>
      </c>
    </row>
    <row r="162" spans="2:65" s="6" customFormat="1" ht="15.75" customHeight="1">
      <c r="B162" s="23"/>
      <c r="C162" s="162" t="s">
        <v>334</v>
      </c>
      <c r="D162" s="162" t="s">
        <v>256</v>
      </c>
      <c r="E162" s="163" t="s">
        <v>848</v>
      </c>
      <c r="F162" s="217" t="s">
        <v>849</v>
      </c>
      <c r="G162" s="217"/>
      <c r="H162" s="217"/>
      <c r="I162" s="217"/>
      <c r="J162" s="164" t="s">
        <v>750</v>
      </c>
      <c r="K162" s="165">
        <v>90</v>
      </c>
      <c r="L162" s="218">
        <v>0</v>
      </c>
      <c r="M162" s="218"/>
      <c r="N162" s="219">
        <f>ROUND($L$162*$K$162,2)</f>
        <v>0</v>
      </c>
      <c r="O162" s="219"/>
      <c r="P162" s="219"/>
      <c r="Q162" s="219"/>
      <c r="R162" s="25"/>
      <c r="T162" s="146"/>
      <c r="U162" s="30" t="s">
        <v>45</v>
      </c>
      <c r="V162" s="24"/>
      <c r="W162" s="147">
        <f>$V$162*$K$162</f>
        <v>0</v>
      </c>
      <c r="X162" s="147">
        <v>0.00035</v>
      </c>
      <c r="Y162" s="147">
        <f>$X$162*$K$162</f>
        <v>0.0315</v>
      </c>
      <c r="Z162" s="147">
        <v>0</v>
      </c>
      <c r="AA162" s="148">
        <f>$Z$162*$K$162</f>
        <v>0</v>
      </c>
      <c r="AR162" s="6" t="s">
        <v>189</v>
      </c>
      <c r="AT162" s="6" t="s">
        <v>256</v>
      </c>
      <c r="AU162" s="6" t="s">
        <v>110</v>
      </c>
      <c r="AY162" s="6" t="s">
        <v>150</v>
      </c>
      <c r="BE162" s="91">
        <f>IF($U$162="základní",$N$162,0)</f>
        <v>0</v>
      </c>
      <c r="BF162" s="91">
        <f>IF($U$162="snížená",$N$162,0)</f>
        <v>0</v>
      </c>
      <c r="BG162" s="91">
        <f>IF($U$162="zákl. přenesená",$N$162,0)</f>
        <v>0</v>
      </c>
      <c r="BH162" s="91">
        <f>IF($U$162="sníž. přenesená",$N$162,0)</f>
        <v>0</v>
      </c>
      <c r="BI162" s="91">
        <f>IF($U$162="nulová",$N$162,0)</f>
        <v>0</v>
      </c>
      <c r="BJ162" s="6" t="s">
        <v>22</v>
      </c>
      <c r="BK162" s="91">
        <f>ROUND($L$162*$K$162,2)</f>
        <v>0</v>
      </c>
      <c r="BL162" s="6" t="s">
        <v>155</v>
      </c>
      <c r="BM162" s="6" t="s">
        <v>850</v>
      </c>
    </row>
    <row r="163" spans="2:47" s="6" customFormat="1" ht="18.75" customHeight="1">
      <c r="B163" s="23"/>
      <c r="C163" s="24"/>
      <c r="D163" s="24"/>
      <c r="E163" s="24"/>
      <c r="F163" s="221" t="s">
        <v>851</v>
      </c>
      <c r="G163" s="221"/>
      <c r="H163" s="221"/>
      <c r="I163" s="221"/>
      <c r="J163" s="24"/>
      <c r="K163" s="24"/>
      <c r="L163" s="24"/>
      <c r="M163" s="24"/>
      <c r="N163" s="24"/>
      <c r="O163" s="24"/>
      <c r="P163" s="24"/>
      <c r="Q163" s="24"/>
      <c r="R163" s="25"/>
      <c r="T163" s="156"/>
      <c r="U163" s="24"/>
      <c r="V163" s="24"/>
      <c r="W163" s="24"/>
      <c r="X163" s="24"/>
      <c r="Y163" s="24"/>
      <c r="Z163" s="24"/>
      <c r="AA163" s="63"/>
      <c r="AT163" s="6" t="s">
        <v>457</v>
      </c>
      <c r="AU163" s="6" t="s">
        <v>110</v>
      </c>
    </row>
    <row r="164" spans="2:65" s="6" customFormat="1" ht="27" customHeight="1">
      <c r="B164" s="23"/>
      <c r="C164" s="162" t="s">
        <v>338</v>
      </c>
      <c r="D164" s="162" t="s">
        <v>256</v>
      </c>
      <c r="E164" s="163" t="s">
        <v>852</v>
      </c>
      <c r="F164" s="217" t="s">
        <v>853</v>
      </c>
      <c r="G164" s="217"/>
      <c r="H164" s="217"/>
      <c r="I164" s="217"/>
      <c r="J164" s="164" t="s">
        <v>750</v>
      </c>
      <c r="K164" s="165">
        <v>145</v>
      </c>
      <c r="L164" s="218">
        <v>0</v>
      </c>
      <c r="M164" s="218"/>
      <c r="N164" s="219">
        <f>ROUND($L$164*$K$164,2)</f>
        <v>0</v>
      </c>
      <c r="O164" s="219"/>
      <c r="P164" s="219"/>
      <c r="Q164" s="219"/>
      <c r="R164" s="25"/>
      <c r="T164" s="146"/>
      <c r="U164" s="30" t="s">
        <v>45</v>
      </c>
      <c r="V164" s="24"/>
      <c r="W164" s="147">
        <f>$V$164*$K$164</f>
        <v>0</v>
      </c>
      <c r="X164" s="147">
        <v>0.00035</v>
      </c>
      <c r="Y164" s="147">
        <f>$X$164*$K$164</f>
        <v>0.050749999999999997</v>
      </c>
      <c r="Z164" s="147">
        <v>0</v>
      </c>
      <c r="AA164" s="148">
        <f>$Z$164*$K$164</f>
        <v>0</v>
      </c>
      <c r="AR164" s="6" t="s">
        <v>189</v>
      </c>
      <c r="AT164" s="6" t="s">
        <v>256</v>
      </c>
      <c r="AU164" s="6" t="s">
        <v>110</v>
      </c>
      <c r="AY164" s="6" t="s">
        <v>150</v>
      </c>
      <c r="BE164" s="91">
        <f>IF($U$164="základní",$N$164,0)</f>
        <v>0</v>
      </c>
      <c r="BF164" s="91">
        <f>IF($U$164="snížená",$N$164,0)</f>
        <v>0</v>
      </c>
      <c r="BG164" s="91">
        <f>IF($U$164="zákl. přenesená",$N$164,0)</f>
        <v>0</v>
      </c>
      <c r="BH164" s="91">
        <f>IF($U$164="sníž. přenesená",$N$164,0)</f>
        <v>0</v>
      </c>
      <c r="BI164" s="91">
        <f>IF($U$164="nulová",$N$164,0)</f>
        <v>0</v>
      </c>
      <c r="BJ164" s="6" t="s">
        <v>22</v>
      </c>
      <c r="BK164" s="91">
        <f>ROUND($L$164*$K$164,2)</f>
        <v>0</v>
      </c>
      <c r="BL164" s="6" t="s">
        <v>155</v>
      </c>
      <c r="BM164" s="6" t="s">
        <v>854</v>
      </c>
    </row>
    <row r="165" spans="2:47" s="6" customFormat="1" ht="18.75" customHeight="1">
      <c r="B165" s="23"/>
      <c r="C165" s="24"/>
      <c r="D165" s="24"/>
      <c r="E165" s="24"/>
      <c r="F165" s="221" t="s">
        <v>855</v>
      </c>
      <c r="G165" s="221"/>
      <c r="H165" s="221"/>
      <c r="I165" s="221"/>
      <c r="J165" s="24"/>
      <c r="K165" s="24"/>
      <c r="L165" s="24"/>
      <c r="M165" s="24"/>
      <c r="N165" s="24"/>
      <c r="O165" s="24"/>
      <c r="P165" s="24"/>
      <c r="Q165" s="24"/>
      <c r="R165" s="25"/>
      <c r="T165" s="156"/>
      <c r="U165" s="24"/>
      <c r="V165" s="24"/>
      <c r="W165" s="24"/>
      <c r="X165" s="24"/>
      <c r="Y165" s="24"/>
      <c r="Z165" s="24"/>
      <c r="AA165" s="63"/>
      <c r="AT165" s="6" t="s">
        <v>457</v>
      </c>
      <c r="AU165" s="6" t="s">
        <v>110</v>
      </c>
    </row>
    <row r="166" spans="2:65" s="6" customFormat="1" ht="27" customHeight="1">
      <c r="B166" s="23"/>
      <c r="C166" s="162" t="s">
        <v>342</v>
      </c>
      <c r="D166" s="162" t="s">
        <v>256</v>
      </c>
      <c r="E166" s="163" t="s">
        <v>856</v>
      </c>
      <c r="F166" s="217" t="s">
        <v>857</v>
      </c>
      <c r="G166" s="217"/>
      <c r="H166" s="217"/>
      <c r="I166" s="217"/>
      <c r="J166" s="164" t="s">
        <v>750</v>
      </c>
      <c r="K166" s="165">
        <v>180</v>
      </c>
      <c r="L166" s="218">
        <v>0</v>
      </c>
      <c r="M166" s="218"/>
      <c r="N166" s="219">
        <f>ROUND($L$166*$K$166,2)</f>
        <v>0</v>
      </c>
      <c r="O166" s="219"/>
      <c r="P166" s="219"/>
      <c r="Q166" s="219"/>
      <c r="R166" s="25"/>
      <c r="T166" s="146"/>
      <c r="U166" s="30" t="s">
        <v>45</v>
      </c>
      <c r="V166" s="24"/>
      <c r="W166" s="147">
        <f>$V$166*$K$166</f>
        <v>0</v>
      </c>
      <c r="X166" s="147">
        <v>0.00035</v>
      </c>
      <c r="Y166" s="147">
        <f>$X$166*$K$166</f>
        <v>0.063</v>
      </c>
      <c r="Z166" s="147">
        <v>0</v>
      </c>
      <c r="AA166" s="148">
        <f>$Z$166*$K$166</f>
        <v>0</v>
      </c>
      <c r="AR166" s="6" t="s">
        <v>189</v>
      </c>
      <c r="AT166" s="6" t="s">
        <v>256</v>
      </c>
      <c r="AU166" s="6" t="s">
        <v>110</v>
      </c>
      <c r="AY166" s="6" t="s">
        <v>150</v>
      </c>
      <c r="BE166" s="91">
        <f>IF($U$166="základní",$N$166,0)</f>
        <v>0</v>
      </c>
      <c r="BF166" s="91">
        <f>IF($U$166="snížená",$N$166,0)</f>
        <v>0</v>
      </c>
      <c r="BG166" s="91">
        <f>IF($U$166="zákl. přenesená",$N$166,0)</f>
        <v>0</v>
      </c>
      <c r="BH166" s="91">
        <f>IF($U$166="sníž. přenesená",$N$166,0)</f>
        <v>0</v>
      </c>
      <c r="BI166" s="91">
        <f>IF($U$166="nulová",$N$166,0)</f>
        <v>0</v>
      </c>
      <c r="BJ166" s="6" t="s">
        <v>22</v>
      </c>
      <c r="BK166" s="91">
        <f>ROUND($L$166*$K$166,2)</f>
        <v>0</v>
      </c>
      <c r="BL166" s="6" t="s">
        <v>155</v>
      </c>
      <c r="BM166" s="6" t="s">
        <v>858</v>
      </c>
    </row>
    <row r="167" spans="2:47" s="6" customFormat="1" ht="18.75" customHeight="1">
      <c r="B167" s="23"/>
      <c r="C167" s="24"/>
      <c r="D167" s="24"/>
      <c r="E167" s="24"/>
      <c r="F167" s="221" t="s">
        <v>859</v>
      </c>
      <c r="G167" s="221"/>
      <c r="H167" s="221"/>
      <c r="I167" s="221"/>
      <c r="J167" s="24"/>
      <c r="K167" s="24"/>
      <c r="L167" s="24"/>
      <c r="M167" s="24"/>
      <c r="N167" s="24"/>
      <c r="O167" s="24"/>
      <c r="P167" s="24"/>
      <c r="Q167" s="24"/>
      <c r="R167" s="25"/>
      <c r="T167" s="156"/>
      <c r="U167" s="24"/>
      <c r="V167" s="24"/>
      <c r="W167" s="24"/>
      <c r="X167" s="24"/>
      <c r="Y167" s="24"/>
      <c r="Z167" s="24"/>
      <c r="AA167" s="63"/>
      <c r="AT167" s="6" t="s">
        <v>457</v>
      </c>
      <c r="AU167" s="6" t="s">
        <v>110</v>
      </c>
    </row>
    <row r="168" spans="2:65" s="6" customFormat="1" ht="43.5" customHeight="1">
      <c r="B168" s="23"/>
      <c r="C168" s="162" t="s">
        <v>346</v>
      </c>
      <c r="D168" s="162" t="s">
        <v>256</v>
      </c>
      <c r="E168" s="163" t="s">
        <v>860</v>
      </c>
      <c r="F168" s="217" t="s">
        <v>861</v>
      </c>
      <c r="G168" s="217"/>
      <c r="H168" s="217"/>
      <c r="I168" s="217"/>
      <c r="J168" s="164" t="s">
        <v>750</v>
      </c>
      <c r="K168" s="165">
        <v>90</v>
      </c>
      <c r="L168" s="218">
        <v>0</v>
      </c>
      <c r="M168" s="218"/>
      <c r="N168" s="219">
        <f>ROUND($L$168*$K$168,2)</f>
        <v>0</v>
      </c>
      <c r="O168" s="219"/>
      <c r="P168" s="219"/>
      <c r="Q168" s="219"/>
      <c r="R168" s="25"/>
      <c r="T168" s="146"/>
      <c r="U168" s="30" t="s">
        <v>45</v>
      </c>
      <c r="V168" s="24"/>
      <c r="W168" s="147">
        <f>$V$168*$K$168</f>
        <v>0</v>
      </c>
      <c r="X168" s="147">
        <v>0.00035</v>
      </c>
      <c r="Y168" s="147">
        <f>$X$168*$K$168</f>
        <v>0.0315</v>
      </c>
      <c r="Z168" s="147">
        <v>0</v>
      </c>
      <c r="AA168" s="148">
        <f>$Z$168*$K$168</f>
        <v>0</v>
      </c>
      <c r="AR168" s="6" t="s">
        <v>189</v>
      </c>
      <c r="AT168" s="6" t="s">
        <v>256</v>
      </c>
      <c r="AU168" s="6" t="s">
        <v>110</v>
      </c>
      <c r="AY168" s="6" t="s">
        <v>150</v>
      </c>
      <c r="BE168" s="91">
        <f>IF($U$168="základní",$N$168,0)</f>
        <v>0</v>
      </c>
      <c r="BF168" s="91">
        <f>IF($U$168="snížená",$N$168,0)</f>
        <v>0</v>
      </c>
      <c r="BG168" s="91">
        <f>IF($U$168="zákl. přenesená",$N$168,0)</f>
        <v>0</v>
      </c>
      <c r="BH168" s="91">
        <f>IF($U$168="sníž. přenesená",$N$168,0)</f>
        <v>0</v>
      </c>
      <c r="BI168" s="91">
        <f>IF($U$168="nulová",$N$168,0)</f>
        <v>0</v>
      </c>
      <c r="BJ168" s="6" t="s">
        <v>22</v>
      </c>
      <c r="BK168" s="91">
        <f>ROUND($L$168*$K$168,2)</f>
        <v>0</v>
      </c>
      <c r="BL168" s="6" t="s">
        <v>155</v>
      </c>
      <c r="BM168" s="6" t="s">
        <v>862</v>
      </c>
    </row>
    <row r="169" spans="2:47" s="6" customFormat="1" ht="18.75" customHeight="1">
      <c r="B169" s="23"/>
      <c r="C169" s="24"/>
      <c r="D169" s="24"/>
      <c r="E169" s="24"/>
      <c r="F169" s="221" t="s">
        <v>863</v>
      </c>
      <c r="G169" s="221"/>
      <c r="H169" s="221"/>
      <c r="I169" s="221"/>
      <c r="J169" s="24"/>
      <c r="K169" s="24"/>
      <c r="L169" s="24"/>
      <c r="M169" s="24"/>
      <c r="N169" s="24"/>
      <c r="O169" s="24"/>
      <c r="P169" s="24"/>
      <c r="Q169" s="24"/>
      <c r="R169" s="25"/>
      <c r="T169" s="156"/>
      <c r="U169" s="24"/>
      <c r="V169" s="24"/>
      <c r="W169" s="24"/>
      <c r="X169" s="24"/>
      <c r="Y169" s="24"/>
      <c r="Z169" s="24"/>
      <c r="AA169" s="63"/>
      <c r="AT169" s="6" t="s">
        <v>457</v>
      </c>
      <c r="AU169" s="6" t="s">
        <v>110</v>
      </c>
    </row>
    <row r="170" spans="2:65" s="6" customFormat="1" ht="15.75" customHeight="1">
      <c r="B170" s="23"/>
      <c r="C170" s="142" t="s">
        <v>350</v>
      </c>
      <c r="D170" s="142" t="s">
        <v>151</v>
      </c>
      <c r="E170" s="143" t="s">
        <v>295</v>
      </c>
      <c r="F170" s="212" t="s">
        <v>296</v>
      </c>
      <c r="G170" s="212"/>
      <c r="H170" s="212"/>
      <c r="I170" s="212"/>
      <c r="J170" s="144" t="s">
        <v>235</v>
      </c>
      <c r="K170" s="145">
        <v>1.136</v>
      </c>
      <c r="L170" s="213">
        <v>0</v>
      </c>
      <c r="M170" s="213"/>
      <c r="N170" s="214">
        <f>ROUND($L$170*$K$170,2)</f>
        <v>0</v>
      </c>
      <c r="O170" s="214"/>
      <c r="P170" s="214"/>
      <c r="Q170" s="214"/>
      <c r="R170" s="25"/>
      <c r="T170" s="146"/>
      <c r="U170" s="30" t="s">
        <v>45</v>
      </c>
      <c r="V170" s="24"/>
      <c r="W170" s="147">
        <f>$V$170*$K$170</f>
        <v>0</v>
      </c>
      <c r="X170" s="147">
        <v>2.25634</v>
      </c>
      <c r="Y170" s="147">
        <f>$X$170*$K$170</f>
        <v>2.5632022399999994</v>
      </c>
      <c r="Z170" s="147">
        <v>0</v>
      </c>
      <c r="AA170" s="148">
        <f>$Z$170*$K$170</f>
        <v>0</v>
      </c>
      <c r="AR170" s="6" t="s">
        <v>155</v>
      </c>
      <c r="AT170" s="6" t="s">
        <v>151</v>
      </c>
      <c r="AU170" s="6" t="s">
        <v>110</v>
      </c>
      <c r="AY170" s="6" t="s">
        <v>150</v>
      </c>
      <c r="BE170" s="91">
        <f>IF($U$170="základní",$N$170,0)</f>
        <v>0</v>
      </c>
      <c r="BF170" s="91">
        <f>IF($U$170="snížená",$N$170,0)</f>
        <v>0</v>
      </c>
      <c r="BG170" s="91">
        <f>IF($U$170="zákl. přenesená",$N$170,0)</f>
        <v>0</v>
      </c>
      <c r="BH170" s="91">
        <f>IF($U$170="sníž. přenesená",$N$170,0)</f>
        <v>0</v>
      </c>
      <c r="BI170" s="91">
        <f>IF($U$170="nulová",$N$170,0)</f>
        <v>0</v>
      </c>
      <c r="BJ170" s="6" t="s">
        <v>22</v>
      </c>
      <c r="BK170" s="91">
        <f>ROUND($L$170*$K$170,2)</f>
        <v>0</v>
      </c>
      <c r="BL170" s="6" t="s">
        <v>155</v>
      </c>
      <c r="BM170" s="6" t="s">
        <v>864</v>
      </c>
    </row>
    <row r="171" spans="2:51" s="6" customFormat="1" ht="18.75" customHeight="1">
      <c r="B171" s="149"/>
      <c r="C171" s="150"/>
      <c r="D171" s="150"/>
      <c r="E171" s="150"/>
      <c r="F171" s="215" t="s">
        <v>768</v>
      </c>
      <c r="G171" s="215"/>
      <c r="H171" s="215"/>
      <c r="I171" s="215"/>
      <c r="J171" s="150"/>
      <c r="K171" s="151">
        <v>0.768</v>
      </c>
      <c r="L171" s="150"/>
      <c r="M171" s="150"/>
      <c r="N171" s="150"/>
      <c r="O171" s="150"/>
      <c r="P171" s="150"/>
      <c r="Q171" s="150"/>
      <c r="R171" s="152"/>
      <c r="T171" s="153"/>
      <c r="U171" s="150"/>
      <c r="V171" s="150"/>
      <c r="W171" s="150"/>
      <c r="X171" s="150"/>
      <c r="Y171" s="150"/>
      <c r="Z171" s="150"/>
      <c r="AA171" s="154"/>
      <c r="AT171" s="155" t="s">
        <v>158</v>
      </c>
      <c r="AU171" s="155" t="s">
        <v>110</v>
      </c>
      <c r="AV171" s="155" t="s">
        <v>110</v>
      </c>
      <c r="AW171" s="155" t="s">
        <v>120</v>
      </c>
      <c r="AX171" s="155" t="s">
        <v>80</v>
      </c>
      <c r="AY171" s="155" t="s">
        <v>150</v>
      </c>
    </row>
    <row r="172" spans="2:51" s="6" customFormat="1" ht="32.25" customHeight="1">
      <c r="B172" s="149"/>
      <c r="C172" s="150"/>
      <c r="D172" s="150"/>
      <c r="E172" s="150"/>
      <c r="F172" s="215" t="s">
        <v>769</v>
      </c>
      <c r="G172" s="215"/>
      <c r="H172" s="215"/>
      <c r="I172" s="215"/>
      <c r="J172" s="150"/>
      <c r="K172" s="151">
        <v>0.368</v>
      </c>
      <c r="L172" s="150"/>
      <c r="M172" s="150"/>
      <c r="N172" s="150"/>
      <c r="O172" s="150"/>
      <c r="P172" s="150"/>
      <c r="Q172" s="150"/>
      <c r="R172" s="152"/>
      <c r="T172" s="153"/>
      <c r="U172" s="150"/>
      <c r="V172" s="150"/>
      <c r="W172" s="150"/>
      <c r="X172" s="150"/>
      <c r="Y172" s="150"/>
      <c r="Z172" s="150"/>
      <c r="AA172" s="154"/>
      <c r="AT172" s="155" t="s">
        <v>158</v>
      </c>
      <c r="AU172" s="155" t="s">
        <v>110</v>
      </c>
      <c r="AV172" s="155" t="s">
        <v>110</v>
      </c>
      <c r="AW172" s="155" t="s">
        <v>120</v>
      </c>
      <c r="AX172" s="155" t="s">
        <v>80</v>
      </c>
      <c r="AY172" s="155" t="s">
        <v>150</v>
      </c>
    </row>
    <row r="173" spans="2:63" s="131" customFormat="1" ht="30.75" customHeight="1">
      <c r="B173" s="132"/>
      <c r="C173" s="133"/>
      <c r="D173" s="141" t="s">
        <v>766</v>
      </c>
      <c r="E173" s="141"/>
      <c r="F173" s="141"/>
      <c r="G173" s="141"/>
      <c r="H173" s="141"/>
      <c r="I173" s="141"/>
      <c r="J173" s="141"/>
      <c r="K173" s="141"/>
      <c r="L173" s="141"/>
      <c r="M173" s="141"/>
      <c r="N173" s="211">
        <f>$BK$173</f>
        <v>0</v>
      </c>
      <c r="O173" s="211"/>
      <c r="P173" s="211"/>
      <c r="Q173" s="211"/>
      <c r="R173" s="135"/>
      <c r="T173" s="136"/>
      <c r="U173" s="133"/>
      <c r="V173" s="133"/>
      <c r="W173" s="137">
        <f>SUM($W$174:$W$175)</f>
        <v>0</v>
      </c>
      <c r="X173" s="133"/>
      <c r="Y173" s="137">
        <f>SUM($Y$174:$Y$175)</f>
        <v>0.30110000000000003</v>
      </c>
      <c r="Z173" s="133"/>
      <c r="AA173" s="138">
        <f>SUM($AA$174:$AA$175)</f>
        <v>0</v>
      </c>
      <c r="AR173" s="139" t="s">
        <v>22</v>
      </c>
      <c r="AT173" s="139" t="s">
        <v>79</v>
      </c>
      <c r="AU173" s="139" t="s">
        <v>22</v>
      </c>
      <c r="AY173" s="139" t="s">
        <v>150</v>
      </c>
      <c r="BK173" s="140">
        <f>SUM($BK$174:$BK$175)</f>
        <v>0</v>
      </c>
    </row>
    <row r="174" spans="2:65" s="6" customFormat="1" ht="27" customHeight="1">
      <c r="B174" s="23"/>
      <c r="C174" s="142" t="s">
        <v>354</v>
      </c>
      <c r="D174" s="142" t="s">
        <v>151</v>
      </c>
      <c r="E174" s="143" t="s">
        <v>865</v>
      </c>
      <c r="F174" s="212" t="s">
        <v>866</v>
      </c>
      <c r="G174" s="212"/>
      <c r="H174" s="212"/>
      <c r="I174" s="212"/>
      <c r="J174" s="144" t="s">
        <v>154</v>
      </c>
      <c r="K174" s="145">
        <v>3011</v>
      </c>
      <c r="L174" s="213">
        <v>0</v>
      </c>
      <c r="M174" s="213"/>
      <c r="N174" s="214">
        <f>ROUND($L$174*$K$174,2)</f>
        <v>0</v>
      </c>
      <c r="O174" s="214"/>
      <c r="P174" s="214"/>
      <c r="Q174" s="214"/>
      <c r="R174" s="25"/>
      <c r="T174" s="146"/>
      <c r="U174" s="30" t="s">
        <v>45</v>
      </c>
      <c r="V174" s="24"/>
      <c r="W174" s="147">
        <f>$V$174*$K$174</f>
        <v>0</v>
      </c>
      <c r="X174" s="147">
        <v>0.0001</v>
      </c>
      <c r="Y174" s="147">
        <f>$X$174*$K$174</f>
        <v>0.30110000000000003</v>
      </c>
      <c r="Z174" s="147">
        <v>0</v>
      </c>
      <c r="AA174" s="148">
        <f>$Z$174*$K$174</f>
        <v>0</v>
      </c>
      <c r="AR174" s="6" t="s">
        <v>155</v>
      </c>
      <c r="AT174" s="6" t="s">
        <v>151</v>
      </c>
      <c r="AU174" s="6" t="s">
        <v>110</v>
      </c>
      <c r="AY174" s="6" t="s">
        <v>150</v>
      </c>
      <c r="BE174" s="91">
        <f>IF($U$174="základní",$N$174,0)</f>
        <v>0</v>
      </c>
      <c r="BF174" s="91">
        <f>IF($U$174="snížená",$N$174,0)</f>
        <v>0</v>
      </c>
      <c r="BG174" s="91">
        <f>IF($U$174="zákl. přenesená",$N$174,0)</f>
        <v>0</v>
      </c>
      <c r="BH174" s="91">
        <f>IF($U$174="sníž. přenesená",$N$174,0)</f>
        <v>0</v>
      </c>
      <c r="BI174" s="91">
        <f>IF($U$174="nulová",$N$174,0)</f>
        <v>0</v>
      </c>
      <c r="BJ174" s="6" t="s">
        <v>22</v>
      </c>
      <c r="BK174" s="91">
        <f>ROUND($L$174*$K$174,2)</f>
        <v>0</v>
      </c>
      <c r="BL174" s="6" t="s">
        <v>155</v>
      </c>
      <c r="BM174" s="6" t="s">
        <v>867</v>
      </c>
    </row>
    <row r="175" spans="2:47" s="6" customFormat="1" ht="30.75" customHeight="1">
      <c r="B175" s="23"/>
      <c r="C175" s="24"/>
      <c r="D175" s="24"/>
      <c r="E175" s="24"/>
      <c r="F175" s="221" t="s">
        <v>868</v>
      </c>
      <c r="G175" s="221"/>
      <c r="H175" s="221"/>
      <c r="I175" s="221"/>
      <c r="J175" s="24"/>
      <c r="K175" s="24"/>
      <c r="L175" s="24"/>
      <c r="M175" s="24"/>
      <c r="N175" s="24"/>
      <c r="O175" s="24"/>
      <c r="P175" s="24"/>
      <c r="Q175" s="24"/>
      <c r="R175" s="25"/>
      <c r="T175" s="156"/>
      <c r="U175" s="24"/>
      <c r="V175" s="24"/>
      <c r="W175" s="24"/>
      <c r="X175" s="24"/>
      <c r="Y175" s="24"/>
      <c r="Z175" s="24"/>
      <c r="AA175" s="63"/>
      <c r="AT175" s="6" t="s">
        <v>457</v>
      </c>
      <c r="AU175" s="6" t="s">
        <v>110</v>
      </c>
    </row>
    <row r="176" spans="2:63" s="131" customFormat="1" ht="30.75" customHeight="1">
      <c r="B176" s="132"/>
      <c r="C176" s="133"/>
      <c r="D176" s="141" t="s">
        <v>231</v>
      </c>
      <c r="E176" s="141"/>
      <c r="F176" s="141"/>
      <c r="G176" s="141"/>
      <c r="H176" s="141"/>
      <c r="I176" s="141"/>
      <c r="J176" s="141"/>
      <c r="K176" s="141"/>
      <c r="L176" s="141"/>
      <c r="M176" s="141"/>
      <c r="N176" s="211">
        <f>$BK$176</f>
        <v>0</v>
      </c>
      <c r="O176" s="211"/>
      <c r="P176" s="211"/>
      <c r="Q176" s="211"/>
      <c r="R176" s="135"/>
      <c r="T176" s="136"/>
      <c r="U176" s="133"/>
      <c r="V176" s="133"/>
      <c r="W176" s="137">
        <f>SUM($W$177:$W$184)</f>
        <v>0</v>
      </c>
      <c r="X176" s="133"/>
      <c r="Y176" s="137">
        <f>SUM($Y$177:$Y$184)</f>
        <v>4.42062112</v>
      </c>
      <c r="Z176" s="133"/>
      <c r="AA176" s="138">
        <f>SUM($AA$177:$AA$184)</f>
        <v>0</v>
      </c>
      <c r="AR176" s="139" t="s">
        <v>22</v>
      </c>
      <c r="AT176" s="139" t="s">
        <v>79</v>
      </c>
      <c r="AU176" s="139" t="s">
        <v>22</v>
      </c>
      <c r="AY176" s="139" t="s">
        <v>150</v>
      </c>
      <c r="BK176" s="140">
        <f>SUM($BK$177:$BK$184)</f>
        <v>0</v>
      </c>
    </row>
    <row r="177" spans="2:65" s="6" customFormat="1" ht="27" customHeight="1">
      <c r="B177" s="23"/>
      <c r="C177" s="142" t="s">
        <v>358</v>
      </c>
      <c r="D177" s="142" t="s">
        <v>151</v>
      </c>
      <c r="E177" s="143" t="s">
        <v>869</v>
      </c>
      <c r="F177" s="212" t="s">
        <v>870</v>
      </c>
      <c r="G177" s="212"/>
      <c r="H177" s="212"/>
      <c r="I177" s="212"/>
      <c r="J177" s="144" t="s">
        <v>181</v>
      </c>
      <c r="K177" s="145">
        <v>10</v>
      </c>
      <c r="L177" s="213">
        <v>0</v>
      </c>
      <c r="M177" s="213"/>
      <c r="N177" s="214">
        <f>ROUND($L$177*$K$177,2)</f>
        <v>0</v>
      </c>
      <c r="O177" s="214"/>
      <c r="P177" s="214"/>
      <c r="Q177" s="214"/>
      <c r="R177" s="25"/>
      <c r="T177" s="146"/>
      <c r="U177" s="30" t="s">
        <v>45</v>
      </c>
      <c r="V177" s="24"/>
      <c r="W177" s="147">
        <f>$V$177*$K$177</f>
        <v>0</v>
      </c>
      <c r="X177" s="147">
        <v>0.001122112</v>
      </c>
      <c r="Y177" s="147">
        <f>$X$177*$K$177</f>
        <v>0.01122112</v>
      </c>
      <c r="Z177" s="147">
        <v>0</v>
      </c>
      <c r="AA177" s="148">
        <f>$Z$177*$K$177</f>
        <v>0</v>
      </c>
      <c r="AR177" s="6" t="s">
        <v>155</v>
      </c>
      <c r="AT177" s="6" t="s">
        <v>151</v>
      </c>
      <c r="AU177" s="6" t="s">
        <v>110</v>
      </c>
      <c r="AY177" s="6" t="s">
        <v>150</v>
      </c>
      <c r="BE177" s="91">
        <f>IF($U$177="základní",$N$177,0)</f>
        <v>0</v>
      </c>
      <c r="BF177" s="91">
        <f>IF($U$177="snížená",$N$177,0)</f>
        <v>0</v>
      </c>
      <c r="BG177" s="91">
        <f>IF($U$177="zákl. přenesená",$N$177,0)</f>
        <v>0</v>
      </c>
      <c r="BH177" s="91">
        <f>IF($U$177="sníž. přenesená",$N$177,0)</f>
        <v>0</v>
      </c>
      <c r="BI177" s="91">
        <f>IF($U$177="nulová",$N$177,0)</f>
        <v>0</v>
      </c>
      <c r="BJ177" s="6" t="s">
        <v>22</v>
      </c>
      <c r="BK177" s="91">
        <f>ROUND($L$177*$K$177,2)</f>
        <v>0</v>
      </c>
      <c r="BL177" s="6" t="s">
        <v>155</v>
      </c>
      <c r="BM177" s="6" t="s">
        <v>871</v>
      </c>
    </row>
    <row r="178" spans="2:51" s="6" customFormat="1" ht="18.75" customHeight="1">
      <c r="B178" s="149"/>
      <c r="C178" s="150"/>
      <c r="D178" s="150"/>
      <c r="E178" s="150"/>
      <c r="F178" s="215" t="s">
        <v>27</v>
      </c>
      <c r="G178" s="215"/>
      <c r="H178" s="215"/>
      <c r="I178" s="215"/>
      <c r="J178" s="150"/>
      <c r="K178" s="151">
        <v>10</v>
      </c>
      <c r="L178" s="150"/>
      <c r="M178" s="150"/>
      <c r="N178" s="150"/>
      <c r="O178" s="150"/>
      <c r="P178" s="150"/>
      <c r="Q178" s="150"/>
      <c r="R178" s="152"/>
      <c r="T178" s="153"/>
      <c r="U178" s="150"/>
      <c r="V178" s="150"/>
      <c r="W178" s="150"/>
      <c r="X178" s="150"/>
      <c r="Y178" s="150"/>
      <c r="Z178" s="150"/>
      <c r="AA178" s="154"/>
      <c r="AT178" s="155" t="s">
        <v>158</v>
      </c>
      <c r="AU178" s="155" t="s">
        <v>110</v>
      </c>
      <c r="AV178" s="155" t="s">
        <v>110</v>
      </c>
      <c r="AW178" s="155" t="s">
        <v>120</v>
      </c>
      <c r="AX178" s="155" t="s">
        <v>22</v>
      </c>
      <c r="AY178" s="155" t="s">
        <v>150</v>
      </c>
    </row>
    <row r="179" spans="2:65" s="6" customFormat="1" ht="27" customHeight="1">
      <c r="B179" s="23"/>
      <c r="C179" s="162" t="s">
        <v>363</v>
      </c>
      <c r="D179" s="162" t="s">
        <v>256</v>
      </c>
      <c r="E179" s="163" t="s">
        <v>872</v>
      </c>
      <c r="F179" s="217" t="s">
        <v>873</v>
      </c>
      <c r="G179" s="217"/>
      <c r="H179" s="217"/>
      <c r="I179" s="217"/>
      <c r="J179" s="164" t="s">
        <v>181</v>
      </c>
      <c r="K179" s="165">
        <v>10</v>
      </c>
      <c r="L179" s="218">
        <v>0</v>
      </c>
      <c r="M179" s="218"/>
      <c r="N179" s="219">
        <f>ROUND($L$179*$K$179,2)</f>
        <v>0</v>
      </c>
      <c r="O179" s="219"/>
      <c r="P179" s="219"/>
      <c r="Q179" s="219"/>
      <c r="R179" s="25"/>
      <c r="T179" s="146"/>
      <c r="U179" s="30" t="s">
        <v>45</v>
      </c>
      <c r="V179" s="24"/>
      <c r="W179" s="147">
        <f>$V$179*$K$179</f>
        <v>0</v>
      </c>
      <c r="X179" s="147">
        <v>0.0135</v>
      </c>
      <c r="Y179" s="147">
        <f>$X$179*$K$179</f>
        <v>0.135</v>
      </c>
      <c r="Z179" s="147">
        <v>0</v>
      </c>
      <c r="AA179" s="148">
        <f>$Z$179*$K$179</f>
        <v>0</v>
      </c>
      <c r="AR179" s="6" t="s">
        <v>189</v>
      </c>
      <c r="AT179" s="6" t="s">
        <v>256</v>
      </c>
      <c r="AU179" s="6" t="s">
        <v>110</v>
      </c>
      <c r="AY179" s="6" t="s">
        <v>150</v>
      </c>
      <c r="BE179" s="91">
        <f>IF($U$179="základní",$N$179,0)</f>
        <v>0</v>
      </c>
      <c r="BF179" s="91">
        <f>IF($U$179="snížená",$N$179,0)</f>
        <v>0</v>
      </c>
      <c r="BG179" s="91">
        <f>IF($U$179="zákl. přenesená",$N$179,0)</f>
        <v>0</v>
      </c>
      <c r="BH179" s="91">
        <f>IF($U$179="sníž. přenesená",$N$179,0)</f>
        <v>0</v>
      </c>
      <c r="BI179" s="91">
        <f>IF($U$179="nulová",$N$179,0)</f>
        <v>0</v>
      </c>
      <c r="BJ179" s="6" t="s">
        <v>22</v>
      </c>
      <c r="BK179" s="91">
        <f>ROUND($L$179*$K$179,2)</f>
        <v>0</v>
      </c>
      <c r="BL179" s="6" t="s">
        <v>155</v>
      </c>
      <c r="BM179" s="6" t="s">
        <v>874</v>
      </c>
    </row>
    <row r="180" spans="2:51" s="6" customFormat="1" ht="18.75" customHeight="1">
      <c r="B180" s="149"/>
      <c r="C180" s="150"/>
      <c r="D180" s="150"/>
      <c r="E180" s="150"/>
      <c r="F180" s="215" t="s">
        <v>27</v>
      </c>
      <c r="G180" s="215"/>
      <c r="H180" s="215"/>
      <c r="I180" s="215"/>
      <c r="J180" s="150"/>
      <c r="K180" s="151">
        <v>10</v>
      </c>
      <c r="L180" s="150"/>
      <c r="M180" s="150"/>
      <c r="N180" s="150"/>
      <c r="O180" s="150"/>
      <c r="P180" s="150"/>
      <c r="Q180" s="150"/>
      <c r="R180" s="152"/>
      <c r="T180" s="153"/>
      <c r="U180" s="150"/>
      <c r="V180" s="150"/>
      <c r="W180" s="150"/>
      <c r="X180" s="150"/>
      <c r="Y180" s="150"/>
      <c r="Z180" s="150"/>
      <c r="AA180" s="154"/>
      <c r="AT180" s="155" t="s">
        <v>158</v>
      </c>
      <c r="AU180" s="155" t="s">
        <v>110</v>
      </c>
      <c r="AV180" s="155" t="s">
        <v>110</v>
      </c>
      <c r="AW180" s="155" t="s">
        <v>120</v>
      </c>
      <c r="AX180" s="155" t="s">
        <v>22</v>
      </c>
      <c r="AY180" s="155" t="s">
        <v>150</v>
      </c>
    </row>
    <row r="181" spans="2:65" s="6" customFormat="1" ht="27" customHeight="1">
      <c r="B181" s="23"/>
      <c r="C181" s="142" t="s">
        <v>368</v>
      </c>
      <c r="D181" s="142" t="s">
        <v>151</v>
      </c>
      <c r="E181" s="143" t="s">
        <v>875</v>
      </c>
      <c r="F181" s="212" t="s">
        <v>876</v>
      </c>
      <c r="G181" s="212"/>
      <c r="H181" s="212"/>
      <c r="I181" s="212"/>
      <c r="J181" s="144" t="s">
        <v>181</v>
      </c>
      <c r="K181" s="145">
        <v>10</v>
      </c>
      <c r="L181" s="213">
        <v>0</v>
      </c>
      <c r="M181" s="213"/>
      <c r="N181" s="214">
        <f>ROUND($L$181*$K$181,2)</f>
        <v>0</v>
      </c>
      <c r="O181" s="214"/>
      <c r="P181" s="214"/>
      <c r="Q181" s="214"/>
      <c r="R181" s="25"/>
      <c r="T181" s="146"/>
      <c r="U181" s="30" t="s">
        <v>45</v>
      </c>
      <c r="V181" s="24"/>
      <c r="W181" s="147">
        <f>$V$181*$K$181</f>
        <v>0</v>
      </c>
      <c r="X181" s="147">
        <v>0.35744</v>
      </c>
      <c r="Y181" s="147">
        <f>$X$181*$K$181</f>
        <v>3.5744</v>
      </c>
      <c r="Z181" s="147">
        <v>0</v>
      </c>
      <c r="AA181" s="148">
        <f>$Z$181*$K$181</f>
        <v>0</v>
      </c>
      <c r="AR181" s="6" t="s">
        <v>155</v>
      </c>
      <c r="AT181" s="6" t="s">
        <v>151</v>
      </c>
      <c r="AU181" s="6" t="s">
        <v>110</v>
      </c>
      <c r="AY181" s="6" t="s">
        <v>150</v>
      </c>
      <c r="BE181" s="91">
        <f>IF($U$181="základní",$N$181,0)</f>
        <v>0</v>
      </c>
      <c r="BF181" s="91">
        <f>IF($U$181="snížená",$N$181,0)</f>
        <v>0</v>
      </c>
      <c r="BG181" s="91">
        <f>IF($U$181="zákl. přenesená",$N$181,0)</f>
        <v>0</v>
      </c>
      <c r="BH181" s="91">
        <f>IF($U$181="sníž. přenesená",$N$181,0)</f>
        <v>0</v>
      </c>
      <c r="BI181" s="91">
        <f>IF($U$181="nulová",$N$181,0)</f>
        <v>0</v>
      </c>
      <c r="BJ181" s="6" t="s">
        <v>22</v>
      </c>
      <c r="BK181" s="91">
        <f>ROUND($L$181*$K$181,2)</f>
        <v>0</v>
      </c>
      <c r="BL181" s="6" t="s">
        <v>155</v>
      </c>
      <c r="BM181" s="6" t="s">
        <v>877</v>
      </c>
    </row>
    <row r="182" spans="2:51" s="6" customFormat="1" ht="18.75" customHeight="1">
      <c r="B182" s="149"/>
      <c r="C182" s="150"/>
      <c r="D182" s="150"/>
      <c r="E182" s="150"/>
      <c r="F182" s="215" t="s">
        <v>878</v>
      </c>
      <c r="G182" s="215"/>
      <c r="H182" s="215"/>
      <c r="I182" s="215"/>
      <c r="J182" s="150"/>
      <c r="K182" s="151">
        <v>10</v>
      </c>
      <c r="L182" s="150"/>
      <c r="M182" s="150"/>
      <c r="N182" s="150"/>
      <c r="O182" s="150"/>
      <c r="P182" s="150"/>
      <c r="Q182" s="150"/>
      <c r="R182" s="152"/>
      <c r="T182" s="153"/>
      <c r="U182" s="150"/>
      <c r="V182" s="150"/>
      <c r="W182" s="150"/>
      <c r="X182" s="150"/>
      <c r="Y182" s="150"/>
      <c r="Z182" s="150"/>
      <c r="AA182" s="154"/>
      <c r="AT182" s="155" t="s">
        <v>158</v>
      </c>
      <c r="AU182" s="155" t="s">
        <v>110</v>
      </c>
      <c r="AV182" s="155" t="s">
        <v>110</v>
      </c>
      <c r="AW182" s="155" t="s">
        <v>120</v>
      </c>
      <c r="AX182" s="155" t="s">
        <v>22</v>
      </c>
      <c r="AY182" s="155" t="s">
        <v>150</v>
      </c>
    </row>
    <row r="183" spans="2:65" s="6" customFormat="1" ht="43.5" customHeight="1">
      <c r="B183" s="23"/>
      <c r="C183" s="162" t="s">
        <v>373</v>
      </c>
      <c r="D183" s="162" t="s">
        <v>256</v>
      </c>
      <c r="E183" s="163" t="s">
        <v>879</v>
      </c>
      <c r="F183" s="217" t="s">
        <v>893</v>
      </c>
      <c r="G183" s="217"/>
      <c r="H183" s="217"/>
      <c r="I183" s="217"/>
      <c r="J183" s="164" t="s">
        <v>181</v>
      </c>
      <c r="K183" s="165">
        <v>10</v>
      </c>
      <c r="L183" s="218">
        <v>0</v>
      </c>
      <c r="M183" s="218"/>
      <c r="N183" s="219">
        <f>ROUND($L$183*$K$183,2)</f>
        <v>0</v>
      </c>
      <c r="O183" s="219"/>
      <c r="P183" s="219"/>
      <c r="Q183" s="219"/>
      <c r="R183" s="25"/>
      <c r="T183" s="146"/>
      <c r="U183" s="30" t="s">
        <v>45</v>
      </c>
      <c r="V183" s="24"/>
      <c r="W183" s="147">
        <f>$V$183*$K$183</f>
        <v>0</v>
      </c>
      <c r="X183" s="147">
        <v>0.07</v>
      </c>
      <c r="Y183" s="147">
        <f>$X$183*$K$183</f>
        <v>0.7000000000000001</v>
      </c>
      <c r="Z183" s="147">
        <v>0</v>
      </c>
      <c r="AA183" s="148">
        <f>$Z$183*$K$183</f>
        <v>0</v>
      </c>
      <c r="AR183" s="6" t="s">
        <v>189</v>
      </c>
      <c r="AT183" s="6" t="s">
        <v>256</v>
      </c>
      <c r="AU183" s="6" t="s">
        <v>110</v>
      </c>
      <c r="AY183" s="6" t="s">
        <v>150</v>
      </c>
      <c r="BE183" s="91">
        <f>IF($U$183="základní",$N$183,0)</f>
        <v>0</v>
      </c>
      <c r="BF183" s="91">
        <f>IF($U$183="snížená",$N$183,0)</f>
        <v>0</v>
      </c>
      <c r="BG183" s="91">
        <f>IF($U$183="zákl. přenesená",$N$183,0)</f>
        <v>0</v>
      </c>
      <c r="BH183" s="91">
        <f>IF($U$183="sníž. přenesená",$N$183,0)</f>
        <v>0</v>
      </c>
      <c r="BI183" s="91">
        <f>IF($U$183="nulová",$N$183,0)</f>
        <v>0</v>
      </c>
      <c r="BJ183" s="6" t="s">
        <v>22</v>
      </c>
      <c r="BK183" s="91">
        <f>ROUND($L$183*$K$183,2)</f>
        <v>0</v>
      </c>
      <c r="BL183" s="6" t="s">
        <v>155</v>
      </c>
      <c r="BM183" s="6" t="s">
        <v>880</v>
      </c>
    </row>
    <row r="184" spans="2:51" s="6" customFormat="1" ht="18.75" customHeight="1">
      <c r="B184" s="149"/>
      <c r="C184" s="150"/>
      <c r="D184" s="150"/>
      <c r="E184" s="150"/>
      <c r="F184" s="215" t="s">
        <v>878</v>
      </c>
      <c r="G184" s="215"/>
      <c r="H184" s="215"/>
      <c r="I184" s="215"/>
      <c r="J184" s="150"/>
      <c r="K184" s="151">
        <v>10</v>
      </c>
      <c r="L184" s="150"/>
      <c r="M184" s="150"/>
      <c r="N184" s="150"/>
      <c r="O184" s="150"/>
      <c r="P184" s="150"/>
      <c r="Q184" s="150"/>
      <c r="R184" s="152"/>
      <c r="T184" s="153"/>
      <c r="U184" s="150"/>
      <c r="V184" s="150"/>
      <c r="W184" s="150"/>
      <c r="X184" s="150"/>
      <c r="Y184" s="150"/>
      <c r="Z184" s="150"/>
      <c r="AA184" s="154"/>
      <c r="AT184" s="155" t="s">
        <v>158</v>
      </c>
      <c r="AU184" s="155" t="s">
        <v>110</v>
      </c>
      <c r="AV184" s="155" t="s">
        <v>110</v>
      </c>
      <c r="AW184" s="155" t="s">
        <v>120</v>
      </c>
      <c r="AX184" s="155" t="s">
        <v>22</v>
      </c>
      <c r="AY184" s="155" t="s">
        <v>150</v>
      </c>
    </row>
    <row r="185" spans="2:63" s="131" customFormat="1" ht="30.75" customHeight="1">
      <c r="B185" s="132"/>
      <c r="C185" s="133"/>
      <c r="D185" s="141" t="s">
        <v>232</v>
      </c>
      <c r="E185" s="141"/>
      <c r="F185" s="141"/>
      <c r="G185" s="141"/>
      <c r="H185" s="141"/>
      <c r="I185" s="141"/>
      <c r="J185" s="141"/>
      <c r="K185" s="141"/>
      <c r="L185" s="141"/>
      <c r="M185" s="141"/>
      <c r="N185" s="211">
        <f>$BK$185</f>
        <v>0</v>
      </c>
      <c r="O185" s="211"/>
      <c r="P185" s="211"/>
      <c r="Q185" s="211"/>
      <c r="R185" s="135"/>
      <c r="T185" s="136"/>
      <c r="U185" s="133"/>
      <c r="V185" s="133"/>
      <c r="W185" s="137">
        <f>$W$186</f>
        <v>0</v>
      </c>
      <c r="X185" s="133"/>
      <c r="Y185" s="137">
        <f>$Y$186</f>
        <v>0</v>
      </c>
      <c r="Z185" s="133"/>
      <c r="AA185" s="138">
        <f>$AA$186</f>
        <v>0</v>
      </c>
      <c r="AR185" s="139" t="s">
        <v>22</v>
      </c>
      <c r="AT185" s="139" t="s">
        <v>79</v>
      </c>
      <c r="AU185" s="139" t="s">
        <v>22</v>
      </c>
      <c r="AY185" s="139" t="s">
        <v>150</v>
      </c>
      <c r="BK185" s="140">
        <f>$BK$186</f>
        <v>0</v>
      </c>
    </row>
    <row r="186" spans="2:65" s="6" customFormat="1" ht="27" customHeight="1">
      <c r="B186" s="23"/>
      <c r="C186" s="142" t="s">
        <v>378</v>
      </c>
      <c r="D186" s="142" t="s">
        <v>151</v>
      </c>
      <c r="E186" s="143" t="s">
        <v>881</v>
      </c>
      <c r="F186" s="212" t="s">
        <v>882</v>
      </c>
      <c r="G186" s="212"/>
      <c r="H186" s="212"/>
      <c r="I186" s="212"/>
      <c r="J186" s="144" t="s">
        <v>202</v>
      </c>
      <c r="K186" s="145">
        <v>24.318</v>
      </c>
      <c r="L186" s="213">
        <v>0</v>
      </c>
      <c r="M186" s="213"/>
      <c r="N186" s="214">
        <f>ROUND($L$186*$K$186,2)</f>
        <v>0</v>
      </c>
      <c r="O186" s="214"/>
      <c r="P186" s="214"/>
      <c r="Q186" s="214"/>
      <c r="R186" s="25"/>
      <c r="T186" s="146"/>
      <c r="U186" s="30" t="s">
        <v>45</v>
      </c>
      <c r="V186" s="24"/>
      <c r="W186" s="147">
        <f>$V$186*$K$186</f>
        <v>0</v>
      </c>
      <c r="X186" s="147">
        <v>0</v>
      </c>
      <c r="Y186" s="147">
        <f>$X$186*$K$186</f>
        <v>0</v>
      </c>
      <c r="Z186" s="147">
        <v>0</v>
      </c>
      <c r="AA186" s="148">
        <f>$Z$186*$K$186</f>
        <v>0</v>
      </c>
      <c r="AR186" s="6" t="s">
        <v>155</v>
      </c>
      <c r="AT186" s="6" t="s">
        <v>151</v>
      </c>
      <c r="AU186" s="6" t="s">
        <v>110</v>
      </c>
      <c r="AY186" s="6" t="s">
        <v>150</v>
      </c>
      <c r="BE186" s="91">
        <f>IF($U$186="základní",$N$186,0)</f>
        <v>0</v>
      </c>
      <c r="BF186" s="91">
        <f>IF($U$186="snížená",$N$186,0)</f>
        <v>0</v>
      </c>
      <c r="BG186" s="91">
        <f>IF($U$186="zákl. přenesená",$N$186,0)</f>
        <v>0</v>
      </c>
      <c r="BH186" s="91">
        <f>IF($U$186="sníž. přenesená",$N$186,0)</f>
        <v>0</v>
      </c>
      <c r="BI186" s="91">
        <f>IF($U$186="nulová",$N$186,0)</f>
        <v>0</v>
      </c>
      <c r="BJ186" s="6" t="s">
        <v>22</v>
      </c>
      <c r="BK186" s="91">
        <f>ROUND($L$186*$K$186,2)</f>
        <v>0</v>
      </c>
      <c r="BL186" s="6" t="s">
        <v>155</v>
      </c>
      <c r="BM186" s="6" t="s">
        <v>883</v>
      </c>
    </row>
    <row r="187" spans="2:63" s="6" customFormat="1" ht="51" customHeight="1">
      <c r="B187" s="23"/>
      <c r="C187" s="24"/>
      <c r="D187" s="134" t="s">
        <v>226</v>
      </c>
      <c r="E187" s="24"/>
      <c r="F187" s="24"/>
      <c r="G187" s="24"/>
      <c r="H187" s="24"/>
      <c r="I187" s="24"/>
      <c r="J187" s="24"/>
      <c r="K187" s="24"/>
      <c r="L187" s="24"/>
      <c r="M187" s="24"/>
      <c r="N187" s="207">
        <f>$BK$187</f>
        <v>0</v>
      </c>
      <c r="O187" s="207"/>
      <c r="P187" s="207"/>
      <c r="Q187" s="207"/>
      <c r="R187" s="25"/>
      <c r="T187" s="156"/>
      <c r="U187" s="24"/>
      <c r="V187" s="24"/>
      <c r="W187" s="24"/>
      <c r="X187" s="24"/>
      <c r="Y187" s="24"/>
      <c r="Z187" s="24"/>
      <c r="AA187" s="63"/>
      <c r="AT187" s="6" t="s">
        <v>79</v>
      </c>
      <c r="AU187" s="6" t="s">
        <v>80</v>
      </c>
      <c r="AY187" s="6" t="s">
        <v>227</v>
      </c>
      <c r="BK187" s="91">
        <f>SUM($BK$188:$BK$192)</f>
        <v>0</v>
      </c>
    </row>
    <row r="188" spans="2:63" s="6" customFormat="1" ht="23.25" customHeight="1">
      <c r="B188" s="23"/>
      <c r="C188" s="157"/>
      <c r="D188" s="157" t="s">
        <v>151</v>
      </c>
      <c r="E188" s="158"/>
      <c r="F188" s="216"/>
      <c r="G188" s="216"/>
      <c r="H188" s="216"/>
      <c r="I188" s="216"/>
      <c r="J188" s="159"/>
      <c r="K188" s="160"/>
      <c r="L188" s="213"/>
      <c r="M188" s="213"/>
      <c r="N188" s="214">
        <f>$BK$188</f>
        <v>0</v>
      </c>
      <c r="O188" s="214"/>
      <c r="P188" s="214"/>
      <c r="Q188" s="214"/>
      <c r="R188" s="25"/>
      <c r="T188" s="146"/>
      <c r="U188" s="161" t="s">
        <v>45</v>
      </c>
      <c r="V188" s="24"/>
      <c r="W188" s="24"/>
      <c r="X188" s="24"/>
      <c r="Y188" s="24"/>
      <c r="Z188" s="24"/>
      <c r="AA188" s="63"/>
      <c r="AT188" s="6" t="s">
        <v>227</v>
      </c>
      <c r="AU188" s="6" t="s">
        <v>22</v>
      </c>
      <c r="AY188" s="6" t="s">
        <v>227</v>
      </c>
      <c r="BE188" s="91">
        <f>IF($U$188="základní",$N$188,0)</f>
        <v>0</v>
      </c>
      <c r="BF188" s="91">
        <f>IF($U$188="snížená",$N$188,0)</f>
        <v>0</v>
      </c>
      <c r="BG188" s="91">
        <f>IF($U$188="zákl. přenesená",$N$188,0)</f>
        <v>0</v>
      </c>
      <c r="BH188" s="91">
        <f>IF($U$188="sníž. přenesená",$N$188,0)</f>
        <v>0</v>
      </c>
      <c r="BI188" s="91">
        <f>IF($U$188="nulová",$N$188,0)</f>
        <v>0</v>
      </c>
      <c r="BJ188" s="6" t="s">
        <v>22</v>
      </c>
      <c r="BK188" s="91">
        <f>$L$188*$K$188</f>
        <v>0</v>
      </c>
    </row>
    <row r="189" spans="2:63" s="6" customFormat="1" ht="23.25" customHeight="1">
      <c r="B189" s="23"/>
      <c r="C189" s="157"/>
      <c r="D189" s="157" t="s">
        <v>151</v>
      </c>
      <c r="E189" s="158"/>
      <c r="F189" s="216"/>
      <c r="G189" s="216"/>
      <c r="H189" s="216"/>
      <c r="I189" s="216"/>
      <c r="J189" s="159"/>
      <c r="K189" s="160"/>
      <c r="L189" s="213"/>
      <c r="M189" s="213"/>
      <c r="N189" s="214">
        <f>$BK$189</f>
        <v>0</v>
      </c>
      <c r="O189" s="214"/>
      <c r="P189" s="214"/>
      <c r="Q189" s="214"/>
      <c r="R189" s="25"/>
      <c r="T189" s="146"/>
      <c r="U189" s="161" t="s">
        <v>45</v>
      </c>
      <c r="V189" s="24"/>
      <c r="W189" s="24"/>
      <c r="X189" s="24"/>
      <c r="Y189" s="24"/>
      <c r="Z189" s="24"/>
      <c r="AA189" s="63"/>
      <c r="AT189" s="6" t="s">
        <v>227</v>
      </c>
      <c r="AU189" s="6" t="s">
        <v>22</v>
      </c>
      <c r="AY189" s="6" t="s">
        <v>227</v>
      </c>
      <c r="BE189" s="91">
        <f>IF($U$189="základní",$N$189,0)</f>
        <v>0</v>
      </c>
      <c r="BF189" s="91">
        <f>IF($U$189="snížená",$N$189,0)</f>
        <v>0</v>
      </c>
      <c r="BG189" s="91">
        <f>IF($U$189="zákl. přenesená",$N$189,0)</f>
        <v>0</v>
      </c>
      <c r="BH189" s="91">
        <f>IF($U$189="sníž. přenesená",$N$189,0)</f>
        <v>0</v>
      </c>
      <c r="BI189" s="91">
        <f>IF($U$189="nulová",$N$189,0)</f>
        <v>0</v>
      </c>
      <c r="BJ189" s="6" t="s">
        <v>22</v>
      </c>
      <c r="BK189" s="91">
        <f>$L$189*$K$189</f>
        <v>0</v>
      </c>
    </row>
    <row r="190" spans="2:63" s="6" customFormat="1" ht="23.25" customHeight="1">
      <c r="B190" s="23"/>
      <c r="C190" s="157"/>
      <c r="D190" s="157" t="s">
        <v>151</v>
      </c>
      <c r="E190" s="158"/>
      <c r="F190" s="216"/>
      <c r="G190" s="216"/>
      <c r="H190" s="216"/>
      <c r="I190" s="216"/>
      <c r="J190" s="159"/>
      <c r="K190" s="160"/>
      <c r="L190" s="213"/>
      <c r="M190" s="213"/>
      <c r="N190" s="214">
        <f>$BK$190</f>
        <v>0</v>
      </c>
      <c r="O190" s="214"/>
      <c r="P190" s="214"/>
      <c r="Q190" s="214"/>
      <c r="R190" s="25"/>
      <c r="T190" s="146"/>
      <c r="U190" s="161" t="s">
        <v>45</v>
      </c>
      <c r="V190" s="24"/>
      <c r="W190" s="24"/>
      <c r="X190" s="24"/>
      <c r="Y190" s="24"/>
      <c r="Z190" s="24"/>
      <c r="AA190" s="63"/>
      <c r="AT190" s="6" t="s">
        <v>227</v>
      </c>
      <c r="AU190" s="6" t="s">
        <v>22</v>
      </c>
      <c r="AY190" s="6" t="s">
        <v>227</v>
      </c>
      <c r="BE190" s="91">
        <f>IF($U$190="základní",$N$190,0)</f>
        <v>0</v>
      </c>
      <c r="BF190" s="91">
        <f>IF($U$190="snížená",$N$190,0)</f>
        <v>0</v>
      </c>
      <c r="BG190" s="91">
        <f>IF($U$190="zákl. přenesená",$N$190,0)</f>
        <v>0</v>
      </c>
      <c r="BH190" s="91">
        <f>IF($U$190="sníž. přenesená",$N$190,0)</f>
        <v>0</v>
      </c>
      <c r="BI190" s="91">
        <f>IF($U$190="nulová",$N$190,0)</f>
        <v>0</v>
      </c>
      <c r="BJ190" s="6" t="s">
        <v>22</v>
      </c>
      <c r="BK190" s="91">
        <f>$L$190*$K$190</f>
        <v>0</v>
      </c>
    </row>
    <row r="191" spans="2:63" s="6" customFormat="1" ht="23.25" customHeight="1">
      <c r="B191" s="23"/>
      <c r="C191" s="157"/>
      <c r="D191" s="157" t="s">
        <v>151</v>
      </c>
      <c r="E191" s="158"/>
      <c r="F191" s="216"/>
      <c r="G191" s="216"/>
      <c r="H191" s="216"/>
      <c r="I191" s="216"/>
      <c r="J191" s="159"/>
      <c r="K191" s="160"/>
      <c r="L191" s="213"/>
      <c r="M191" s="213"/>
      <c r="N191" s="214">
        <f>$BK$191</f>
        <v>0</v>
      </c>
      <c r="O191" s="214"/>
      <c r="P191" s="214"/>
      <c r="Q191" s="214"/>
      <c r="R191" s="25"/>
      <c r="T191" s="146"/>
      <c r="U191" s="161" t="s">
        <v>45</v>
      </c>
      <c r="V191" s="24"/>
      <c r="W191" s="24"/>
      <c r="X191" s="24"/>
      <c r="Y191" s="24"/>
      <c r="Z191" s="24"/>
      <c r="AA191" s="63"/>
      <c r="AT191" s="6" t="s">
        <v>227</v>
      </c>
      <c r="AU191" s="6" t="s">
        <v>22</v>
      </c>
      <c r="AY191" s="6" t="s">
        <v>227</v>
      </c>
      <c r="BE191" s="91">
        <f>IF($U$191="základní",$N$191,0)</f>
        <v>0</v>
      </c>
      <c r="BF191" s="91">
        <f>IF($U$191="snížená",$N$191,0)</f>
        <v>0</v>
      </c>
      <c r="BG191" s="91">
        <f>IF($U$191="zákl. přenesená",$N$191,0)</f>
        <v>0</v>
      </c>
      <c r="BH191" s="91">
        <f>IF($U$191="sníž. přenesená",$N$191,0)</f>
        <v>0</v>
      </c>
      <c r="BI191" s="91">
        <f>IF($U$191="nulová",$N$191,0)</f>
        <v>0</v>
      </c>
      <c r="BJ191" s="6" t="s">
        <v>22</v>
      </c>
      <c r="BK191" s="91">
        <f>$L$191*$K$191</f>
        <v>0</v>
      </c>
    </row>
    <row r="192" spans="2:63" s="6" customFormat="1" ht="23.25" customHeight="1">
      <c r="B192" s="23"/>
      <c r="C192" s="157"/>
      <c r="D192" s="157" t="s">
        <v>151</v>
      </c>
      <c r="E192" s="158"/>
      <c r="F192" s="216"/>
      <c r="G192" s="216"/>
      <c r="H192" s="216"/>
      <c r="I192" s="216"/>
      <c r="J192" s="159"/>
      <c r="K192" s="160"/>
      <c r="L192" s="213"/>
      <c r="M192" s="213"/>
      <c r="N192" s="214">
        <f>$BK$192</f>
        <v>0</v>
      </c>
      <c r="O192" s="214"/>
      <c r="P192" s="214"/>
      <c r="Q192" s="214"/>
      <c r="R192" s="25"/>
      <c r="T192" s="146"/>
      <c r="U192" s="161" t="s">
        <v>45</v>
      </c>
      <c r="V192" s="42"/>
      <c r="W192" s="42"/>
      <c r="X192" s="42"/>
      <c r="Y192" s="42"/>
      <c r="Z192" s="42"/>
      <c r="AA192" s="44"/>
      <c r="AT192" s="6" t="s">
        <v>227</v>
      </c>
      <c r="AU192" s="6" t="s">
        <v>22</v>
      </c>
      <c r="AY192" s="6" t="s">
        <v>227</v>
      </c>
      <c r="BE192" s="91">
        <f>IF($U$192="základní",$N$192,0)</f>
        <v>0</v>
      </c>
      <c r="BF192" s="91">
        <f>IF($U$192="snížená",$N$192,0)</f>
        <v>0</v>
      </c>
      <c r="BG192" s="91">
        <f>IF($U$192="zákl. přenesená",$N$192,0)</f>
        <v>0</v>
      </c>
      <c r="BH192" s="91">
        <f>IF($U$192="sníž. přenesená",$N$192,0)</f>
        <v>0</v>
      </c>
      <c r="BI192" s="91">
        <f>IF($U$192="nulová",$N$192,0)</f>
        <v>0</v>
      </c>
      <c r="BJ192" s="6" t="s">
        <v>22</v>
      </c>
      <c r="BK192" s="91">
        <f>$L$192*$K$192</f>
        <v>0</v>
      </c>
    </row>
    <row r="193" spans="2:18" s="6" customFormat="1" ht="7.5" customHeight="1">
      <c r="B193" s="45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7"/>
    </row>
    <row r="269" s="1" customFormat="1" ht="14.25" customHeight="1"/>
  </sheetData>
  <sheetProtection/>
  <mergeCells count="229">
    <mergeCell ref="F191:I191"/>
    <mergeCell ref="L191:M191"/>
    <mergeCell ref="N191:Q191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86:I186"/>
    <mergeCell ref="L186:M186"/>
    <mergeCell ref="N186:Q186"/>
    <mergeCell ref="N187:Q187"/>
    <mergeCell ref="F188:I188"/>
    <mergeCell ref="L188:M188"/>
    <mergeCell ref="N188:Q188"/>
    <mergeCell ref="F182:I182"/>
    <mergeCell ref="F183:I183"/>
    <mergeCell ref="L183:M183"/>
    <mergeCell ref="N183:Q183"/>
    <mergeCell ref="F184:I184"/>
    <mergeCell ref="N185:Q185"/>
    <mergeCell ref="F179:I179"/>
    <mergeCell ref="L179:M179"/>
    <mergeCell ref="N179:Q179"/>
    <mergeCell ref="F180:I180"/>
    <mergeCell ref="F181:I181"/>
    <mergeCell ref="L181:M181"/>
    <mergeCell ref="N181:Q181"/>
    <mergeCell ref="F175:I175"/>
    <mergeCell ref="N176:Q176"/>
    <mergeCell ref="F177:I177"/>
    <mergeCell ref="L177:M177"/>
    <mergeCell ref="N177:Q177"/>
    <mergeCell ref="F178:I178"/>
    <mergeCell ref="F171:I171"/>
    <mergeCell ref="F172:I172"/>
    <mergeCell ref="N173:Q173"/>
    <mergeCell ref="F174:I174"/>
    <mergeCell ref="L174:M174"/>
    <mergeCell ref="N174:Q174"/>
    <mergeCell ref="F167:I167"/>
    <mergeCell ref="F168:I168"/>
    <mergeCell ref="L168:M168"/>
    <mergeCell ref="N168:Q168"/>
    <mergeCell ref="F169:I169"/>
    <mergeCell ref="F170:I170"/>
    <mergeCell ref="L170:M170"/>
    <mergeCell ref="N170:Q170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59:I159"/>
    <mergeCell ref="F160:I160"/>
    <mergeCell ref="L160:M160"/>
    <mergeCell ref="N160:Q160"/>
    <mergeCell ref="F161:I161"/>
    <mergeCell ref="F162:I162"/>
    <mergeCell ref="L162:M162"/>
    <mergeCell ref="N162:Q162"/>
    <mergeCell ref="F155:I155"/>
    <mergeCell ref="F156:I156"/>
    <mergeCell ref="L156:M156"/>
    <mergeCell ref="N156:Q156"/>
    <mergeCell ref="F157:I157"/>
    <mergeCell ref="F158:I158"/>
    <mergeCell ref="L158:M158"/>
    <mergeCell ref="N158:Q158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40:I140"/>
    <mergeCell ref="L140:M140"/>
    <mergeCell ref="N140:Q140"/>
    <mergeCell ref="F141:I141"/>
    <mergeCell ref="F142:I142"/>
    <mergeCell ref="L142:M142"/>
    <mergeCell ref="N142:Q142"/>
    <mergeCell ref="F136:I136"/>
    <mergeCell ref="N137:Q137"/>
    <mergeCell ref="F138:I138"/>
    <mergeCell ref="L138:M138"/>
    <mergeCell ref="N138:Q138"/>
    <mergeCell ref="F139:I139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28:I128"/>
    <mergeCell ref="F129:I129"/>
    <mergeCell ref="L129:M129"/>
    <mergeCell ref="N129:Q129"/>
    <mergeCell ref="F130:I130"/>
    <mergeCell ref="F131:I131"/>
    <mergeCell ref="L131:M131"/>
    <mergeCell ref="N131:Q131"/>
    <mergeCell ref="F124:I124"/>
    <mergeCell ref="L124:M124"/>
    <mergeCell ref="N124:Q124"/>
    <mergeCell ref="F125:I125"/>
    <mergeCell ref="F126:I126"/>
    <mergeCell ref="F127:I127"/>
    <mergeCell ref="L127:M127"/>
    <mergeCell ref="N127:Q127"/>
    <mergeCell ref="F120:I120"/>
    <mergeCell ref="F121:I121"/>
    <mergeCell ref="L121:M121"/>
    <mergeCell ref="N121:Q121"/>
    <mergeCell ref="F122:I122"/>
    <mergeCell ref="F123:I123"/>
    <mergeCell ref="F116:I116"/>
    <mergeCell ref="F117:I117"/>
    <mergeCell ref="F118:I118"/>
    <mergeCell ref="L118:M118"/>
    <mergeCell ref="N118:Q118"/>
    <mergeCell ref="F119:I119"/>
    <mergeCell ref="F112:I112"/>
    <mergeCell ref="L112:M112"/>
    <mergeCell ref="N112:Q112"/>
    <mergeCell ref="F113:I113"/>
    <mergeCell ref="F114:I114"/>
    <mergeCell ref="F115:I115"/>
    <mergeCell ref="L115:M115"/>
    <mergeCell ref="N115:Q115"/>
    <mergeCell ref="F108:I108"/>
    <mergeCell ref="L108:M108"/>
    <mergeCell ref="N108:Q108"/>
    <mergeCell ref="N109:Q109"/>
    <mergeCell ref="N110:Q110"/>
    <mergeCell ref="N111:Q111"/>
    <mergeCell ref="C98:Q98"/>
    <mergeCell ref="F100:P100"/>
    <mergeCell ref="F101:P101"/>
    <mergeCell ref="M103:P103"/>
    <mergeCell ref="M105:Q105"/>
    <mergeCell ref="M106:Q106"/>
    <mergeCell ref="D88:H88"/>
    <mergeCell ref="N88:Q88"/>
    <mergeCell ref="D89:H89"/>
    <mergeCell ref="N89:Q89"/>
    <mergeCell ref="N90:Q90"/>
    <mergeCell ref="L92:Q92"/>
    <mergeCell ref="D85:H85"/>
    <mergeCell ref="N85:Q85"/>
    <mergeCell ref="D86:H86"/>
    <mergeCell ref="N86:Q86"/>
    <mergeCell ref="D87:H87"/>
    <mergeCell ref="N87:Q87"/>
    <mergeCell ref="N78:Q78"/>
    <mergeCell ref="N79:Q79"/>
    <mergeCell ref="N80:Q80"/>
    <mergeCell ref="N81:Q81"/>
    <mergeCell ref="N82:Q82"/>
    <mergeCell ref="N84:Q84"/>
    <mergeCell ref="M71:Q71"/>
    <mergeCell ref="C73:G73"/>
    <mergeCell ref="N73:Q73"/>
    <mergeCell ref="N75:Q75"/>
    <mergeCell ref="N76:Q76"/>
    <mergeCell ref="N77:Q77"/>
    <mergeCell ref="L38:P38"/>
    <mergeCell ref="C63:Q63"/>
    <mergeCell ref="F65:P65"/>
    <mergeCell ref="F66:P66"/>
    <mergeCell ref="M68:P68"/>
    <mergeCell ref="M70:Q70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7:P17"/>
    <mergeCell ref="O18:P18"/>
    <mergeCell ref="O20:P20"/>
    <mergeCell ref="O21:P21"/>
    <mergeCell ref="E24:L24"/>
    <mergeCell ref="M27:P27"/>
    <mergeCell ref="O9:P9"/>
    <mergeCell ref="O11:P11"/>
    <mergeCell ref="O12:P12"/>
    <mergeCell ref="O14:P14"/>
    <mergeCell ref="E15:L15"/>
    <mergeCell ref="O15:P15"/>
    <mergeCell ref="H1:K1"/>
    <mergeCell ref="C2:Q2"/>
    <mergeCell ref="S2:AC2"/>
    <mergeCell ref="C4:Q4"/>
    <mergeCell ref="F6:P6"/>
    <mergeCell ref="F7:P7"/>
  </mergeCells>
  <printOptions/>
  <pageMargins left="0.5902777777777778" right="0.5902777777777778" top="0.5208333333333334" bottom="0.6527777777777778" header="0.5118055555555555" footer="0.4861111111111111"/>
  <pageSetup fitToHeight="999" fitToWidth="1" horizontalDpi="300" verticalDpi="300" orientation="portrait" paperSize="9"/>
  <headerFooter alignWithMargins="0">
    <oddFooter>&amp;C&amp;"Times New Roman,obyčejné"&amp;12&amp;P/&amp;N</oddFooter>
  </headerFooter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</cp:lastModifiedBy>
  <dcterms:modified xsi:type="dcterms:W3CDTF">2016-02-04T11:18:31Z</dcterms:modified>
  <cp:category/>
  <cp:version/>
  <cp:contentType/>
  <cp:contentStatus/>
</cp:coreProperties>
</file>