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_2016\ZS Preislerova\_vybavenost 2019_04_04\"/>
    </mc:Choice>
  </mc:AlternateContent>
  <bookViews>
    <workbookView xWindow="0" yWindow="0" windowWidth="28800" windowHeight="14475"/>
  </bookViews>
  <sheets>
    <sheet name="Rekapitulace stavby" sheetId="1" r:id="rId1"/>
    <sheet name="03.1 - Vybavení učebny fy..." sheetId="2" r:id="rId2"/>
    <sheet name="03.2 - Vybavení učebny př..." sheetId="3" r:id="rId3"/>
    <sheet name="03.3 - Vybavení učebny ze..." sheetId="4" r:id="rId4"/>
    <sheet name="03.4 - Vybavení učebny po..." sheetId="5" r:id="rId5"/>
    <sheet name="Pokyny pro vyplnění" sheetId="6" r:id="rId6"/>
  </sheets>
  <definedNames>
    <definedName name="_xlnm._FilterDatabase" localSheetId="1" hidden="1">'03.1 - Vybavení učebny fy...'!$C$92:$K$117</definedName>
    <definedName name="_xlnm._FilterDatabase" localSheetId="2" hidden="1">'03.2 - Vybavení učebny př...'!$C$93:$K$124</definedName>
    <definedName name="_xlnm._FilterDatabase" localSheetId="3" hidden="1">'03.3 - Vybavení učebny ze...'!$C$92:$K$119</definedName>
    <definedName name="_xlnm._FilterDatabase" localSheetId="4" hidden="1">'03.4 - Vybavení učebny po...'!$C$93:$K$130</definedName>
    <definedName name="_xlnm.Print_Titles" localSheetId="1">'03.1 - Vybavení učebny fy...'!$92:$92</definedName>
    <definedName name="_xlnm.Print_Titles" localSheetId="2">'03.2 - Vybavení učebny př...'!$93:$93</definedName>
    <definedName name="_xlnm.Print_Titles" localSheetId="3">'03.3 - Vybavení učebny ze...'!$92:$92</definedName>
    <definedName name="_xlnm.Print_Titles" localSheetId="4">'03.4 - Vybavení učebny po...'!$93:$93</definedName>
    <definedName name="_xlnm.Print_Titles" localSheetId="0">'Rekapitulace stavby'!$52:$52</definedName>
    <definedName name="_xlnm.Print_Area" localSheetId="1">'03.1 - Vybavení učebny fy...'!$C$4:$J$41,'03.1 - Vybavení učebny fy...'!$C$47:$J$72,'03.1 - Vybavení učebny fy...'!$C$78:$K$117</definedName>
    <definedName name="_xlnm.Print_Area" localSheetId="2">'03.2 - Vybavení učebny př...'!$C$4:$J$41,'03.2 - Vybavení učebny př...'!$C$47:$J$73,'03.2 - Vybavení učebny př...'!$C$79:$K$124</definedName>
    <definedName name="_xlnm.Print_Area" localSheetId="3">'03.3 - Vybavení učebny ze...'!$C$4:$J$41,'03.3 - Vybavení učebny ze...'!$C$47:$J$72,'03.3 - Vybavení učebny ze...'!$C$78:$K$119</definedName>
    <definedName name="_xlnm.Print_Area" localSheetId="4">'03.4 - Vybavení učebny po...'!$C$4:$J$41,'03.4 - Vybavení učebny po...'!$C$47:$J$73,'03.4 - Vybavení učebny po...'!$C$79:$K$130</definedName>
    <definedName name="_xlnm.Print_Area" localSheetId="5">'Pokyny pro vyplnění'!$B$2:$K$71,'Pokyny pro vyplnění'!$B$74:$K$118,'Pokyny pro vyplnění'!$B$121:$K$190,'Pokyny pro vyplnění'!$B$198:$K$218</definedName>
    <definedName name="_xlnm.Print_Area" localSheetId="0">'Rekapitulace stavby'!$D$4:$AO$36,'Rekapitulace stavby'!$C$42:$AQ$60</definedName>
  </definedNames>
  <calcPr calcId="152511"/>
</workbook>
</file>

<file path=xl/calcChain.xml><?xml version="1.0" encoding="utf-8"?>
<calcChain xmlns="http://schemas.openxmlformats.org/spreadsheetml/2006/main">
  <c r="J39" i="5" l="1"/>
  <c r="J38" i="5"/>
  <c r="AY59" i="1" s="1"/>
  <c r="J37" i="5"/>
  <c r="AX59" i="1"/>
  <c r="BI130" i="5"/>
  <c r="BH130" i="5"/>
  <c r="BG130" i="5"/>
  <c r="BF130" i="5"/>
  <c r="T130" i="5"/>
  <c r="T129" i="5" s="1"/>
  <c r="R130" i="5"/>
  <c r="R129" i="5" s="1"/>
  <c r="P130" i="5"/>
  <c r="P129" i="5" s="1"/>
  <c r="BK130" i="5"/>
  <c r="BK129" i="5"/>
  <c r="J129" i="5" s="1"/>
  <c r="J72" i="5" s="1"/>
  <c r="J130" i="5"/>
  <c r="BE130" i="5"/>
  <c r="BI128" i="5"/>
  <c r="BH128" i="5"/>
  <c r="BG128" i="5"/>
  <c r="BF128" i="5"/>
  <c r="T128" i="5"/>
  <c r="R128" i="5"/>
  <c r="P128" i="5"/>
  <c r="P126" i="5" s="1"/>
  <c r="BK128" i="5"/>
  <c r="J128" i="5"/>
  <c r="BE128" i="5" s="1"/>
  <c r="BI127" i="5"/>
  <c r="BH127" i="5"/>
  <c r="BG127" i="5"/>
  <c r="BF127" i="5"/>
  <c r="T127" i="5"/>
  <c r="T126" i="5"/>
  <c r="R127" i="5"/>
  <c r="R126" i="5" s="1"/>
  <c r="P127" i="5"/>
  <c r="BK127" i="5"/>
  <c r="J127" i="5"/>
  <c r="BE127" i="5"/>
  <c r="BI125" i="5"/>
  <c r="BH125" i="5"/>
  <c r="BG125" i="5"/>
  <c r="BF125" i="5"/>
  <c r="T125" i="5"/>
  <c r="T124" i="5"/>
  <c r="R125" i="5"/>
  <c r="R124" i="5" s="1"/>
  <c r="P125" i="5"/>
  <c r="P124" i="5"/>
  <c r="BK125" i="5"/>
  <c r="BK124" i="5" s="1"/>
  <c r="J124" i="5" s="1"/>
  <c r="J70" i="5" s="1"/>
  <c r="J125" i="5"/>
  <c r="BE125" i="5"/>
  <c r="BI123" i="5"/>
  <c r="BH123" i="5"/>
  <c r="BG123" i="5"/>
  <c r="BF123" i="5"/>
  <c r="T123" i="5"/>
  <c r="R123" i="5"/>
  <c r="P123" i="5"/>
  <c r="BK123" i="5"/>
  <c r="J123" i="5"/>
  <c r="BE123" i="5" s="1"/>
  <c r="BI122" i="5"/>
  <c r="BH122" i="5"/>
  <c r="BG122" i="5"/>
  <c r="BF122" i="5"/>
  <c r="T122" i="5"/>
  <c r="R122" i="5"/>
  <c r="R121" i="5" s="1"/>
  <c r="P122" i="5"/>
  <c r="P121" i="5"/>
  <c r="P120" i="5"/>
  <c r="BK122" i="5"/>
  <c r="BK121" i="5"/>
  <c r="J121" i="5"/>
  <c r="J122" i="5"/>
  <c r="BE122" i="5"/>
  <c r="J69" i="5"/>
  <c r="BI119" i="5"/>
  <c r="BH119" i="5"/>
  <c r="BG119" i="5"/>
  <c r="BF119" i="5"/>
  <c r="T119" i="5"/>
  <c r="R119" i="5"/>
  <c r="P119" i="5"/>
  <c r="BK119" i="5"/>
  <c r="J119" i="5"/>
  <c r="BE119" i="5" s="1"/>
  <c r="BI118" i="5"/>
  <c r="BH118" i="5"/>
  <c r="BG118" i="5"/>
  <c r="BF118" i="5"/>
  <c r="T118" i="5"/>
  <c r="R118" i="5"/>
  <c r="P118" i="5"/>
  <c r="BK118" i="5"/>
  <c r="J118" i="5"/>
  <c r="BE118" i="5" s="1"/>
  <c r="BI117" i="5"/>
  <c r="BH117" i="5"/>
  <c r="BG117" i="5"/>
  <c r="BF117" i="5"/>
  <c r="T117" i="5"/>
  <c r="R117" i="5"/>
  <c r="P117" i="5"/>
  <c r="BK117" i="5"/>
  <c r="J117" i="5"/>
  <c r="BE117" i="5"/>
  <c r="BI116" i="5"/>
  <c r="BH116" i="5"/>
  <c r="BG116" i="5"/>
  <c r="BF116" i="5"/>
  <c r="J36" i="5" s="1"/>
  <c r="AW59" i="1" s="1"/>
  <c r="T116" i="5"/>
  <c r="R116" i="5"/>
  <c r="P116" i="5"/>
  <c r="BK116" i="5"/>
  <c r="J116" i="5"/>
  <c r="BE116" i="5" s="1"/>
  <c r="BI115" i="5"/>
  <c r="BH115" i="5"/>
  <c r="BG115" i="5"/>
  <c r="BF115" i="5"/>
  <c r="T115" i="5"/>
  <c r="R115" i="5"/>
  <c r="P115" i="5"/>
  <c r="BK115" i="5"/>
  <c r="J115" i="5"/>
  <c r="BE115" i="5"/>
  <c r="BI114" i="5"/>
  <c r="BH114" i="5"/>
  <c r="BG114" i="5"/>
  <c r="BF114" i="5"/>
  <c r="T114" i="5"/>
  <c r="R114" i="5"/>
  <c r="P114" i="5"/>
  <c r="BK114" i="5"/>
  <c r="J114" i="5"/>
  <c r="BE114" i="5" s="1"/>
  <c r="BI113" i="5"/>
  <c r="BH113" i="5"/>
  <c r="BG113" i="5"/>
  <c r="BF113" i="5"/>
  <c r="T113" i="5"/>
  <c r="R113" i="5"/>
  <c r="P113" i="5"/>
  <c r="BK113" i="5"/>
  <c r="J113" i="5"/>
  <c r="BE113" i="5"/>
  <c r="BI112" i="5"/>
  <c r="BH112" i="5"/>
  <c r="BG112" i="5"/>
  <c r="BF112" i="5"/>
  <c r="T112" i="5"/>
  <c r="R112" i="5"/>
  <c r="P112" i="5"/>
  <c r="BK112" i="5"/>
  <c r="J112" i="5"/>
  <c r="BE112" i="5" s="1"/>
  <c r="BI111" i="5"/>
  <c r="BH111" i="5"/>
  <c r="BG111" i="5"/>
  <c r="BF111" i="5"/>
  <c r="T111" i="5"/>
  <c r="R111" i="5"/>
  <c r="P111" i="5"/>
  <c r="BK111" i="5"/>
  <c r="J111" i="5"/>
  <c r="BE111" i="5" s="1"/>
  <c r="BI110" i="5"/>
  <c r="BH110" i="5"/>
  <c r="BG110" i="5"/>
  <c r="BF110" i="5"/>
  <c r="T110" i="5"/>
  <c r="R110" i="5"/>
  <c r="P110" i="5"/>
  <c r="BK110" i="5"/>
  <c r="J110" i="5"/>
  <c r="BE110" i="5" s="1"/>
  <c r="BI109" i="5"/>
  <c r="BH109" i="5"/>
  <c r="BG109" i="5"/>
  <c r="BF109" i="5"/>
  <c r="T109" i="5"/>
  <c r="R109" i="5"/>
  <c r="P109" i="5"/>
  <c r="BK109" i="5"/>
  <c r="J109" i="5"/>
  <c r="BE109" i="5"/>
  <c r="BI108" i="5"/>
  <c r="BH108" i="5"/>
  <c r="BG108" i="5"/>
  <c r="BF108" i="5"/>
  <c r="T108" i="5"/>
  <c r="R108" i="5"/>
  <c r="P108" i="5"/>
  <c r="BK108" i="5"/>
  <c r="J108" i="5"/>
  <c r="BE108" i="5" s="1"/>
  <c r="BI107" i="5"/>
  <c r="BH107" i="5"/>
  <c r="BG107" i="5"/>
  <c r="BF107" i="5"/>
  <c r="T107" i="5"/>
  <c r="R107" i="5"/>
  <c r="P107" i="5"/>
  <c r="BK107" i="5"/>
  <c r="J107" i="5"/>
  <c r="BE107" i="5"/>
  <c r="BI106" i="5"/>
  <c r="BH106" i="5"/>
  <c r="BG106" i="5"/>
  <c r="BF106" i="5"/>
  <c r="T106" i="5"/>
  <c r="R106" i="5"/>
  <c r="P106" i="5"/>
  <c r="BK106" i="5"/>
  <c r="J106" i="5"/>
  <c r="BE106" i="5" s="1"/>
  <c r="BI105" i="5"/>
  <c r="BH105" i="5"/>
  <c r="BG105" i="5"/>
  <c r="BF105" i="5"/>
  <c r="T105" i="5"/>
  <c r="R105" i="5"/>
  <c r="P105" i="5"/>
  <c r="BK105" i="5"/>
  <c r="J105" i="5"/>
  <c r="BE105" i="5"/>
  <c r="BI104" i="5"/>
  <c r="BH104" i="5"/>
  <c r="BG104" i="5"/>
  <c r="BF104" i="5"/>
  <c r="T104" i="5"/>
  <c r="R104" i="5"/>
  <c r="P104" i="5"/>
  <c r="BK104" i="5"/>
  <c r="J104" i="5"/>
  <c r="BE104" i="5" s="1"/>
  <c r="BI103" i="5"/>
  <c r="F39" i="5" s="1"/>
  <c r="BD59" i="1" s="1"/>
  <c r="BH103" i="5"/>
  <c r="BG103" i="5"/>
  <c r="BF103" i="5"/>
  <c r="T103" i="5"/>
  <c r="R103" i="5"/>
  <c r="P103" i="5"/>
  <c r="BK103" i="5"/>
  <c r="J103" i="5"/>
  <c r="BE103" i="5" s="1"/>
  <c r="BI102" i="5"/>
  <c r="BH102" i="5"/>
  <c r="BG102" i="5"/>
  <c r="BF102" i="5"/>
  <c r="T102" i="5"/>
  <c r="R102" i="5"/>
  <c r="P102" i="5"/>
  <c r="BK102" i="5"/>
  <c r="J102" i="5"/>
  <c r="BE102" i="5" s="1"/>
  <c r="BI101" i="5"/>
  <c r="BH101" i="5"/>
  <c r="BG101" i="5"/>
  <c r="BF101" i="5"/>
  <c r="T101" i="5"/>
  <c r="R101" i="5"/>
  <c r="R99" i="5" s="1"/>
  <c r="R98" i="5" s="1"/>
  <c r="P101" i="5"/>
  <c r="BK101" i="5"/>
  <c r="J101" i="5"/>
  <c r="BE101" i="5"/>
  <c r="BI100" i="5"/>
  <c r="BH100" i="5"/>
  <c r="BG100" i="5"/>
  <c r="BF100" i="5"/>
  <c r="T100" i="5"/>
  <c r="R100" i="5"/>
  <c r="P100" i="5"/>
  <c r="BK100" i="5"/>
  <c r="J100" i="5"/>
  <c r="BE100" i="5" s="1"/>
  <c r="F35" i="5" s="1"/>
  <c r="AZ59" i="1" s="1"/>
  <c r="BI97" i="5"/>
  <c r="BH97" i="5"/>
  <c r="BG97" i="5"/>
  <c r="BF97" i="5"/>
  <c r="T97" i="5"/>
  <c r="T96" i="5" s="1"/>
  <c r="T95" i="5"/>
  <c r="R97" i="5"/>
  <c r="R96" i="5" s="1"/>
  <c r="R95" i="5"/>
  <c r="P97" i="5"/>
  <c r="P96" i="5" s="1"/>
  <c r="P95" i="5"/>
  <c r="BK97" i="5"/>
  <c r="BK96" i="5"/>
  <c r="J96" i="5"/>
  <c r="J65" i="5" s="1"/>
  <c r="BK95" i="5"/>
  <c r="J97" i="5"/>
  <c r="BE97" i="5"/>
  <c r="J91" i="5"/>
  <c r="J90" i="5"/>
  <c r="F90" i="5"/>
  <c r="F88" i="5"/>
  <c r="E86" i="5"/>
  <c r="J59" i="5"/>
  <c r="J58" i="5"/>
  <c r="F58" i="5"/>
  <c r="F56" i="5"/>
  <c r="E54" i="5"/>
  <c r="J20" i="5"/>
  <c r="E20" i="5"/>
  <c r="F59" i="5" s="1"/>
  <c r="F91" i="5"/>
  <c r="J19" i="5"/>
  <c r="J14" i="5"/>
  <c r="J56" i="5" s="1"/>
  <c r="J88" i="5"/>
  <c r="E7" i="5"/>
  <c r="E50" i="5" s="1"/>
  <c r="E82" i="5"/>
  <c r="J39" i="4"/>
  <c r="J38" i="4"/>
  <c r="AY58" i="1"/>
  <c r="J37" i="4"/>
  <c r="AX58" i="1" s="1"/>
  <c r="BI119" i="4"/>
  <c r="BH119" i="4"/>
  <c r="BG119" i="4"/>
  <c r="BF119" i="4"/>
  <c r="T119" i="4"/>
  <c r="T118" i="4"/>
  <c r="R119" i="4"/>
  <c r="R118" i="4" s="1"/>
  <c r="P119" i="4"/>
  <c r="P118" i="4"/>
  <c r="BK119" i="4"/>
  <c r="BK118" i="4" s="1"/>
  <c r="J118" i="4"/>
  <c r="J71" i="4" s="1"/>
  <c r="J119" i="4"/>
  <c r="BE119" i="4"/>
  <c r="BI117" i="4"/>
  <c r="BH117" i="4"/>
  <c r="BG117" i="4"/>
  <c r="BF117" i="4"/>
  <c r="T117" i="4"/>
  <c r="R117" i="4"/>
  <c r="R115" i="4" s="1"/>
  <c r="P117" i="4"/>
  <c r="BK117" i="4"/>
  <c r="J117" i="4"/>
  <c r="BE117" i="4"/>
  <c r="BI116" i="4"/>
  <c r="BH116" i="4"/>
  <c r="BG116" i="4"/>
  <c r="BF116" i="4"/>
  <c r="T116" i="4"/>
  <c r="R116" i="4"/>
  <c r="P116" i="4"/>
  <c r="P115" i="4" s="1"/>
  <c r="BK116" i="4"/>
  <c r="BK115" i="4"/>
  <c r="J115" i="4"/>
  <c r="J70" i="4" s="1"/>
  <c r="J116" i="4"/>
  <c r="BE116" i="4"/>
  <c r="BI114" i="4"/>
  <c r="BH114" i="4"/>
  <c r="BG114" i="4"/>
  <c r="BF114" i="4"/>
  <c r="T114" i="4"/>
  <c r="T113" i="4" s="1"/>
  <c r="R114" i="4"/>
  <c r="R113" i="4" s="1"/>
  <c r="P114" i="4"/>
  <c r="P113" i="4" s="1"/>
  <c r="BK114" i="4"/>
  <c r="BK113" i="4"/>
  <c r="J113" i="4" s="1"/>
  <c r="J114" i="4"/>
  <c r="BE114" i="4"/>
  <c r="J69" i="4"/>
  <c r="BI112" i="4"/>
  <c r="BH112" i="4"/>
  <c r="BG112" i="4"/>
  <c r="BF112" i="4"/>
  <c r="T112" i="4"/>
  <c r="R112" i="4"/>
  <c r="P112" i="4"/>
  <c r="BK112" i="4"/>
  <c r="BK110" i="4" s="1"/>
  <c r="J110" i="4" s="1"/>
  <c r="J68" i="4" s="1"/>
  <c r="J112" i="4"/>
  <c r="BE112" i="4" s="1"/>
  <c r="BI111" i="4"/>
  <c r="BH111" i="4"/>
  <c r="BG111" i="4"/>
  <c r="BF111" i="4"/>
  <c r="T111" i="4"/>
  <c r="T110" i="4"/>
  <c r="R111" i="4"/>
  <c r="R110" i="4"/>
  <c r="P111" i="4"/>
  <c r="P110" i="4" s="1"/>
  <c r="P109" i="4" s="1"/>
  <c r="BK111" i="4"/>
  <c r="J111" i="4"/>
  <c r="BE111" i="4" s="1"/>
  <c r="BI108" i="4"/>
  <c r="BH108" i="4"/>
  <c r="BG108" i="4"/>
  <c r="BF108" i="4"/>
  <c r="T108" i="4"/>
  <c r="R108" i="4"/>
  <c r="P108" i="4"/>
  <c r="BK108" i="4"/>
  <c r="J108" i="4"/>
  <c r="BE108" i="4" s="1"/>
  <c r="BI107" i="4"/>
  <c r="BH107" i="4"/>
  <c r="BG107" i="4"/>
  <c r="BF107" i="4"/>
  <c r="T107" i="4"/>
  <c r="R107" i="4"/>
  <c r="P107" i="4"/>
  <c r="BK107" i="4"/>
  <c r="J107" i="4"/>
  <c r="BE107" i="4"/>
  <c r="BI106" i="4"/>
  <c r="BH106" i="4"/>
  <c r="BG106" i="4"/>
  <c r="BF106" i="4"/>
  <c r="T106" i="4"/>
  <c r="R106" i="4"/>
  <c r="P106" i="4"/>
  <c r="BK106" i="4"/>
  <c r="J106" i="4"/>
  <c r="BE106" i="4" s="1"/>
  <c r="BI105" i="4"/>
  <c r="BH105" i="4"/>
  <c r="BG105" i="4"/>
  <c r="BF105" i="4"/>
  <c r="T105" i="4"/>
  <c r="R105" i="4"/>
  <c r="P105" i="4"/>
  <c r="BK105" i="4"/>
  <c r="J105" i="4"/>
  <c r="BE105" i="4"/>
  <c r="BI104" i="4"/>
  <c r="BH104" i="4"/>
  <c r="BG104" i="4"/>
  <c r="BF104" i="4"/>
  <c r="T104" i="4"/>
  <c r="R104" i="4"/>
  <c r="P104" i="4"/>
  <c r="BK104" i="4"/>
  <c r="J104" i="4"/>
  <c r="BE104" i="4" s="1"/>
  <c r="BI103" i="4"/>
  <c r="BH103" i="4"/>
  <c r="BG103" i="4"/>
  <c r="BF103" i="4"/>
  <c r="T103" i="4"/>
  <c r="R103" i="4"/>
  <c r="P103" i="4"/>
  <c r="BK103" i="4"/>
  <c r="J103" i="4"/>
  <c r="BE103" i="4" s="1"/>
  <c r="BI102" i="4"/>
  <c r="BH102" i="4"/>
  <c r="BG102" i="4"/>
  <c r="BF102" i="4"/>
  <c r="T102" i="4"/>
  <c r="R102" i="4"/>
  <c r="P102" i="4"/>
  <c r="BK102" i="4"/>
  <c r="J102" i="4"/>
  <c r="BE102" i="4" s="1"/>
  <c r="BI101" i="4"/>
  <c r="BH101" i="4"/>
  <c r="BG101" i="4"/>
  <c r="BF101" i="4"/>
  <c r="T101" i="4"/>
  <c r="R101" i="4"/>
  <c r="P101" i="4"/>
  <c r="BK101" i="4"/>
  <c r="J101" i="4"/>
  <c r="BE101" i="4"/>
  <c r="BI100" i="4"/>
  <c r="BH100" i="4"/>
  <c r="BG100" i="4"/>
  <c r="BF100" i="4"/>
  <c r="F36" i="4" s="1"/>
  <c r="BA58" i="1" s="1"/>
  <c r="T100" i="4"/>
  <c r="R100" i="4"/>
  <c r="P100" i="4"/>
  <c r="BK100" i="4"/>
  <c r="J100" i="4"/>
  <c r="BE100" i="4" s="1"/>
  <c r="BI99" i="4"/>
  <c r="BH99" i="4"/>
  <c r="BG99" i="4"/>
  <c r="BF99" i="4"/>
  <c r="T99" i="4"/>
  <c r="R99" i="4"/>
  <c r="P99" i="4"/>
  <c r="BK99" i="4"/>
  <c r="J99" i="4"/>
  <c r="BE99" i="4"/>
  <c r="BI98" i="4"/>
  <c r="BH98" i="4"/>
  <c r="BG98" i="4"/>
  <c r="BF98" i="4"/>
  <c r="T98" i="4"/>
  <c r="R98" i="4"/>
  <c r="P98" i="4"/>
  <c r="BK98" i="4"/>
  <c r="J98" i="4"/>
  <c r="BE98" i="4"/>
  <c r="BI96" i="4"/>
  <c r="BH96" i="4"/>
  <c r="BG96" i="4"/>
  <c r="BF96" i="4"/>
  <c r="T96" i="4"/>
  <c r="T95" i="4"/>
  <c r="T94" i="4"/>
  <c r="R96" i="4"/>
  <c r="R95" i="4" s="1"/>
  <c r="R94" i="4" s="1"/>
  <c r="P96" i="4"/>
  <c r="P95" i="4"/>
  <c r="P94" i="4" s="1"/>
  <c r="BK96" i="4"/>
  <c r="BK95" i="4"/>
  <c r="J96" i="4"/>
  <c r="BE96" i="4"/>
  <c r="J90" i="4"/>
  <c r="J89" i="4"/>
  <c r="F89" i="4"/>
  <c r="F87" i="4"/>
  <c r="E85" i="4"/>
  <c r="J59" i="4"/>
  <c r="J58" i="4"/>
  <c r="F58" i="4"/>
  <c r="F56" i="4"/>
  <c r="E54" i="4"/>
  <c r="J20" i="4"/>
  <c r="E20" i="4"/>
  <c r="F90" i="4"/>
  <c r="F59" i="4"/>
  <c r="J19" i="4"/>
  <c r="J14" i="4"/>
  <c r="J87" i="4"/>
  <c r="J56" i="4"/>
  <c r="E7" i="4"/>
  <c r="E81" i="4" s="1"/>
  <c r="E50" i="4"/>
  <c r="J97" i="3"/>
  <c r="J39" i="3"/>
  <c r="J38" i="3"/>
  <c r="AY57" i="1"/>
  <c r="J37" i="3"/>
  <c r="AX57" i="1"/>
  <c r="BI124" i="3"/>
  <c r="BH124" i="3"/>
  <c r="BG124" i="3"/>
  <c r="BF124" i="3"/>
  <c r="T124" i="3"/>
  <c r="T123" i="3"/>
  <c r="R124" i="3"/>
  <c r="R123" i="3"/>
  <c r="P124" i="3"/>
  <c r="P123" i="3"/>
  <c r="BK124" i="3"/>
  <c r="BK123" i="3"/>
  <c r="J123" i="3" s="1"/>
  <c r="J72" i="3" s="1"/>
  <c r="J124" i="3"/>
  <c r="BE124" i="3"/>
  <c r="BI122" i="3"/>
  <c r="BH122" i="3"/>
  <c r="BG122" i="3"/>
  <c r="BF122" i="3"/>
  <c r="T122" i="3"/>
  <c r="R122" i="3"/>
  <c r="P122" i="3"/>
  <c r="BK122" i="3"/>
  <c r="BK120" i="3" s="1"/>
  <c r="J120" i="3" s="1"/>
  <c r="J71" i="3" s="1"/>
  <c r="J122" i="3"/>
  <c r="BE122" i="3"/>
  <c r="BI121" i="3"/>
  <c r="BH121" i="3"/>
  <c r="BG121" i="3"/>
  <c r="BF121" i="3"/>
  <c r="T121" i="3"/>
  <c r="T120" i="3"/>
  <c r="R121" i="3"/>
  <c r="R120" i="3"/>
  <c r="P121" i="3"/>
  <c r="P120" i="3"/>
  <c r="BK121" i="3"/>
  <c r="J121" i="3"/>
  <c r="BE121" i="3" s="1"/>
  <c r="BI119" i="3"/>
  <c r="BH119" i="3"/>
  <c r="BG119" i="3"/>
  <c r="BF119" i="3"/>
  <c r="T119" i="3"/>
  <c r="T118" i="3"/>
  <c r="R119" i="3"/>
  <c r="R118" i="3"/>
  <c r="P119" i="3"/>
  <c r="P118" i="3"/>
  <c r="BK119" i="3"/>
  <c r="BK118" i="3"/>
  <c r="J118" i="3" s="1"/>
  <c r="J70" i="3" s="1"/>
  <c r="J119" i="3"/>
  <c r="BE119" i="3" s="1"/>
  <c r="BI117" i="3"/>
  <c r="BH117" i="3"/>
  <c r="BG117" i="3"/>
  <c r="BF117" i="3"/>
  <c r="T117" i="3"/>
  <c r="T115" i="3" s="1"/>
  <c r="T114" i="3" s="1"/>
  <c r="R117" i="3"/>
  <c r="P117" i="3"/>
  <c r="BK117" i="3"/>
  <c r="BK115" i="3" s="1"/>
  <c r="J117" i="3"/>
  <c r="BE117" i="3" s="1"/>
  <c r="BI116" i="3"/>
  <c r="BH116" i="3"/>
  <c r="BG116" i="3"/>
  <c r="BF116" i="3"/>
  <c r="T116" i="3"/>
  <c r="R116" i="3"/>
  <c r="R115" i="3" s="1"/>
  <c r="P116" i="3"/>
  <c r="P115" i="3"/>
  <c r="P114" i="3" s="1"/>
  <c r="BK116" i="3"/>
  <c r="J116" i="3"/>
  <c r="BE116" i="3"/>
  <c r="BI113" i="3"/>
  <c r="BH113" i="3"/>
  <c r="BG113" i="3"/>
  <c r="BF113" i="3"/>
  <c r="T113" i="3"/>
  <c r="R113" i="3"/>
  <c r="P113" i="3"/>
  <c r="BK113" i="3"/>
  <c r="J113" i="3"/>
  <c r="BE113" i="3" s="1"/>
  <c r="BI112" i="3"/>
  <c r="BH112" i="3"/>
  <c r="BG112" i="3"/>
  <c r="BF112" i="3"/>
  <c r="T112" i="3"/>
  <c r="R112" i="3"/>
  <c r="P112" i="3"/>
  <c r="BK112" i="3"/>
  <c r="J112" i="3"/>
  <c r="BE112" i="3"/>
  <c r="BI111" i="3"/>
  <c r="BH111" i="3"/>
  <c r="BG111" i="3"/>
  <c r="BF111" i="3"/>
  <c r="T111" i="3"/>
  <c r="R111" i="3"/>
  <c r="P111" i="3"/>
  <c r="BK111" i="3"/>
  <c r="J111" i="3"/>
  <c r="BE111" i="3" s="1"/>
  <c r="BI110" i="3"/>
  <c r="BH110" i="3"/>
  <c r="BG110" i="3"/>
  <c r="BF110" i="3"/>
  <c r="T110" i="3"/>
  <c r="R110" i="3"/>
  <c r="P110" i="3"/>
  <c r="BK110" i="3"/>
  <c r="J110" i="3"/>
  <c r="BE110" i="3"/>
  <c r="BI109" i="3"/>
  <c r="BH109" i="3"/>
  <c r="BG109" i="3"/>
  <c r="BF109" i="3"/>
  <c r="T109" i="3"/>
  <c r="R109" i="3"/>
  <c r="P109" i="3"/>
  <c r="BK109" i="3"/>
  <c r="J109" i="3"/>
  <c r="BE109" i="3" s="1"/>
  <c r="BI108" i="3"/>
  <c r="BH108" i="3"/>
  <c r="BG108" i="3"/>
  <c r="BF108" i="3"/>
  <c r="T108" i="3"/>
  <c r="R108" i="3"/>
  <c r="P108" i="3"/>
  <c r="BK108" i="3"/>
  <c r="J108" i="3"/>
  <c r="BE108" i="3"/>
  <c r="BI107" i="3"/>
  <c r="BH107" i="3"/>
  <c r="BG107" i="3"/>
  <c r="BF107" i="3"/>
  <c r="T107" i="3"/>
  <c r="R107" i="3"/>
  <c r="P107" i="3"/>
  <c r="BK107" i="3"/>
  <c r="J107" i="3"/>
  <c r="BE107" i="3" s="1"/>
  <c r="BI106" i="3"/>
  <c r="BH106" i="3"/>
  <c r="BG106" i="3"/>
  <c r="BF106" i="3"/>
  <c r="T106" i="3"/>
  <c r="R106" i="3"/>
  <c r="P106" i="3"/>
  <c r="BK106" i="3"/>
  <c r="J106" i="3"/>
  <c r="BE106" i="3"/>
  <c r="BI105" i="3"/>
  <c r="BH105" i="3"/>
  <c r="BG105" i="3"/>
  <c r="BF105" i="3"/>
  <c r="T105" i="3"/>
  <c r="R105" i="3"/>
  <c r="P105" i="3"/>
  <c r="BK105" i="3"/>
  <c r="J105" i="3"/>
  <c r="BE105" i="3" s="1"/>
  <c r="BI104" i="3"/>
  <c r="BH104" i="3"/>
  <c r="BG104" i="3"/>
  <c r="BF104" i="3"/>
  <c r="T104" i="3"/>
  <c r="R104" i="3"/>
  <c r="P104" i="3"/>
  <c r="BK104" i="3"/>
  <c r="J104" i="3"/>
  <c r="BE104" i="3"/>
  <c r="BI103" i="3"/>
  <c r="BH103" i="3"/>
  <c r="BG103" i="3"/>
  <c r="BF103" i="3"/>
  <c r="T103" i="3"/>
  <c r="R103" i="3"/>
  <c r="P103" i="3"/>
  <c r="BK103" i="3"/>
  <c r="J103" i="3"/>
  <c r="BE103" i="3" s="1"/>
  <c r="F35" i="3" s="1"/>
  <c r="AZ57" i="1" s="1"/>
  <c r="BI102" i="3"/>
  <c r="BH102" i="3"/>
  <c r="BG102" i="3"/>
  <c r="BF102" i="3"/>
  <c r="T102" i="3"/>
  <c r="R102" i="3"/>
  <c r="P102" i="3"/>
  <c r="BK102" i="3"/>
  <c r="J102" i="3"/>
  <c r="BE102" i="3"/>
  <c r="BI101" i="3"/>
  <c r="BH101" i="3"/>
  <c r="BG101" i="3"/>
  <c r="BF101" i="3"/>
  <c r="T101" i="3"/>
  <c r="R101" i="3"/>
  <c r="P101" i="3"/>
  <c r="BK101" i="3"/>
  <c r="BK99" i="3" s="1"/>
  <c r="J101" i="3"/>
  <c r="BE101" i="3" s="1"/>
  <c r="BI100" i="3"/>
  <c r="BH100" i="3"/>
  <c r="BG100" i="3"/>
  <c r="BF100" i="3"/>
  <c r="T100" i="3"/>
  <c r="R100" i="3"/>
  <c r="P100" i="3"/>
  <c r="P99" i="3"/>
  <c r="P98" i="3" s="1"/>
  <c r="P94" i="3" s="1"/>
  <c r="AU57" i="1" s="1"/>
  <c r="BK100" i="3"/>
  <c r="J100" i="3"/>
  <c r="BE100" i="3"/>
  <c r="J65" i="3"/>
  <c r="BI96" i="3"/>
  <c r="BH96" i="3"/>
  <c r="F38" i="3"/>
  <c r="BC57" i="1" s="1"/>
  <c r="BG96" i="3"/>
  <c r="BF96" i="3"/>
  <c r="T96" i="3"/>
  <c r="T95" i="3" s="1"/>
  <c r="R96" i="3"/>
  <c r="R95" i="3"/>
  <c r="P96" i="3"/>
  <c r="P95" i="3" s="1"/>
  <c r="BK96" i="3"/>
  <c r="BK95" i="3" s="1"/>
  <c r="J95" i="3"/>
  <c r="J64" i="3" s="1"/>
  <c r="J96" i="3"/>
  <c r="BE96" i="3"/>
  <c r="J91" i="3"/>
  <c r="J90" i="3"/>
  <c r="F90" i="3"/>
  <c r="F88" i="3"/>
  <c r="E86" i="3"/>
  <c r="J59" i="3"/>
  <c r="J58" i="3"/>
  <c r="F58" i="3"/>
  <c r="F56" i="3"/>
  <c r="E54" i="3"/>
  <c r="J20" i="3"/>
  <c r="E20" i="3"/>
  <c r="F91" i="3"/>
  <c r="F59" i="3"/>
  <c r="J19" i="3"/>
  <c r="J14" i="3"/>
  <c r="J88" i="3"/>
  <c r="J56" i="3"/>
  <c r="E7" i="3"/>
  <c r="E82" i="3"/>
  <c r="E50" i="3"/>
  <c r="J39" i="2"/>
  <c r="J38" i="2"/>
  <c r="AY56" i="1"/>
  <c r="J37" i="2"/>
  <c r="AX56" i="1"/>
  <c r="BI117" i="2"/>
  <c r="BH117" i="2"/>
  <c r="BG117" i="2"/>
  <c r="BF117" i="2"/>
  <c r="T117" i="2"/>
  <c r="T116" i="2"/>
  <c r="R117" i="2"/>
  <c r="R116" i="2"/>
  <c r="P117" i="2"/>
  <c r="P116" i="2"/>
  <c r="BK117" i="2"/>
  <c r="BK116" i="2"/>
  <c r="J116" i="2" s="1"/>
  <c r="J71" i="2" s="1"/>
  <c r="J117" i="2"/>
  <c r="BE117" i="2"/>
  <c r="BI115" i="2"/>
  <c r="BH115" i="2"/>
  <c r="BG115" i="2"/>
  <c r="BF115" i="2"/>
  <c r="T115" i="2"/>
  <c r="R115" i="2"/>
  <c r="P115" i="2"/>
  <c r="BK115" i="2"/>
  <c r="BK113" i="2" s="1"/>
  <c r="J115" i="2"/>
  <c r="BE115" i="2"/>
  <c r="BI114" i="2"/>
  <c r="BH114" i="2"/>
  <c r="BG114" i="2"/>
  <c r="BF114" i="2"/>
  <c r="T114" i="2"/>
  <c r="T113" i="2"/>
  <c r="R114" i="2"/>
  <c r="R113" i="2"/>
  <c r="P114" i="2"/>
  <c r="P113" i="2"/>
  <c r="BK114" i="2"/>
  <c r="J113" i="2"/>
  <c r="J70" i="2" s="1"/>
  <c r="J114" i="2"/>
  <c r="BE114" i="2" s="1"/>
  <c r="BI112" i="2"/>
  <c r="BH112" i="2"/>
  <c r="BG112" i="2"/>
  <c r="BF112" i="2"/>
  <c r="T112" i="2"/>
  <c r="T111" i="2"/>
  <c r="R112" i="2"/>
  <c r="R111" i="2"/>
  <c r="P112" i="2"/>
  <c r="P111" i="2"/>
  <c r="BK112" i="2"/>
  <c r="BK111" i="2"/>
  <c r="J111" i="2"/>
  <c r="J69" i="2" s="1"/>
  <c r="J112" i="2"/>
  <c r="BE112" i="2" s="1"/>
  <c r="BI110" i="2"/>
  <c r="BH110" i="2"/>
  <c r="BG110" i="2"/>
  <c r="BF110" i="2"/>
  <c r="T110" i="2"/>
  <c r="T108" i="2" s="1"/>
  <c r="T107" i="2" s="1"/>
  <c r="R110" i="2"/>
  <c r="P110" i="2"/>
  <c r="BK110" i="2"/>
  <c r="J110" i="2"/>
  <c r="BE110" i="2" s="1"/>
  <c r="BI109" i="2"/>
  <c r="BH109" i="2"/>
  <c r="BG109" i="2"/>
  <c r="BF109" i="2"/>
  <c r="T109" i="2"/>
  <c r="R109" i="2"/>
  <c r="R108" i="2" s="1"/>
  <c r="R107" i="2" s="1"/>
  <c r="P109" i="2"/>
  <c r="P108" i="2"/>
  <c r="BK109" i="2"/>
  <c r="BK108" i="2"/>
  <c r="BK107" i="2" s="1"/>
  <c r="J107" i="2" s="1"/>
  <c r="J67" i="2" s="1"/>
  <c r="J109" i="2"/>
  <c r="BE109" i="2"/>
  <c r="BI106" i="2"/>
  <c r="BH106" i="2"/>
  <c r="BG106" i="2"/>
  <c r="BF106" i="2"/>
  <c r="T106" i="2"/>
  <c r="R106" i="2"/>
  <c r="P106" i="2"/>
  <c r="BK106" i="2"/>
  <c r="J106" i="2"/>
  <c r="BE106" i="2" s="1"/>
  <c r="BI105" i="2"/>
  <c r="BH105" i="2"/>
  <c r="BG105" i="2"/>
  <c r="BF105" i="2"/>
  <c r="T105" i="2"/>
  <c r="R105" i="2"/>
  <c r="P105" i="2"/>
  <c r="BK105" i="2"/>
  <c r="J105" i="2"/>
  <c r="BE105" i="2"/>
  <c r="BI104" i="2"/>
  <c r="BH104" i="2"/>
  <c r="BG104" i="2"/>
  <c r="BF104" i="2"/>
  <c r="T104" i="2"/>
  <c r="R104" i="2"/>
  <c r="P104" i="2"/>
  <c r="BK104" i="2"/>
  <c r="J104" i="2"/>
  <c r="BE104" i="2" s="1"/>
  <c r="BI103" i="2"/>
  <c r="BH103" i="2"/>
  <c r="BG103" i="2"/>
  <c r="BF103" i="2"/>
  <c r="T103" i="2"/>
  <c r="R103" i="2"/>
  <c r="P103" i="2"/>
  <c r="BK103" i="2"/>
  <c r="J103" i="2"/>
  <c r="BE103" i="2"/>
  <c r="BI102" i="2"/>
  <c r="BH102" i="2"/>
  <c r="BG102" i="2"/>
  <c r="BF102" i="2"/>
  <c r="T102" i="2"/>
  <c r="R102" i="2"/>
  <c r="P102" i="2"/>
  <c r="BK102" i="2"/>
  <c r="J102" i="2"/>
  <c r="BE102" i="2" s="1"/>
  <c r="BI101" i="2"/>
  <c r="BH101" i="2"/>
  <c r="BG101" i="2"/>
  <c r="BF101" i="2"/>
  <c r="T101" i="2"/>
  <c r="R101" i="2"/>
  <c r="P101" i="2"/>
  <c r="BK101" i="2"/>
  <c r="J101" i="2"/>
  <c r="BE101" i="2"/>
  <c r="BI100" i="2"/>
  <c r="BH100" i="2"/>
  <c r="BG100" i="2"/>
  <c r="BF100" i="2"/>
  <c r="T100" i="2"/>
  <c r="R100" i="2"/>
  <c r="R97" i="2" s="1"/>
  <c r="P100" i="2"/>
  <c r="BK100" i="2"/>
  <c r="J100" i="2"/>
  <c r="BE100" i="2" s="1"/>
  <c r="BI99" i="2"/>
  <c r="BH99" i="2"/>
  <c r="BG99" i="2"/>
  <c r="F37" i="2" s="1"/>
  <c r="BB56" i="1" s="1"/>
  <c r="BF99" i="2"/>
  <c r="T99" i="2"/>
  <c r="R99" i="2"/>
  <c r="P99" i="2"/>
  <c r="BK99" i="2"/>
  <c r="BK97" i="2" s="1"/>
  <c r="J99" i="2"/>
  <c r="BE99" i="2"/>
  <c r="BI98" i="2"/>
  <c r="BH98" i="2"/>
  <c r="BG98" i="2"/>
  <c r="BF98" i="2"/>
  <c r="T98" i="2"/>
  <c r="T97" i="2" s="1"/>
  <c r="R98" i="2"/>
  <c r="P98" i="2"/>
  <c r="P97" i="2"/>
  <c r="BK98" i="2"/>
  <c r="J97" i="2"/>
  <c r="J66" i="2" s="1"/>
  <c r="J98" i="2"/>
  <c r="BE98" i="2" s="1"/>
  <c r="BI96" i="2"/>
  <c r="F39" i="2" s="1"/>
  <c r="BD56" i="1" s="1"/>
  <c r="BH96" i="2"/>
  <c r="F38" i="2"/>
  <c r="BC56" i="1"/>
  <c r="BG96" i="2"/>
  <c r="BF96" i="2"/>
  <c r="J36" i="2" s="1"/>
  <c r="AW56" i="1" s="1"/>
  <c r="F36" i="2"/>
  <c r="BA56" i="1" s="1"/>
  <c r="T96" i="2"/>
  <c r="T95" i="2"/>
  <c r="T94" i="2"/>
  <c r="R96" i="2"/>
  <c r="R95" i="2"/>
  <c r="R94" i="2"/>
  <c r="R93" i="2" s="1"/>
  <c r="P96" i="2"/>
  <c r="P95" i="2"/>
  <c r="P94" i="2"/>
  <c r="BK96" i="2"/>
  <c r="BK95" i="2"/>
  <c r="BK94" i="2" s="1"/>
  <c r="J94" i="2" s="1"/>
  <c r="J95" i="2"/>
  <c r="J65" i="2" s="1"/>
  <c r="J96" i="2"/>
  <c r="BE96" i="2" s="1"/>
  <c r="J64" i="2"/>
  <c r="J90" i="2"/>
  <c r="J89" i="2"/>
  <c r="F89" i="2"/>
  <c r="F87" i="2"/>
  <c r="E85" i="2"/>
  <c r="J59" i="2"/>
  <c r="J58" i="2"/>
  <c r="F58" i="2"/>
  <c r="F56" i="2"/>
  <c r="E54" i="2"/>
  <c r="J20" i="2"/>
  <c r="E20" i="2"/>
  <c r="J19" i="2"/>
  <c r="J14" i="2"/>
  <c r="E7" i="2"/>
  <c r="E50" i="2" s="1"/>
  <c r="E81" i="2"/>
  <c r="AS55" i="1"/>
  <c r="AS54" i="1"/>
  <c r="L50" i="1"/>
  <c r="AM50" i="1"/>
  <c r="AM49" i="1"/>
  <c r="L49" i="1"/>
  <c r="AM47" i="1"/>
  <c r="L47" i="1"/>
  <c r="L45" i="1"/>
  <c r="L44" i="1"/>
  <c r="P93" i="2" l="1"/>
  <c r="AU56" i="1" s="1"/>
  <c r="T93" i="2"/>
  <c r="J35" i="2"/>
  <c r="AV56" i="1" s="1"/>
  <c r="AT56" i="1" s="1"/>
  <c r="F35" i="4"/>
  <c r="AZ58" i="1" s="1"/>
  <c r="J35" i="4"/>
  <c r="AV58" i="1" s="1"/>
  <c r="T94" i="3"/>
  <c r="F35" i="2"/>
  <c r="AZ56" i="1" s="1"/>
  <c r="AZ55" i="1" s="1"/>
  <c r="P107" i="2"/>
  <c r="F37" i="3"/>
  <c r="BB57" i="1" s="1"/>
  <c r="BB55" i="1" s="1"/>
  <c r="J36" i="3"/>
  <c r="AW57" i="1" s="1"/>
  <c r="BK114" i="3"/>
  <c r="J114" i="3" s="1"/>
  <c r="J68" i="3" s="1"/>
  <c r="J115" i="3"/>
  <c r="J69" i="3" s="1"/>
  <c r="T97" i="4"/>
  <c r="F37" i="4"/>
  <c r="BB58" i="1" s="1"/>
  <c r="R109" i="4"/>
  <c r="F36" i="5"/>
  <c r="BA59" i="1" s="1"/>
  <c r="F38" i="5"/>
  <c r="BC59" i="1" s="1"/>
  <c r="P99" i="5"/>
  <c r="P98" i="5" s="1"/>
  <c r="P94" i="5" s="1"/>
  <c r="AU59" i="1" s="1"/>
  <c r="R120" i="5"/>
  <c r="R94" i="5" s="1"/>
  <c r="F90" i="2"/>
  <c r="F59" i="2"/>
  <c r="T99" i="3"/>
  <c r="T98" i="3" s="1"/>
  <c r="J95" i="5"/>
  <c r="J64" i="5" s="1"/>
  <c r="J35" i="3"/>
  <c r="AV57" i="1" s="1"/>
  <c r="AT57" i="1" s="1"/>
  <c r="BK98" i="3"/>
  <c r="J99" i="3"/>
  <c r="J67" i="3" s="1"/>
  <c r="J87" i="2"/>
  <c r="J56" i="2"/>
  <c r="BK93" i="2"/>
  <c r="J93" i="2" s="1"/>
  <c r="J108" i="2"/>
  <c r="J68" i="2" s="1"/>
  <c r="R114" i="3"/>
  <c r="F36" i="3"/>
  <c r="BA57" i="1" s="1"/>
  <c r="BA55" i="1" s="1"/>
  <c r="J95" i="4"/>
  <c r="J65" i="4" s="1"/>
  <c r="BK94" i="4"/>
  <c r="F38" i="4"/>
  <c r="BC58" i="1" s="1"/>
  <c r="BK97" i="4"/>
  <c r="J97" i="4" s="1"/>
  <c r="J66" i="4" s="1"/>
  <c r="J36" i="4"/>
  <c r="AW58" i="1" s="1"/>
  <c r="R97" i="4"/>
  <c r="R93" i="4" s="1"/>
  <c r="BK109" i="4"/>
  <c r="J109" i="4" s="1"/>
  <c r="J67" i="4" s="1"/>
  <c r="BK99" i="5"/>
  <c r="P97" i="4"/>
  <c r="P93" i="4" s="1"/>
  <c r="AU58" i="1" s="1"/>
  <c r="BK126" i="5"/>
  <c r="F39" i="4"/>
  <c r="BD58" i="1" s="1"/>
  <c r="BD55" i="1" s="1"/>
  <c r="BD54" i="1" s="1"/>
  <c r="W33" i="1" s="1"/>
  <c r="J35" i="5"/>
  <c r="AV59" i="1" s="1"/>
  <c r="AT59" i="1" s="1"/>
  <c r="T121" i="5"/>
  <c r="T120" i="5" s="1"/>
  <c r="F39" i="3"/>
  <c r="BD57" i="1" s="1"/>
  <c r="R99" i="3"/>
  <c r="R98" i="3" s="1"/>
  <c r="R94" i="3" s="1"/>
  <c r="T115" i="4"/>
  <c r="T109" i="4" s="1"/>
  <c r="T93" i="4" s="1"/>
  <c r="F37" i="5"/>
  <c r="BB59" i="1" s="1"/>
  <c r="T99" i="5"/>
  <c r="T98" i="5" s="1"/>
  <c r="T94" i="5" s="1"/>
  <c r="BB54" i="1" l="1"/>
  <c r="AX55" i="1"/>
  <c r="AW55" i="1"/>
  <c r="BA54" i="1"/>
  <c r="AT58" i="1"/>
  <c r="J126" i="5"/>
  <c r="J71" i="5" s="1"/>
  <c r="BK120" i="5"/>
  <c r="J120" i="5" s="1"/>
  <c r="J68" i="5" s="1"/>
  <c r="AV55" i="1"/>
  <c r="AT55" i="1" s="1"/>
  <c r="AZ54" i="1"/>
  <c r="AU55" i="1"/>
  <c r="AU54" i="1" s="1"/>
  <c r="J99" i="5"/>
  <c r="J67" i="5" s="1"/>
  <c r="BK98" i="5"/>
  <c r="J94" i="4"/>
  <c r="J64" i="4" s="1"/>
  <c r="BK93" i="4"/>
  <c r="J93" i="4" s="1"/>
  <c r="BC55" i="1"/>
  <c r="J63" i="2"/>
  <c r="J32" i="2"/>
  <c r="J98" i="3"/>
  <c r="J66" i="3" s="1"/>
  <c r="BK94" i="3"/>
  <c r="J94" i="3" s="1"/>
  <c r="J32" i="4" l="1"/>
  <c r="J63" i="4"/>
  <c r="AX54" i="1"/>
  <c r="W31" i="1"/>
  <c r="J98" i="5"/>
  <c r="J66" i="5" s="1"/>
  <c r="BK94" i="5"/>
  <c r="J94" i="5" s="1"/>
  <c r="W30" i="1"/>
  <c r="AW54" i="1"/>
  <c r="AK30" i="1" s="1"/>
  <c r="J41" i="2"/>
  <c r="AG56" i="1"/>
  <c r="AV54" i="1"/>
  <c r="W29" i="1"/>
  <c r="J63" i="3"/>
  <c r="J32" i="3"/>
  <c r="BC54" i="1"/>
  <c r="AY55" i="1"/>
  <c r="J32" i="5" l="1"/>
  <c r="J63" i="5"/>
  <c r="AG57" i="1"/>
  <c r="AN57" i="1" s="1"/>
  <c r="J41" i="3"/>
  <c r="AN56" i="1"/>
  <c r="AG58" i="1"/>
  <c r="AN58" i="1" s="1"/>
  <c r="J41" i="4"/>
  <c r="AY54" i="1"/>
  <c r="W32" i="1"/>
  <c r="AK29" i="1"/>
  <c r="AT54" i="1"/>
  <c r="J41" i="5" l="1"/>
  <c r="AG59" i="1"/>
  <c r="AN59" i="1" l="1"/>
  <c r="AG55" i="1"/>
  <c r="AG54" i="1" l="1"/>
  <c r="AN55" i="1"/>
  <c r="AN54" i="1" l="1"/>
  <c r="AK26" i="1"/>
  <c r="AK35" i="1" s="1"/>
</calcChain>
</file>

<file path=xl/sharedStrings.xml><?xml version="1.0" encoding="utf-8"?>
<sst xmlns="http://schemas.openxmlformats.org/spreadsheetml/2006/main" count="2552" uniqueCount="546">
  <si>
    <t>Export Komplet</t>
  </si>
  <si>
    <t>VZ</t>
  </si>
  <si>
    <t>2.0</t>
  </si>
  <si>
    <t>ZAMOK</t>
  </si>
  <si>
    <t>False</t>
  </si>
  <si>
    <t>{036876b5-10bd-4efb-9291-103f603a7fe2}</t>
  </si>
  <si>
    <t>0,01</t>
  </si>
  <si>
    <t>21</t>
  </si>
  <si>
    <t>15</t>
  </si>
  <si>
    <t>REKAPITULACE STAVBY</t>
  </si>
  <si>
    <t>v ---  níže se nacházejí doplnkové a pomocné údaje k sestavám  --- v</t>
  </si>
  <si>
    <t>Návod na vyplnění</t>
  </si>
  <si>
    <t>0,001</t>
  </si>
  <si>
    <t>Kód:</t>
  </si>
  <si>
    <t>22-19-13-VZ-02-VB3</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</si>
  <si>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</si>
  <si>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</si>
  <si>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KSO:</t>
  </si>
  <si>
    <t/>
  </si>
  <si>
    <t>CC-CZ:</t>
  </si>
  <si>
    <t>Místo:</t>
  </si>
  <si>
    <t>Beroun, Preislerova ul.</t>
  </si>
  <si>
    <t>Datum:</t>
  </si>
  <si>
    <t>5. 4. 2019</t>
  </si>
  <si>
    <t>Zadavatel:</t>
  </si>
  <si>
    <t>IČ:</t>
  </si>
  <si>
    <t>Město Beroun, Husovo nám. 68,26643</t>
  </si>
  <si>
    <t>DIČ:</t>
  </si>
  <si>
    <t>Uchazeč:</t>
  </si>
  <si>
    <t>Vyplň údaj</t>
  </si>
  <si>
    <t>Projektant:</t>
  </si>
  <si>
    <t xml:space="preserve"> </t>
  </si>
  <si>
    <t>True</t>
  </si>
  <si>
    <t>Zpracovatel:</t>
  </si>
  <si>
    <t>p. Lenka Dejdarová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</si>
  <si>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</si>
  <si>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</si>
  <si>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</si>
  <si>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</si>
  <si>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</si>
  <si>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</si>
  <si>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</si>
  <si>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</si>
  <si>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</si>
  <si>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</si>
  <si>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</si>
  <si>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</si>
  <si>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</si>
  <si>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</si>
  <si>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</si>
  <si>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</si>
  <si>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</si>
  <si>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</si>
  <si>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</si>
  <si>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</si>
  <si>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</si>
  <si>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</si>
  <si>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</si>
  <si>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</si>
  <si>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</si>
  <si>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</si>
  <si>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</si>
  <si>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</si>
  <si>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</si>
  <si>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</si>
  <si>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</si>
  <si>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</si>
  <si>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</si>
  <si>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</si>
  <si>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</si>
  <si>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</si>
  <si>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</si>
  <si>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</si>
  <si>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</si>
  <si>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</si>
  <si>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03</t>
  </si>
  <si>
    <t>Vybavení specializovaných učeben</t>
  </si>
  <si>
    <t>STA</t>
  </si>
  <si>
    <t>1</t>
  </si>
  <si>
    <t>{218f8acf-ef7b-4a78-9e56-e9bc4c708953}</t>
  </si>
  <si>
    <t>2</t>
  </si>
  <si>
    <t>/</t>
  </si>
  <si>
    <t>03.1</t>
  </si>
  <si>
    <t>Vybavení učebny fyziky</t>
  </si>
  <si>
    <t>Soupis</t>
  </si>
  <si>
    <t>{8e9dff5f-e32c-457e-afa4-d06387521400}</t>
  </si>
  <si>
    <t>03.2</t>
  </si>
  <si>
    <t>Vybavení učebny přírodopisu</t>
  </si>
  <si>
    <t>{808aa9db-44e2-4c62-ba4d-a358ce896192}</t>
  </si>
  <si>
    <t>03.3</t>
  </si>
  <si>
    <t>Vybavení učebny zeměpisu</t>
  </si>
  <si>
    <t>{76318467-3548-420a-81f9-a140f17bb023}</t>
  </si>
  <si>
    <t>03.4</t>
  </si>
  <si>
    <t>Vybavení učebny polytechnické výchovy (dílny a pěstitelské práce)</t>
  </si>
  <si>
    <t>{b5d837ff-ced1-4730-9d63-874083c1da73}</t>
  </si>
  <si>
    <t>KRYCÍ LIST SOUPISU PRACÍ</t>
  </si>
  <si>
    <t>Objekt:</t>
  </si>
  <si>
    <t>03 - Vybavení specializovaných učeben</t>
  </si>
  <si>
    <t>Soupis:</t>
  </si>
  <si>
    <t>03.1 - Vybavení učebny fyziky</t>
  </si>
  <si>
    <t>18598897</t>
  </si>
  <si>
    <t>Spektra s.r.o.Beroun,V Hlinkách 1548</t>
  </si>
  <si>
    <t>CZ18598897</t>
  </si>
  <si>
    <t>REKAPITULACE ČLENĚNÍ SOUPISU PRACÍ</t>
  </si>
  <si>
    <t>Kód dílu - Popis</t>
  </si>
  <si>
    <t>Cena celkem [CZK]</t>
  </si>
  <si>
    <t>-1</t>
  </si>
  <si>
    <t>PSV - Práce a dodávky PSV</t>
  </si>
  <si>
    <t xml:space="preserve">    742 - Elektroinstalace - slaboproud</t>
  </si>
  <si>
    <t>OST - Ostatní</t>
  </si>
  <si>
    <t>VRN - Vedlejší rozpočtové náklady</t>
  </si>
  <si>
    <t xml:space="preserve">    VRN3 - Zařízení staveniště</t>
  </si>
  <si>
    <t xml:space="preserve">    VRN4 - Inženýrská činnost</t>
  </si>
  <si>
    <t xml:space="preserve">    VRN8 - Přesun stavebních kapacit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</si>
  <si>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</si>
  <si>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</si>
  <si>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</si>
  <si>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</si>
  <si>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</si>
  <si>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</si>
  <si>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</si>
  <si>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</si>
  <si>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</si>
  <si>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</si>
  <si>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</si>
  <si>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</si>
  <si>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</si>
  <si>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</si>
  <si>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</si>
  <si>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</si>
  <si>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</si>
  <si>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742</t>
  </si>
  <si>
    <t>Elektroinstalace - slaboproud</t>
  </si>
  <si>
    <t>12</t>
  </si>
  <si>
    <t>K</t>
  </si>
  <si>
    <t>R742 9900</t>
  </si>
  <si>
    <t>Ostatní slaboproudá kabeláž a kompletační prvky - dod a montáž</t>
  </si>
  <si>
    <t>kpl</t>
  </si>
  <si>
    <t>16</t>
  </si>
  <si>
    <t>-43930729</t>
  </si>
  <si>
    <t>OST</t>
  </si>
  <si>
    <t>Ostatní</t>
  </si>
  <si>
    <t>4</t>
  </si>
  <si>
    <t>1.3</t>
  </si>
  <si>
    <t>Demontrační stůl uzamykatelný, min. rozměry 3600x700 mm, výška 800 až 1000 mm, uzamykatelná skříňka na PC, uzamykatelný vypínač el. rozvodů do lavic, pracovní deska postforming délky min. 1800 mm, pracovní deska opatřená keramickou chemicky odolnou dlažbou délky min. 900 mm, keramický dřez, zdroj AC 2-24V/DC 0-30V s regulací a jištěním, uzamykatelné přípojné místo ze zadní strany min. 4 x 230V, uzamykatelné připojné místo ve stolové desce min. 2x 230V, včetně kabeláže</t>
  </si>
  <si>
    <t>ks</t>
  </si>
  <si>
    <t>262144</t>
  </si>
  <si>
    <t>-299213523</t>
  </si>
  <si>
    <t>2.1</t>
  </si>
  <si>
    <t>Židle učitelská, kovový kříž, otočná, výškově nastavitelná, s kolečky, dřevěný sedák a opěrák, nosnost min. 120 kg</t>
  </si>
  <si>
    <t>995969030</t>
  </si>
  <si>
    <t>3</t>
  </si>
  <si>
    <t>3.3</t>
  </si>
  <si>
    <t>Žákovká trojlavice o min. rozměrech 1800x650 a výšce min. 750 mm, pracovní deska postforming, čelní krycí panel z LTD tl. min. 14 mm a výšky min. 350mm, přípojné místo uzamykatelné - přívody 2x AC, 2x DC, 2x 230V, rektifikace, možnost kotvení k podlaze, zakryté vedení el. rozvodů, včetně kabeláže</t>
  </si>
  <si>
    <t>-1018724728</t>
  </si>
  <si>
    <t>4.1</t>
  </si>
  <si>
    <t>Židle žákovská, dřevěná s kovovou konstrukcí, v provedení buk, pro 2. stupeň, nosnost min. 110 kg</t>
  </si>
  <si>
    <t>2003963137</t>
  </si>
  <si>
    <t>6</t>
  </si>
  <si>
    <t>6.1</t>
  </si>
  <si>
    <t>Zvedací trojdílná keramická tabule, včetně zvedacího stojanu, projekční povrch a povrch pro psaní fixem, min. rozměry zavřené tabule 2x1,2 m, hliníková polička délky min. 2 m, projektor s ultrakrátkou projekcí zavěšený na rameni ukotveném k tabuli, min. 3500 Ansi Lum, dálkové ovládání, HDMI připojení, min. dva reproduktory o výkonu min. 10 W, včetně softwaru, kabeláže</t>
  </si>
  <si>
    <t>-987505158</t>
  </si>
  <si>
    <t>7</t>
  </si>
  <si>
    <t>7.3</t>
  </si>
  <si>
    <t>Sada meřících senzorů: digitální senzor vodivosti, digitální senzor napětí, digitální proudový senzor, digitální senzor teploty, digitální infračervený termonetrický senzor, digitální elektrostatický senzor, digitální senzor magnetického pole, žákovký multimetr</t>
  </si>
  <si>
    <t>-1150380686</t>
  </si>
  <si>
    <t>8</t>
  </si>
  <si>
    <t>8.2</t>
  </si>
  <si>
    <t>Sada meřících senzorů: digitální tlakový senzor, digitální senzor světla, učitelský multimetr</t>
  </si>
  <si>
    <t>1241859535</t>
  </si>
  <si>
    <t>9</t>
  </si>
  <si>
    <t>Nástěnka, rozměry min. 1500x1200 mm, hliníkový rám, výplň pro zapichování</t>
  </si>
  <si>
    <t>-297978475</t>
  </si>
  <si>
    <t>10</t>
  </si>
  <si>
    <t>10.3</t>
  </si>
  <si>
    <t>Skříň policová dvoudveřová o rozměru min. 1800x800x450 mm, v provedení LTD buk tl. min.18mm, na soklu, opatřeno nábytkovou hranou min. tl. 2 mm, se čtyřmi stavitelnými policemi, dveře se zámkem, kovová úchytka</t>
  </si>
  <si>
    <t>-69754857</t>
  </si>
  <si>
    <t>VRN</t>
  </si>
  <si>
    <t>Vedlejší rozpočtové náklady</t>
  </si>
  <si>
    <t>5</t>
  </si>
  <si>
    <t>VRN3</t>
  </si>
  <si>
    <t>Zařízení staveniště</t>
  </si>
  <si>
    <t>034603001</t>
  </si>
  <si>
    <t>Alarm, strážní služba staveniště</t>
  </si>
  <si>
    <t>1024</t>
  </si>
  <si>
    <t>720160652</t>
  </si>
  <si>
    <t>034603002</t>
  </si>
  <si>
    <t>Hlídací služba, alarm - nainstalovaných prvků a zařízení do doby předání</t>
  </si>
  <si>
    <t>-60048877</t>
  </si>
  <si>
    <t>VRN4</t>
  </si>
  <si>
    <t>Inženýrská činnost</t>
  </si>
  <si>
    <t>17</t>
  </si>
  <si>
    <t>045002000</t>
  </si>
  <si>
    <t>Kompletační a koordinační činnost</t>
  </si>
  <si>
    <t>CS ÚRS 2016 01</t>
  </si>
  <si>
    <t>2037485896</t>
  </si>
  <si>
    <t>VRN8</t>
  </si>
  <si>
    <t>Přesun stavebních kapacit</t>
  </si>
  <si>
    <t>18</t>
  </si>
  <si>
    <t>081002000</t>
  </si>
  <si>
    <t xml:space="preserve">Doprava montážníků </t>
  </si>
  <si>
    <t>CS ÚRS 2018 01</t>
  </si>
  <si>
    <t>2085220691</t>
  </si>
  <si>
    <t>19</t>
  </si>
  <si>
    <t>081002001</t>
  </si>
  <si>
    <t>Doprava zařízení a prvků</t>
  </si>
  <si>
    <t>1335569704</t>
  </si>
  <si>
    <t>VRN9</t>
  </si>
  <si>
    <t>Ostatní náklady</t>
  </si>
  <si>
    <t>20</t>
  </si>
  <si>
    <t>092203000</t>
  </si>
  <si>
    <t>Náklady na zaškolení</t>
  </si>
  <si>
    <t>-117584907</t>
  </si>
  <si>
    <t>03.2 - Vybavení učebny přírodopisu</t>
  </si>
  <si>
    <t>742 - Elektroinstalace - slaboproud</t>
  </si>
  <si>
    <t xml:space="preserve">    PSV - Práce a dodávky PSV</t>
  </si>
  <si>
    <t>Ostatní - Ostatní</t>
  </si>
  <si>
    <t xml:space="preserve">    N06 - Nábytek</t>
  </si>
  <si>
    <t>-2138749386</t>
  </si>
  <si>
    <t>N06</t>
  </si>
  <si>
    <t>Nábytek</t>
  </si>
  <si>
    <t>1.2</t>
  </si>
  <si>
    <t>Demontrační stůl uzamykatelný, min. rozměry 3600x700 mm, výška 800 až 1000 mm, uzamykatelná skříňka na PC, uzamykatelný vypínač el. rozvodů do lavic, pracovní deska postforming délky min. 3600 mm, uzamykatelné přípojné místo ve stolové desce min. 6x 230V, HDMI rozbočovač video signálu ze dvou PC pro projektor, vizualizér s rozlišením min. Full HD 1080p, včetně kabeláže</t>
  </si>
  <si>
    <t>1384307692</t>
  </si>
  <si>
    <t>-399704652</t>
  </si>
  <si>
    <t>3.2</t>
  </si>
  <si>
    <t>Žákovká trojlavice o min. rozměrech 1800x650 a výšce min. 750 mm, pracovní deska postforming, čelní krycí panel z LTD tl. min. 14 mm a výšky min. 350mm, uzamykatelné přípojné místo pro min. 2x 230V, rektifikace, kotvení k podlaze, zakryté vedení el. rozvodů, včetně kabeláže</t>
  </si>
  <si>
    <t>-953307588</t>
  </si>
  <si>
    <t>4.2</t>
  </si>
  <si>
    <t>Sada meřících senzorů: Digitální oxymetr, Digitální senzor srdečního rytmu a pulsu, Digitální spirometrický senzor, Přístroj pro sledování EKG, Digitální výukový senzor síly stisku ruky</t>
  </si>
  <si>
    <t>864422399</t>
  </si>
  <si>
    <t>5.2</t>
  </si>
  <si>
    <t>Sada meřících senzorů: Digitální senzor vlhkosti půdy, Digitální senzor rosného bodu, Digitální senzor vodivosti pokožky, Digitální senzor tlaku krve</t>
  </si>
  <si>
    <t>1684411583</t>
  </si>
  <si>
    <t>8.1</t>
  </si>
  <si>
    <t>Učitelský mikroskop, širokoúhlý (DIN) WF 10x/18 mm, hlavice binokulární, otočná o 360°, úhel vhledu 30°, integrovaná CMOS kamera, revolverová hlava pro min. 4 objektivy, objektivy achromatické min. 4:1, 10:1, 40:1 (pérový), 100:1 Oil.im. (pérový), zvětšení min. 40x až 1000x, stolek o rozměrech min. 100 x 100 mm s křížovým vodičem preparátu</t>
  </si>
  <si>
    <t>-298411211</t>
  </si>
  <si>
    <t>9.1</t>
  </si>
  <si>
    <t>Žákovský mikroskop, širokoúhlý (DIN) WF 10x/18 mm, hlavice monokulární otočná o 360°, úhel vhledu 45°, revolverová hlava pro min. 3 objektivy, objektivy achromatické min. 4:1, 10:1 a 40:1, zvětšení min. 40x, 100x a 400x, stolek o rozměrech min. 100 x 100 mm s křížovým vodičem preparátu</t>
  </si>
  <si>
    <t>-1934215080</t>
  </si>
  <si>
    <t>11.2</t>
  </si>
  <si>
    <t>Základní sada mikroskopického příslušenství - 1ks pitevní jehla, 1ks špejle (brzlen),1ks papír na čištění optiky, 1ks plastová Petriho miska, 1ks plastová zkumavka, 1ks plastová pinzeta, 1ks reparátů, 5ks čistá podložní skla, 5ks krycí skla, 5ks popisové</t>
  </si>
  <si>
    <t>1136745806</t>
  </si>
  <si>
    <t>11</t>
  </si>
  <si>
    <t>13.1</t>
  </si>
  <si>
    <t>-1646732594</t>
  </si>
  <si>
    <t>14.1</t>
  </si>
  <si>
    <t>327522268</t>
  </si>
  <si>
    <t>13</t>
  </si>
  <si>
    <t>15.1</t>
  </si>
  <si>
    <t>-927203625</t>
  </si>
  <si>
    <t>14</t>
  </si>
  <si>
    <t>16.1</t>
  </si>
  <si>
    <t>Skříň policová dvoudveřová o rozměru min. 1400x700x450 mm, v provedení LTD buk tl. min.18mm, na soklu, opatřeno nábytkovou hranou min. tl. 2 mm, se třemi stavitelnými policemi, dveře se zámkem, kovová úchytka</t>
  </si>
  <si>
    <t>345443290</t>
  </si>
  <si>
    <t>17.1</t>
  </si>
  <si>
    <t>Skříň policová dvoudveřová o rozměru min. 1000x700x450 mm, v provedení LTD buk tl. min.18mm, na soklu, opatřeno nábytkovou hranou min. tl. 2 mm, se dvěmi stavitelnými policemi, dveře se zámkem, kovová úchytka</t>
  </si>
  <si>
    <t>328314415</t>
  </si>
  <si>
    <t>1430891988</t>
  </si>
  <si>
    <t>-1387392412</t>
  </si>
  <si>
    <t>22</t>
  </si>
  <si>
    <t>-277548307</t>
  </si>
  <si>
    <t>23</t>
  </si>
  <si>
    <t>253949940</t>
  </si>
  <si>
    <t>24</t>
  </si>
  <si>
    <t>-873460109</t>
  </si>
  <si>
    <t>25</t>
  </si>
  <si>
    <t>-1386233705</t>
  </si>
  <si>
    <t>26</t>
  </si>
  <si>
    <t>-1445882010</t>
  </si>
  <si>
    <t>03.3 - Vybavení učebny zeměpisu</t>
  </si>
  <si>
    <t>395547225</t>
  </si>
  <si>
    <t>1.1</t>
  </si>
  <si>
    <t>Katedra o min. rozměrech 1600x700, min. výška 700 mm, uzamykatelná skříňka, pracovní deska postforming, uzamykatelné přípojné místo ze zadní strany min. 4x230V, uzamykatelné připojné místo ve stolové desce min. 2x230V, HDMI rozbočovač video signálu ze dvou PC pro projektor, včetně kabeláže</t>
  </si>
  <si>
    <t>980054264</t>
  </si>
  <si>
    <t>569605585</t>
  </si>
  <si>
    <t>3.1</t>
  </si>
  <si>
    <t xml:space="preserve">Žákovká dvojlavice o min. rozměrech 1300x500 mm a výšce min. 750 mm, kovová konstrukce, pracovní deska LTD tl. min. 18 mm - buk, opatřeno nábytkovou hranou min. tl. 2 mm, zaoblené rohy, s odkládacím prostorem pod pracovní deskou, na bocích háčky na zavěšení tašek </t>
  </si>
  <si>
    <t>1222559658</t>
  </si>
  <si>
    <t>1661474471</t>
  </si>
  <si>
    <t>266173594</t>
  </si>
  <si>
    <t>10.1</t>
  </si>
  <si>
    <t>Pojízdný kovový stojan na mapy s brzděnými kolečky, s ovětlením a základními mapami kontinentů a oceánů</t>
  </si>
  <si>
    <t>-1016760011</t>
  </si>
  <si>
    <t>11.1</t>
  </si>
  <si>
    <t>Stojan pro svislé ukládání map, pro min. 20ks map</t>
  </si>
  <si>
    <t>-1163037900</t>
  </si>
  <si>
    <t>12.1</t>
  </si>
  <si>
    <t>-1195579682</t>
  </si>
  <si>
    <t>31647801</t>
  </si>
  <si>
    <t>1931295822</t>
  </si>
  <si>
    <t>Skříň policová dvoudveřová o rozměru min. 1000x800x450 mm, v provedení LTD buk tl. min.18mm, na soklu, opatřeno nábytkovou hranou min. tl. 2 mm, se dvěmi stavitelnými policemi, dveře se zámkem, kovová úchytka</t>
  </si>
  <si>
    <t>335450370</t>
  </si>
  <si>
    <t>1834603729</t>
  </si>
  <si>
    <t>-1768981304</t>
  </si>
  <si>
    <t>1960297233</t>
  </si>
  <si>
    <t>-1998423941</t>
  </si>
  <si>
    <t>504233300</t>
  </si>
  <si>
    <t>1376502881</t>
  </si>
  <si>
    <t>03.4 - Vybavení učebny polytechnické výchovy (dílny a pěstitelské práce)</t>
  </si>
  <si>
    <t xml:space="preserve">    D6 - Nábytek</t>
  </si>
  <si>
    <t>-1198315533</t>
  </si>
  <si>
    <t>D6</t>
  </si>
  <si>
    <t>Katedra o min. rozměrech 1600x700, min. výška 700 mm, uzamykatelná skříňka, pracovní deska postforming, uzamykatelné připojné místo ve stolové desce min. 2x230V, HDMI rozbočovač video signálu ze dvou PC pro projektor, včetně kabeláže</t>
  </si>
  <si>
    <t>-1029641774</t>
  </si>
  <si>
    <t>433066357</t>
  </si>
  <si>
    <t>-1875361641</t>
  </si>
  <si>
    <t>8.3</t>
  </si>
  <si>
    <t>Regál pozink, rozměry - délka od 900 do 1000 mm, výška min. 2000 mm a hloubka min. 600 mm, 5 polic, bezšroubový, nosnost police min. 200 kg</t>
  </si>
  <si>
    <t>-2098478049</t>
  </si>
  <si>
    <t>1156698415</t>
  </si>
  <si>
    <t>10.4</t>
  </si>
  <si>
    <t>251601080</t>
  </si>
  <si>
    <t>11.4</t>
  </si>
  <si>
    <t>1466601019</t>
  </si>
  <si>
    <t>12.4</t>
  </si>
  <si>
    <t>2061332702</t>
  </si>
  <si>
    <t>Pol26</t>
  </si>
  <si>
    <t>Šestihranný dílenský stůl 6× 800 mm, s upínací hliníkovou lištou na všech šesti stranách pro upnutí kompatibilního příslušenství (např. svěráky)</t>
  </si>
  <si>
    <t>kus</t>
  </si>
  <si>
    <t>-699009688</t>
  </si>
  <si>
    <t>Pol27</t>
  </si>
  <si>
    <t>Svěrák zámečnický, šířka čelistí min. 100 mm, délka upnutí min. 125 mm</t>
  </si>
  <si>
    <t>-67064973</t>
  </si>
  <si>
    <t>Pol28</t>
  </si>
  <si>
    <t>Podložka pod svěrák zámečnický, včetně rychloupínákem, kompatibilní s dílenskými stoly</t>
  </si>
  <si>
    <t>-161985116</t>
  </si>
  <si>
    <t>Pol29</t>
  </si>
  <si>
    <t>Sada montážních šroubů pro upevnění svěráku, kompatibilní s dodávaným svěrákem</t>
  </si>
  <si>
    <t>-447617917</t>
  </si>
  <si>
    <t>Pol30</t>
  </si>
  <si>
    <t>Podložka pro řezání lupínkovou pilou, opatřeno rychloupínákem, kompatibilní s dílenskými stoly</t>
  </si>
  <si>
    <t>-1925468110</t>
  </si>
  <si>
    <t>Pol31</t>
  </si>
  <si>
    <t>Posuvný doraz pro fixaci obrobku, opatřeno rychloupínákem, kompatibilní s dílenskými stoly</t>
  </si>
  <si>
    <t>-1028271952</t>
  </si>
  <si>
    <t>Pol32</t>
  </si>
  <si>
    <t>Hliníkový doraz, délka min. 120 mm, průměr min. 25 mm, kompatibilní s dílenskými stoly</t>
  </si>
  <si>
    <t>-570148487</t>
  </si>
  <si>
    <t>Pol33</t>
  </si>
  <si>
    <t>Pokosník s posuvnou podložkou, opatřeno rychloupínákem, kompatibilní s dílenskými stoly</t>
  </si>
  <si>
    <t>1769333321</t>
  </si>
  <si>
    <t>Pol34</t>
  </si>
  <si>
    <t>Svěrák truhlářský, včetně kličky, šířka čelistí min. 150 mm, rozevření min. 105 mm</t>
  </si>
  <si>
    <t>-1387021578</t>
  </si>
  <si>
    <t>Pol35</t>
  </si>
  <si>
    <t>vložka do truhlářského svěráku</t>
  </si>
  <si>
    <t>-488776314</t>
  </si>
  <si>
    <t>Pol36</t>
  </si>
  <si>
    <t>Otočná stolička, výškově stavitelná, sedák dřevo nebo plast, nosnost min. 110 kg</t>
  </si>
  <si>
    <t>1784391641</t>
  </si>
  <si>
    <t>Pol37</t>
  </si>
  <si>
    <t>Plošinový vozík, 3× ložná plocha o min. rozměrech 900 × 550 mm, 2 otočná a 2 pevná kola o min. průměru 120 mm, celková nosnost min. 200 kg</t>
  </si>
  <si>
    <t>-504216591</t>
  </si>
  <si>
    <t>62657215</t>
  </si>
  <si>
    <t>854934002</t>
  </si>
  <si>
    <t>-28826197</t>
  </si>
  <si>
    <t>27</t>
  </si>
  <si>
    <t>-1592247754</t>
  </si>
  <si>
    <t>28</t>
  </si>
  <si>
    <t>1898875736</t>
  </si>
  <si>
    <t>29</t>
  </si>
  <si>
    <t>1863883879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</si>
  <si>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</si>
  <si>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</si>
  <si>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</si>
  <si>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</si>
  <si>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</si>
  <si>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</si>
  <si>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</si>
  <si>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</si>
  <si>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</si>
  <si>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</si>
  <si>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</si>
  <si>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</si>
  <si>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</si>
  <si>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</si>
  <si>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</si>
  <si>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</si>
  <si>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</si>
  <si>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</si>
  <si>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</si>
  <si>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</si>
  <si>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</si>
  <si>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</si>
  <si>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</si>
  <si>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</si>
  <si>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</si>
  <si>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</si>
  <si>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</si>
  <si>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</si>
  <si>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</si>
  <si>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</si>
  <si>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</si>
  <si>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</si>
  <si>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</si>
  <si>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</si>
  <si>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</si>
  <si>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</si>
  <si>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</si>
  <si>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</si>
  <si>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</si>
  <si>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</si>
  <si>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</si>
  <si>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</si>
  <si>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</si>
  <si>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</si>
  <si>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</si>
  <si>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</si>
  <si>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</si>
  <si>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</si>
  <si>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</si>
  <si>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</si>
  <si>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</si>
  <si>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</si>
  <si>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</si>
  <si>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</si>
  <si>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</si>
  <si>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</si>
  <si>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</si>
  <si>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</si>
  <si>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</si>
  <si>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</si>
  <si>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</si>
  <si>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</si>
  <si>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</si>
  <si>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</si>
  <si>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</si>
  <si>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</si>
  <si>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</si>
  <si>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</si>
  <si>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</si>
  <si>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</si>
  <si>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</si>
  <si>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</si>
  <si>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</si>
  <si>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</si>
  <si>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</si>
  <si>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</si>
  <si>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</si>
  <si>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</si>
  <si>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</si>
  <si>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</si>
  <si>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</si>
  <si>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</si>
  <si>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</si>
  <si>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</si>
  <si>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</si>
  <si>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</si>
  <si>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</si>
  <si>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</si>
  <si>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</si>
  <si>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</si>
  <si>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</si>
  <si>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</si>
  <si>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</si>
  <si>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</si>
  <si>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</si>
  <si>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</si>
  <si>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</si>
  <si>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</si>
  <si>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</si>
  <si>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</si>
  <si>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</si>
  <si>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</si>
  <si>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</si>
  <si>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</si>
  <si>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</si>
  <si>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</si>
  <si>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</si>
  <si>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</si>
  <si>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</si>
  <si>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</si>
  <si>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</si>
  <si>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</si>
  <si>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</si>
  <si>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</si>
  <si>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</si>
  <si>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</si>
  <si>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</si>
  <si>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</si>
  <si>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</si>
  <si>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</si>
  <si>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</si>
  <si>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</si>
  <si>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</si>
  <si>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</si>
  <si>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</si>
  <si>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</si>
  <si>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</si>
  <si>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</si>
  <si>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</si>
  <si>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</si>
  <si>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</si>
  <si>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</si>
  <si>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</si>
  <si>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</si>
  <si>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</si>
  <si>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</si>
  <si>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</si>
  <si>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</si>
  <si>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</si>
  <si>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</si>
  <si>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</si>
  <si>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</si>
  <si>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</si>
  <si>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</si>
  <si>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</si>
  <si>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</si>
  <si>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</si>
  <si>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</si>
  <si>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</si>
  <si>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</si>
  <si>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</si>
  <si>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</si>
  <si>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</si>
  <si>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</si>
  <si>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</si>
  <si>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</si>
  <si>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</si>
  <si>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</si>
  <si>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</si>
  <si>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</si>
  <si>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</si>
  <si>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</si>
  <si>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</si>
  <si>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</si>
  <si>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</si>
  <si>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</si>
  <si>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</si>
  <si>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</si>
  <si>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</si>
  <si>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</si>
  <si>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</si>
  <si>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</si>
  <si>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</si>
  <si>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</si>
  <si>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</si>
  <si>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</si>
  <si>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</si>
  <si>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</si>
  <si>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</si>
  <si>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</si>
  <si>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</si>
  <si>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</si>
  <si>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Dodávka vnitřního vybavení pro 2. ZŠ Beroun - vybavení specializovaných učeben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</si>
</sst>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Arial CE"/>
      <family val="2"/>
    </font>
    <font>
      <sz val="8"/>
      <color rgb="FF969696"/>
      <name val="Arial CE"/>
    </font>
    <font>
      <b/>
      <sz val="11"/>
      <name val="Arial CE"/>
    </font>
    <font>
      <b/>
      <sz val="12"/>
      <name val="Arial CE"/>
    </font>
    <font>
      <sz val="11"/>
      <name val="Arial CE"/>
    </font>
    <font>
      <sz val="10"/>
      <name val="Arial CE"/>
    </font>
    <font>
      <sz val="12"/>
      <color rgb="FF003366"/>
      <name val="Arial CE"/>
    </font>
    <font>
      <sz val="10"/>
      <color rgb="FF003366"/>
      <name val="Arial CE"/>
    </font>
    <font>
      <sz val="8"/>
      <color rgb="FF003366"/>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969696"/>
      <name val="Arial CE"/>
    </font>
    <font>
      <b/>
      <sz val="12"/>
      <color rgb="FF800000"/>
      <name val="Arial CE"/>
    </font>
    <font>
      <sz val="8"/>
      <color rgb="FF960000"/>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6" fillId="0" borderId="0" applyNumberFormat="0" applyFill="0" applyBorder="0" applyAlignment="0" applyProtection="0"/>
  </cellStyleXfs>
  <cellXfs count="33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0" fillId="0" borderId="0" xfId="0" applyAlignment="1">
      <alignment horizontal="center"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0" fillId="0" borderId="0" xfId="0" applyFont="1" applyAlignment="1" applyProtection="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2" fillId="0" borderId="0" xfId="0" applyFont="1" applyAlignment="1" applyProtection="1">
      <alignment horizontal="left" vertical="top"/>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4"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3"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3"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4" xfId="0" applyFont="1" applyBorder="1" applyAlignment="1">
      <alignment vertical="center"/>
    </xf>
    <xf numFmtId="0" fontId="15"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17" fillId="4" borderId="9" xfId="0" applyFont="1" applyFill="1" applyBorder="1" applyAlignment="1" applyProtection="1">
      <alignment horizontal="center" vertical="center"/>
    </xf>
    <xf numFmtId="0" fontId="18" fillId="0" borderId="17"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3" fillId="0" borderId="4" xfId="0" applyFont="1" applyBorder="1" applyAlignment="1" applyProtection="1">
      <alignment vertical="center"/>
    </xf>
    <xf numFmtId="0" fontId="19" fillId="0" borderId="0" xfId="0" applyFont="1" applyAlignment="1" applyProtection="1">
      <alignment horizontal="left" vertical="center"/>
    </xf>
    <xf numFmtId="0" fontId="19" fillId="0" borderId="0" xfId="0" applyFont="1" applyAlignment="1" applyProtection="1">
      <alignment vertical="center"/>
    </xf>
    <xf numFmtId="4" fontId="19"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4" xfId="0" applyFont="1" applyBorder="1" applyAlignment="1">
      <alignment vertical="center"/>
    </xf>
    <xf numFmtId="4" fontId="16" fillId="0" borderId="15" xfId="0" applyNumberFormat="1" applyFont="1" applyBorder="1" applyAlignment="1" applyProtection="1">
      <alignment vertical="center"/>
    </xf>
    <xf numFmtId="4" fontId="16" fillId="0" borderId="0" xfId="0" applyNumberFormat="1" applyFont="1" applyBorder="1" applyAlignment="1" applyProtection="1">
      <alignment vertical="center"/>
    </xf>
    <xf numFmtId="166" fontId="16" fillId="0" borderId="0" xfId="0" applyNumberFormat="1" applyFont="1" applyBorder="1" applyAlignment="1" applyProtection="1">
      <alignment vertical="center"/>
    </xf>
    <xf numFmtId="4" fontId="16" fillId="0" borderId="16" xfId="0" applyNumberFormat="1" applyFont="1" applyBorder="1" applyAlignment="1" applyProtection="1">
      <alignment vertical="center"/>
    </xf>
    <xf numFmtId="0" fontId="3" fillId="0" borderId="0" xfId="0" applyFont="1" applyAlignment="1">
      <alignment horizontal="left" vertical="center"/>
    </xf>
    <xf numFmtId="0" fontId="20" fillId="0" borderId="0" xfId="0" applyFont="1" applyAlignment="1">
      <alignment horizontal="left" vertical="center"/>
    </xf>
    <xf numFmtId="0" fontId="4" fillId="0" borderId="4" xfId="0" applyFont="1" applyBorder="1"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vertical="center"/>
    </xf>
    <xf numFmtId="0" fontId="2" fillId="0" borderId="0" xfId="0" applyFont="1" applyAlignment="1" applyProtection="1">
      <alignment horizontal="center" vertical="center"/>
    </xf>
    <xf numFmtId="0" fontId="4" fillId="0" borderId="4" xfId="0" applyFont="1" applyBorder="1" applyAlignment="1">
      <alignment vertical="center"/>
    </xf>
    <xf numFmtId="4" fontId="23" fillId="0" borderId="15"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1" applyFont="1" applyAlignment="1">
      <alignment horizontal="center" vertical="center"/>
    </xf>
    <xf numFmtId="0" fontId="5" fillId="0" borderId="4"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5" fillId="0" borderId="4" xfId="0" applyFont="1" applyBorder="1" applyAlignment="1">
      <alignment vertical="center"/>
    </xf>
    <xf numFmtId="4" fontId="26" fillId="0" borderId="15" xfId="0" applyNumberFormat="1" applyFont="1" applyBorder="1" applyAlignment="1" applyProtection="1">
      <alignment vertical="center"/>
    </xf>
    <xf numFmtId="4" fontId="26" fillId="0" borderId="0" xfId="0" applyNumberFormat="1" applyFont="1" applyBorder="1" applyAlignment="1" applyProtection="1">
      <alignment vertical="center"/>
    </xf>
    <xf numFmtId="166" fontId="26" fillId="0" borderId="0" xfId="0" applyNumberFormat="1" applyFont="1" applyBorder="1" applyAlignment="1" applyProtection="1">
      <alignment vertical="center"/>
    </xf>
    <xf numFmtId="4" fontId="26" fillId="0" borderId="16" xfId="0" applyNumberFormat="1" applyFont="1" applyBorder="1" applyAlignment="1" applyProtection="1">
      <alignment vertical="center"/>
    </xf>
    <xf numFmtId="0" fontId="5" fillId="0" borderId="0" xfId="0" applyFont="1" applyAlignment="1">
      <alignment horizontal="left" vertical="center"/>
    </xf>
    <xf numFmtId="4" fontId="26" fillId="0" borderId="20" xfId="0" applyNumberFormat="1" applyFont="1" applyBorder="1" applyAlignment="1" applyProtection="1">
      <alignment vertical="center"/>
    </xf>
    <xf numFmtId="4" fontId="26" fillId="0" borderId="21" xfId="0" applyNumberFormat="1" applyFont="1" applyBorder="1" applyAlignment="1" applyProtection="1">
      <alignment vertical="center"/>
    </xf>
    <xf numFmtId="166" fontId="26" fillId="0" borderId="21" xfId="0" applyNumberFormat="1" applyFont="1" applyBorder="1" applyAlignment="1" applyProtection="1">
      <alignment vertical="center"/>
    </xf>
    <xf numFmtId="4" fontId="26"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4" fillId="0" borderId="0" xfId="0" applyFont="1" applyAlignment="1">
      <alignment horizontal="left" vertical="center"/>
    </xf>
    <xf numFmtId="4" fontId="19"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7" xfId="0" applyFont="1" applyFill="1" applyBorder="1" applyAlignment="1">
      <alignment horizontal="left" vertical="center"/>
    </xf>
    <xf numFmtId="0" fontId="0" fillId="4" borderId="8" xfId="0" applyFont="1" applyFill="1" applyBorder="1" applyAlignment="1">
      <alignment vertical="center"/>
    </xf>
    <xf numFmtId="0" fontId="3" fillId="4" borderId="8" xfId="0" applyFont="1" applyFill="1" applyBorder="1" applyAlignment="1">
      <alignment horizontal="right" vertical="center"/>
    </xf>
    <xf numFmtId="0" fontId="3"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3"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7"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17" fillId="4" borderId="0" xfId="0" applyFont="1" applyFill="1" applyAlignment="1" applyProtection="1">
      <alignment horizontal="right" vertical="center"/>
    </xf>
    <xf numFmtId="0" fontId="27"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wrapText="1"/>
      <protection locked="0"/>
    </xf>
    <xf numFmtId="0" fontId="17"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19" fillId="0" borderId="0" xfId="0" applyNumberFormat="1" applyFont="1" applyAlignment="1" applyProtection="1"/>
    <xf numFmtId="166" fontId="28" fillId="0" borderId="13" xfId="0" applyNumberFormat="1" applyFont="1" applyBorder="1" applyAlignment="1" applyProtection="1"/>
    <xf numFmtId="166" fontId="28" fillId="0" borderId="14" xfId="0" applyNumberFormat="1" applyFont="1" applyBorder="1" applyAlignment="1" applyProtection="1"/>
    <xf numFmtId="4" fontId="15"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3" xfId="0" applyFont="1" applyBorder="1" applyAlignment="1" applyProtection="1">
      <alignment horizontal="center" vertical="center"/>
    </xf>
    <xf numFmtId="49" fontId="0" fillId="0" borderId="23" xfId="0" applyNumberFormat="1"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3" xfId="0" applyFont="1" applyBorder="1" applyAlignment="1" applyProtection="1">
      <alignment horizontal="center" vertical="center" wrapText="1"/>
    </xf>
    <xf numFmtId="167" fontId="0" fillId="0" borderId="23" xfId="0" applyNumberFormat="1" applyFont="1" applyBorder="1" applyAlignment="1" applyProtection="1">
      <alignment vertical="center"/>
    </xf>
    <xf numFmtId="4" fontId="0" fillId="2" borderId="23" xfId="0" applyNumberFormat="1" applyFont="1" applyFill="1" applyBorder="1" applyAlignment="1" applyProtection="1">
      <alignment vertical="center"/>
      <protection locked="0"/>
    </xf>
    <xf numFmtId="4" fontId="0" fillId="0" borderId="23" xfId="0" applyNumberFormat="1" applyFont="1" applyBorder="1" applyAlignment="1" applyProtection="1">
      <alignment vertical="center"/>
    </xf>
    <xf numFmtId="0" fontId="1" fillId="2" borderId="15"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6" xfId="0" applyNumberFormat="1" applyFont="1" applyBorder="1" applyAlignment="1" applyProtection="1">
      <alignment vertical="center"/>
    </xf>
    <xf numFmtId="4" fontId="0" fillId="0" borderId="0" xfId="0" applyNumberFormat="1" applyFont="1" applyAlignment="1">
      <alignment vertical="center"/>
    </xf>
    <xf numFmtId="0" fontId="1" fillId="2" borderId="20" xfId="0" applyFont="1" applyFill="1" applyBorder="1" applyAlignment="1" applyProtection="1">
      <alignment horizontal="left" vertical="center"/>
      <protection locked="0"/>
    </xf>
    <xf numFmtId="0" fontId="1"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1" fillId="0" borderId="21" xfId="0" applyNumberFormat="1" applyFont="1" applyBorder="1" applyAlignment="1" applyProtection="1">
      <alignment vertical="center"/>
    </xf>
    <xf numFmtId="166" fontId="1" fillId="0" borderId="22" xfId="0" applyNumberFormat="1" applyFont="1" applyBorder="1" applyAlignment="1" applyProtection="1">
      <alignment vertical="center"/>
    </xf>
    <xf numFmtId="0" fontId="0" fillId="0" borderId="0" xfId="0" applyAlignment="1">
      <alignment vertical="top"/>
    </xf>
    <xf numFmtId="0" fontId="29" fillId="0" borderId="24"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7" xfId="0" applyFont="1" applyBorder="1" applyAlignment="1">
      <alignment vertical="center" wrapText="1"/>
    </xf>
    <xf numFmtId="0" fontId="29" fillId="0" borderId="28" xfId="0" applyFont="1" applyBorder="1" applyAlignment="1">
      <alignment vertical="center" wrapText="1"/>
    </xf>
    <xf numFmtId="0" fontId="31" fillId="0" borderId="1" xfId="0" applyFont="1" applyBorder="1" applyAlignment="1">
      <alignment horizontal="left" vertical="center" wrapText="1"/>
    </xf>
    <xf numFmtId="0" fontId="32" fillId="0" borderId="1" xfId="0" applyFont="1" applyBorder="1" applyAlignment="1">
      <alignment horizontal="left" vertical="center" wrapText="1"/>
    </xf>
    <xf numFmtId="0" fontId="32" fillId="0" borderId="27" xfId="0" applyFont="1" applyBorder="1" applyAlignment="1">
      <alignment vertical="center" wrapText="1"/>
    </xf>
    <xf numFmtId="0" fontId="32" fillId="0" borderId="1" xfId="0" applyFont="1" applyBorder="1" applyAlignment="1">
      <alignment vertical="center" wrapText="1"/>
    </xf>
    <xf numFmtId="0" fontId="32" fillId="0" borderId="1" xfId="0" applyFont="1" applyBorder="1" applyAlignment="1">
      <alignment horizontal="left" vertical="center"/>
    </xf>
    <xf numFmtId="0" fontId="32" fillId="0" borderId="1" xfId="0" applyFont="1" applyBorder="1" applyAlignment="1">
      <alignment vertical="center"/>
    </xf>
    <xf numFmtId="49" fontId="32" fillId="0" borderId="1" xfId="0" applyNumberFormat="1" applyFont="1" applyBorder="1" applyAlignment="1">
      <alignment vertical="center" wrapText="1"/>
    </xf>
    <xf numFmtId="0" fontId="29" fillId="0" borderId="30" xfId="0" applyFont="1" applyBorder="1" applyAlignment="1">
      <alignment vertical="center" wrapText="1"/>
    </xf>
    <xf numFmtId="0" fontId="33" fillId="0" borderId="29" xfId="0" applyFont="1" applyBorder="1" applyAlignment="1">
      <alignment vertical="center" wrapText="1"/>
    </xf>
    <xf numFmtId="0" fontId="29" fillId="0" borderId="31" xfId="0" applyFont="1" applyBorder="1" applyAlignment="1">
      <alignment vertical="center" wrapText="1"/>
    </xf>
    <xf numFmtId="0" fontId="29" fillId="0" borderId="1" xfId="0" applyFont="1" applyBorder="1" applyAlignment="1">
      <alignment vertical="top"/>
    </xf>
    <xf numFmtId="0" fontId="29" fillId="0" borderId="0" xfId="0" applyFont="1" applyAlignment="1">
      <alignment vertical="top"/>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29" fillId="0" borderId="27" xfId="0" applyFont="1" applyBorder="1" applyAlignment="1">
      <alignment horizontal="left" vertical="center"/>
    </xf>
    <xf numFmtId="0" fontId="29" fillId="0" borderId="28" xfId="0" applyFont="1" applyBorder="1" applyAlignment="1">
      <alignment horizontal="left" vertical="center"/>
    </xf>
    <xf numFmtId="0" fontId="31" fillId="0" borderId="1" xfId="0" applyFont="1" applyBorder="1" applyAlignment="1">
      <alignment horizontal="left" vertical="center"/>
    </xf>
    <xf numFmtId="0" fontId="34" fillId="0" borderId="0" xfId="0" applyFont="1" applyAlignment="1">
      <alignment horizontal="left" vertical="center"/>
    </xf>
    <xf numFmtId="0" fontId="31" fillId="0" borderId="29" xfId="0" applyFont="1" applyBorder="1" applyAlignment="1">
      <alignment horizontal="left" vertical="center"/>
    </xf>
    <xf numFmtId="0" fontId="31" fillId="0" borderId="29" xfId="0" applyFont="1" applyBorder="1" applyAlignment="1">
      <alignment horizontal="center" vertical="center"/>
    </xf>
    <xf numFmtId="0" fontId="34" fillId="0" borderId="29" xfId="0" applyFont="1" applyBorder="1" applyAlignment="1">
      <alignment horizontal="left" vertical="center"/>
    </xf>
    <xf numFmtId="0" fontId="35" fillId="0" borderId="1" xfId="0" applyFont="1" applyBorder="1" applyAlignment="1">
      <alignment horizontal="left" vertical="center"/>
    </xf>
    <xf numFmtId="0" fontId="32" fillId="0" borderId="0" xfId="0" applyFont="1" applyAlignment="1">
      <alignment horizontal="left" vertical="center"/>
    </xf>
    <xf numFmtId="0" fontId="32" fillId="0" borderId="1" xfId="0" applyFont="1" applyBorder="1" applyAlignment="1">
      <alignment horizontal="center" vertical="center"/>
    </xf>
    <xf numFmtId="0" fontId="32" fillId="0" borderId="27" xfId="0" applyFont="1" applyBorder="1" applyAlignment="1">
      <alignment horizontal="left" vertical="center"/>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0" fontId="29" fillId="0" borderId="30" xfId="0" applyFont="1" applyBorder="1" applyAlignment="1">
      <alignment horizontal="left" vertical="center"/>
    </xf>
    <xf numFmtId="0" fontId="33" fillId="0" borderId="29" xfId="0" applyFont="1" applyBorder="1" applyAlignment="1">
      <alignment horizontal="left" vertical="center"/>
    </xf>
    <xf numFmtId="0" fontId="29" fillId="0" borderId="31" xfId="0" applyFont="1" applyBorder="1" applyAlignment="1">
      <alignment horizontal="left" vertical="center"/>
    </xf>
    <xf numFmtId="0" fontId="29" fillId="0" borderId="1" xfId="0" applyFont="1" applyBorder="1" applyAlignment="1">
      <alignment horizontal="left" vertical="center"/>
    </xf>
    <xf numFmtId="0" fontId="33" fillId="0" borderId="1" xfId="0" applyFont="1" applyBorder="1" applyAlignment="1">
      <alignment horizontal="left" vertical="center"/>
    </xf>
    <xf numFmtId="0" fontId="34" fillId="0" borderId="1" xfId="0" applyFont="1" applyBorder="1" applyAlignment="1">
      <alignment horizontal="left" vertical="center"/>
    </xf>
    <xf numFmtId="0" fontId="32" fillId="0" borderId="29" xfId="0" applyFont="1" applyBorder="1" applyAlignment="1">
      <alignment horizontal="left" vertical="center"/>
    </xf>
    <xf numFmtId="0" fontId="29" fillId="0" borderId="1" xfId="0" applyFont="1" applyBorder="1" applyAlignment="1">
      <alignment horizontal="left" vertical="center" wrapText="1"/>
    </xf>
    <xf numFmtId="0" fontId="32" fillId="0" borderId="1" xfId="0" applyFont="1" applyBorder="1" applyAlignment="1">
      <alignment horizontal="center"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8" xfId="0" applyFont="1" applyBorder="1" applyAlignment="1">
      <alignment horizontal="left" vertical="center" wrapText="1"/>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2" fillId="0" borderId="27" xfId="0" applyFont="1" applyBorder="1" applyAlignment="1">
      <alignment horizontal="left" vertical="center" wrapText="1"/>
    </xf>
    <xf numFmtId="0" fontId="32" fillId="0" borderId="28" xfId="0" applyFont="1" applyBorder="1" applyAlignment="1">
      <alignment horizontal="left" vertical="center" wrapText="1"/>
    </xf>
    <xf numFmtId="0" fontId="32" fillId="0" borderId="28" xfId="0" applyFont="1" applyBorder="1" applyAlignment="1">
      <alignment horizontal="left" vertical="center"/>
    </xf>
    <xf numFmtId="0" fontId="32" fillId="0" borderId="30" xfId="0" applyFont="1" applyBorder="1" applyAlignment="1">
      <alignment horizontal="left" vertical="center" wrapText="1"/>
    </xf>
    <xf numFmtId="0" fontId="32" fillId="0" borderId="29" xfId="0" applyFont="1" applyBorder="1" applyAlignment="1">
      <alignment horizontal="left" vertical="center" wrapText="1"/>
    </xf>
    <xf numFmtId="0" fontId="32" fillId="0" borderId="31" xfId="0" applyFont="1" applyBorder="1" applyAlignment="1">
      <alignment horizontal="left" vertical="center" wrapText="1"/>
    </xf>
    <xf numFmtId="0" fontId="32" fillId="0" borderId="1" xfId="0" applyFont="1" applyBorder="1" applyAlignment="1">
      <alignment horizontal="left" vertical="top"/>
    </xf>
    <xf numFmtId="0" fontId="32" fillId="0" borderId="1" xfId="0" applyFont="1" applyBorder="1" applyAlignment="1">
      <alignment horizontal="center" vertical="top"/>
    </xf>
    <xf numFmtId="0" fontId="32" fillId="0" borderId="30" xfId="0" applyFont="1" applyBorder="1" applyAlignment="1">
      <alignment horizontal="left" vertical="center"/>
    </xf>
    <xf numFmtId="0" fontId="32" fillId="0" borderId="31" xfId="0" applyFont="1" applyBorder="1" applyAlignment="1">
      <alignment horizontal="left" vertical="center"/>
    </xf>
    <xf numFmtId="0" fontId="34" fillId="0" borderId="0" xfId="0" applyFont="1" applyAlignment="1">
      <alignment vertical="center"/>
    </xf>
    <xf numFmtId="0" fontId="31" fillId="0" borderId="1" xfId="0" applyFont="1" applyBorder="1" applyAlignment="1">
      <alignment vertical="center"/>
    </xf>
    <xf numFmtId="0" fontId="34" fillId="0" borderId="29" xfId="0" applyFont="1" applyBorder="1" applyAlignment="1">
      <alignment vertical="center"/>
    </xf>
    <xf numFmtId="0" fontId="31" fillId="0" borderId="29" xfId="0" applyFont="1" applyBorder="1" applyAlignment="1">
      <alignment vertical="center"/>
    </xf>
    <xf numFmtId="0" fontId="0" fillId="0" borderId="1" xfId="0" applyBorder="1" applyAlignment="1">
      <alignment vertical="top"/>
    </xf>
    <xf numFmtId="49" fontId="32" fillId="0" borderId="1" xfId="0" applyNumberFormat="1" applyFont="1" applyBorder="1" applyAlignment="1">
      <alignment horizontal="left" vertical="center"/>
    </xf>
    <xf numFmtId="0" fontId="0" fillId="0" borderId="29" xfId="0" applyBorder="1" applyAlignment="1">
      <alignment vertical="top"/>
    </xf>
    <xf numFmtId="0" fontId="31" fillId="0" borderId="29" xfId="0" applyFont="1" applyBorder="1" applyAlignment="1">
      <alignment horizontal="left"/>
    </xf>
    <xf numFmtId="0" fontId="34" fillId="0" borderId="29" xfId="0" applyFont="1" applyBorder="1" applyAlignment="1"/>
    <xf numFmtId="0" fontId="29" fillId="0" borderId="27" xfId="0" applyFont="1" applyBorder="1" applyAlignment="1">
      <alignment vertical="top"/>
    </xf>
    <xf numFmtId="0" fontId="29" fillId="0" borderId="28" xfId="0" applyFont="1" applyBorder="1" applyAlignment="1">
      <alignment vertical="top"/>
    </xf>
    <xf numFmtId="0" fontId="29" fillId="0" borderId="1" xfId="0" applyFont="1" applyBorder="1" applyAlignment="1">
      <alignment horizontal="center" vertical="center"/>
    </xf>
    <xf numFmtId="0" fontId="29" fillId="0" borderId="1" xfId="0" applyFont="1" applyBorder="1" applyAlignment="1">
      <alignment horizontal="left" vertical="top"/>
    </xf>
    <xf numFmtId="0" fontId="29" fillId="0" borderId="30" xfId="0" applyFont="1" applyBorder="1" applyAlignment="1">
      <alignment vertical="top"/>
    </xf>
    <xf numFmtId="0" fontId="29" fillId="0" borderId="29" xfId="0" applyFont="1" applyBorder="1" applyAlignment="1">
      <alignment vertical="top"/>
    </xf>
    <xf numFmtId="0" fontId="29" fillId="0" borderId="31" xfId="0" applyFont="1" applyBorder="1" applyAlignment="1">
      <alignment vertical="top"/>
    </xf>
    <xf numFmtId="4" fontId="13" fillId="0" borderId="0" xfId="0" applyNumberFormat="1" applyFont="1" applyAlignment="1" applyProtection="1">
      <alignment vertical="center"/>
    </xf>
    <xf numFmtId="0" fontId="1" fillId="0" borderId="0" xfId="0" applyFont="1" applyAlignment="1" applyProtection="1">
      <alignment vertical="center"/>
    </xf>
    <xf numFmtId="0" fontId="13" fillId="0" borderId="0" xfId="0" applyFont="1" applyAlignment="1">
      <alignment horizontal="left" vertical="top" wrapText="1"/>
    </xf>
    <xf numFmtId="0" fontId="13" fillId="0" borderId="0" xfId="0" applyFont="1" applyAlignment="1">
      <alignment horizontal="left" vertical="center"/>
    </xf>
    <xf numFmtId="4" fontId="14" fillId="0" borderId="6" xfId="0" applyNumberFormat="1" applyFont="1" applyBorder="1" applyAlignment="1" applyProtection="1">
      <alignment vertical="center"/>
    </xf>
    <xf numFmtId="0" fontId="0" fillId="0" borderId="6" xfId="0" applyFont="1" applyBorder="1" applyAlignment="1" applyProtection="1">
      <alignment vertical="center"/>
    </xf>
    <xf numFmtId="0" fontId="3"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3"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0" xfId="0"/>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Alignment="1" applyProtection="1">
      <alignment vertical="center" wrapText="1"/>
    </xf>
    <xf numFmtId="0" fontId="0"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right" vertical="center"/>
    </xf>
    <xf numFmtId="0" fontId="17" fillId="4" borderId="8" xfId="0" applyFont="1" applyFill="1" applyBorder="1" applyAlignment="1" applyProtection="1">
      <alignment horizontal="center" vertical="center"/>
    </xf>
    <xf numFmtId="0" fontId="17" fillId="4" borderId="8" xfId="0" applyFont="1" applyFill="1" applyBorder="1" applyAlignment="1" applyProtection="1">
      <alignment horizontal="left" vertical="center"/>
    </xf>
    <xf numFmtId="0" fontId="17" fillId="4" borderId="8" xfId="0" applyFont="1" applyFill="1" applyBorder="1" applyAlignment="1" applyProtection="1">
      <alignment horizontal="right" vertical="center"/>
    </xf>
    <xf numFmtId="4" fontId="22" fillId="0" borderId="0" xfId="0" applyNumberFormat="1" applyFont="1" applyAlignment="1" applyProtection="1">
      <alignment vertical="center"/>
    </xf>
    <xf numFmtId="0" fontId="22" fillId="0" borderId="0" xfId="0" applyFont="1" applyAlignment="1" applyProtection="1">
      <alignment vertical="center"/>
    </xf>
    <xf numFmtId="4" fontId="22"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vertical="center"/>
    </xf>
    <xf numFmtId="4" fontId="19" fillId="0" borderId="0" xfId="0" applyNumberFormat="1" applyFont="1" applyAlignment="1" applyProtection="1">
      <alignment horizontal="right" vertical="center"/>
    </xf>
    <xf numFmtId="4" fontId="19" fillId="0" borderId="0" xfId="0" applyNumberFormat="1" applyFont="1" applyAlignment="1" applyProtection="1">
      <alignment vertical="center"/>
    </xf>
    <xf numFmtId="0" fontId="17" fillId="4" borderId="7" xfId="0" applyFont="1" applyFill="1" applyBorder="1" applyAlignment="1" applyProtection="1">
      <alignment horizontal="center" vertical="center"/>
    </xf>
    <xf numFmtId="0" fontId="21"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32" fillId="0" borderId="1" xfId="0" applyFont="1" applyBorder="1" applyAlignment="1">
      <alignment horizontal="left" vertical="top"/>
    </xf>
    <xf numFmtId="0" fontId="32" fillId="0" borderId="1" xfId="0" applyFont="1" applyBorder="1" applyAlignment="1">
      <alignment horizontal="left" vertical="center"/>
    </xf>
    <xf numFmtId="0" fontId="31" fillId="0" borderId="29" xfId="0" applyFont="1" applyBorder="1" applyAlignment="1">
      <alignment horizontal="left"/>
    </xf>
    <xf numFmtId="0" fontId="30" fillId="0" borderId="1" xfId="0" applyFont="1" applyBorder="1" applyAlignment="1">
      <alignment horizontal="center" vertical="center" wrapText="1"/>
    </xf>
    <xf numFmtId="0" fontId="32" fillId="0" borderId="1" xfId="0" applyFont="1" applyBorder="1" applyAlignment="1">
      <alignment horizontal="left" vertical="center" wrapText="1"/>
    </xf>
    <xf numFmtId="0" fontId="30" fillId="0" borderId="1" xfId="0" applyFont="1" applyBorder="1" applyAlignment="1">
      <alignment horizontal="center" vertical="center"/>
    </xf>
    <xf numFmtId="0" fontId="31" fillId="0" borderId="29" xfId="0" applyFont="1" applyBorder="1" applyAlignment="1">
      <alignment horizontal="left" wrapText="1"/>
    </xf>
    <xf numFmtId="49" fontId="32"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tabSelected="1" workbookViewId="0">
      <selection activeCell="K6" sqref="K6:AO6"/>
    </sheetView>
  </sheetViews>
  <sheetFormatPr defaultRowHeight="12.7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3" t="s">
        <v>0</v>
      </c>
      <c r="AZ1" s="13" t="s">
        <v>1</v>
      </c>
      <c r="BA1" s="13" t="s">
        <v>2</v>
      </c>
      <c r="BB1" s="13" t="s">
        <v>3</v>
      </c>
      <c r="BT1" s="13" t="s">
        <v>4</v>
      </c>
      <c r="BU1" s="13" t="s">
        <v>4</v>
      </c>
      <c r="BV1" s="13" t="s">
        <v>5</v>
      </c>
    </row>
    <row r="2" spans="1:74" ht="36.950000000000003" customHeight="1">
      <c r="AR2" s="284"/>
      <c r="AS2" s="284"/>
      <c r="AT2" s="284"/>
      <c r="AU2" s="284"/>
      <c r="AV2" s="284"/>
      <c r="AW2" s="284"/>
      <c r="AX2" s="284"/>
      <c r="AY2" s="284"/>
      <c r="AZ2" s="284"/>
      <c r="BA2" s="284"/>
      <c r="BB2" s="284"/>
      <c r="BC2" s="284"/>
      <c r="BD2" s="284"/>
      <c r="BE2" s="284"/>
      <c r="BS2" s="14" t="s">
        <v>6</v>
      </c>
      <c r="BT2" s="14" t="s">
        <v>7</v>
      </c>
    </row>
    <row r="3" spans="1:74"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1:74"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1:74" ht="12" customHeight="1">
      <c r="B5" s="18"/>
      <c r="C5" s="19"/>
      <c r="D5" s="23" t="s">
        <v>13</v>
      </c>
      <c r="E5" s="19"/>
      <c r="F5" s="19"/>
      <c r="G5" s="19"/>
      <c r="H5" s="19"/>
      <c r="I5" s="19"/>
      <c r="J5" s="19"/>
      <c r="K5" s="296" t="s">
        <v>14</v>
      </c>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19"/>
      <c r="AQ5" s="19"/>
      <c r="AR5" s="17"/>
      <c r="BE5" s="276" t="s">
        <v>15</v>
      </c>
      <c r="BS5" s="14" t="s">
        <v>6</v>
      </c>
    </row>
    <row r="6" spans="1:74" ht="36.950000000000003" customHeight="1">
      <c r="B6" s="18"/>
      <c r="C6" s="19"/>
      <c r="D6" s="25" t="s">
        <v>16</v>
      </c>
      <c r="E6" s="19"/>
      <c r="F6" s="19"/>
      <c r="G6" s="19"/>
      <c r="H6" s="19"/>
      <c r="I6" s="19"/>
      <c r="J6" s="19"/>
      <c r="K6" s="298" t="s">
        <v>545</v>
      </c>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19"/>
      <c r="AQ6" s="19"/>
      <c r="AR6" s="17"/>
      <c r="BE6" s="277"/>
      <c r="BS6" s="14" t="s">
        <v>6</v>
      </c>
    </row>
    <row r="7" spans="1:74" ht="12" customHeight="1">
      <c r="B7" s="18"/>
      <c r="C7" s="19"/>
      <c r="D7" s="26" t="s">
        <v>17</v>
      </c>
      <c r="E7" s="19"/>
      <c r="F7" s="19"/>
      <c r="G7" s="19"/>
      <c r="H7" s="19"/>
      <c r="I7" s="19"/>
      <c r="J7" s="19"/>
      <c r="K7" s="24" t="s">
        <v>18</v>
      </c>
      <c r="L7" s="19"/>
      <c r="M7" s="19"/>
      <c r="N7" s="19"/>
      <c r="O7" s="19"/>
      <c r="P7" s="19"/>
      <c r="Q7" s="19"/>
      <c r="R7" s="19"/>
      <c r="S7" s="19"/>
      <c r="T7" s="19"/>
      <c r="U7" s="19"/>
      <c r="V7" s="19"/>
      <c r="W7" s="19"/>
      <c r="X7" s="19"/>
      <c r="Y7" s="19"/>
      <c r="Z7" s="19"/>
      <c r="AA7" s="19"/>
      <c r="AB7" s="19"/>
      <c r="AC7" s="19"/>
      <c r="AD7" s="19"/>
      <c r="AE7" s="19"/>
      <c r="AF7" s="19"/>
      <c r="AG7" s="19"/>
      <c r="AH7" s="19"/>
      <c r="AI7" s="19"/>
      <c r="AJ7" s="19"/>
      <c r="AK7" s="26" t="s">
        <v>19</v>
      </c>
      <c r="AL7" s="19"/>
      <c r="AM7" s="19"/>
      <c r="AN7" s="24" t="s">
        <v>18</v>
      </c>
      <c r="AO7" s="19"/>
      <c r="AP7" s="19"/>
      <c r="AQ7" s="19"/>
      <c r="AR7" s="17"/>
      <c r="BE7" s="277"/>
      <c r="BS7" s="14" t="s">
        <v>6</v>
      </c>
    </row>
    <row r="8" spans="1:74" ht="12" customHeight="1">
      <c r="B8" s="18"/>
      <c r="C8" s="19"/>
      <c r="D8" s="26" t="s">
        <v>20</v>
      </c>
      <c r="E8" s="19"/>
      <c r="F8" s="19"/>
      <c r="G8" s="19"/>
      <c r="H8" s="19"/>
      <c r="I8" s="19"/>
      <c r="J8" s="19"/>
      <c r="K8" s="24" t="s">
        <v>21</v>
      </c>
      <c r="L8" s="19"/>
      <c r="M8" s="19"/>
      <c r="N8" s="19"/>
      <c r="O8" s="19"/>
      <c r="P8" s="19"/>
      <c r="Q8" s="19"/>
      <c r="R8" s="19"/>
      <c r="S8" s="19"/>
      <c r="T8" s="19"/>
      <c r="U8" s="19"/>
      <c r="V8" s="19"/>
      <c r="W8" s="19"/>
      <c r="X8" s="19"/>
      <c r="Y8" s="19"/>
      <c r="Z8" s="19"/>
      <c r="AA8" s="19"/>
      <c r="AB8" s="19"/>
      <c r="AC8" s="19"/>
      <c r="AD8" s="19"/>
      <c r="AE8" s="19"/>
      <c r="AF8" s="19"/>
      <c r="AG8" s="19"/>
      <c r="AH8" s="19"/>
      <c r="AI8" s="19"/>
      <c r="AJ8" s="19"/>
      <c r="AK8" s="26" t="s">
        <v>22</v>
      </c>
      <c r="AL8" s="19"/>
      <c r="AM8" s="19"/>
      <c r="AN8" s="27" t="s">
        <v>23</v>
      </c>
      <c r="AO8" s="19"/>
      <c r="AP8" s="19"/>
      <c r="AQ8" s="19"/>
      <c r="AR8" s="17"/>
      <c r="BE8" s="277"/>
      <c r="BS8" s="14" t="s">
        <v>6</v>
      </c>
    </row>
    <row r="9" spans="1:74" ht="14.45"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77"/>
      <c r="BS9" s="14" t="s">
        <v>6</v>
      </c>
    </row>
    <row r="10" spans="1:74" ht="12" customHeight="1">
      <c r="B10" s="18"/>
      <c r="C10" s="19"/>
      <c r="D10" s="26" t="s">
        <v>24</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6" t="s">
        <v>25</v>
      </c>
      <c r="AL10" s="19"/>
      <c r="AM10" s="19"/>
      <c r="AN10" s="24" t="s">
        <v>18</v>
      </c>
      <c r="AO10" s="19"/>
      <c r="AP10" s="19"/>
      <c r="AQ10" s="19"/>
      <c r="AR10" s="17"/>
      <c r="BE10" s="277"/>
      <c r="BS10" s="14" t="s">
        <v>6</v>
      </c>
    </row>
    <row r="11" spans="1:74" ht="18.399999999999999" customHeight="1">
      <c r="B11" s="18"/>
      <c r="C11" s="19"/>
      <c r="D11" s="19"/>
      <c r="E11" s="24" t="s">
        <v>26</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6" t="s">
        <v>27</v>
      </c>
      <c r="AL11" s="19"/>
      <c r="AM11" s="19"/>
      <c r="AN11" s="24" t="s">
        <v>18</v>
      </c>
      <c r="AO11" s="19"/>
      <c r="AP11" s="19"/>
      <c r="AQ11" s="19"/>
      <c r="AR11" s="17"/>
      <c r="BE11" s="277"/>
      <c r="BS11" s="14" t="s">
        <v>6</v>
      </c>
    </row>
    <row r="12" spans="1:74"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77"/>
      <c r="BS12" s="14" t="s">
        <v>6</v>
      </c>
    </row>
    <row r="13" spans="1:74" ht="12" customHeight="1">
      <c r="B13" s="18"/>
      <c r="C13" s="19"/>
      <c r="D13" s="26" t="s">
        <v>28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6" t="s">
        <v>25</v>
      </c>
      <c r="AL13" s="19"/>
      <c r="AM13" s="19"/>
      <c r="AN13" s="28" t="s">
        <v>29</v>
      </c>
      <c r="AO13" s="19"/>
      <c r="AP13" s="19"/>
      <c r="AQ13" s="19"/>
      <c r="AR13" s="17"/>
      <c r="BE13" s="277"/>
      <c r="BS13" s="14" t="s">
        <v>6</v>
      </c>
    </row>
    <row r="14" spans="1:74" ht="11.25">
      <c r="B14" s="18"/>
      <c r="C14" s="19"/>
      <c r="D14" s="19"/>
      <c r="E14" s="299" t="s">
        <v>29</v>
      </c>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26" t="s">
        <v>27</v>
      </c>
      <c r="AL14" s="19"/>
      <c r="AM14" s="19"/>
      <c r="AN14" s="28" t="s">
        <v>29</v>
      </c>
      <c r="AO14" s="19"/>
      <c r="AP14" s="19"/>
      <c r="AQ14" s="19"/>
      <c r="AR14" s="17"/>
      <c r="BE14" s="277"/>
      <c r="BS14" s="14" t="s">
        <v>6</v>
      </c>
    </row>
    <row r="15" spans="1:74"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77"/>
      <c r="BS15" s="14" t="s">
        <v>4</v>
      </c>
    </row>
    <row r="16" spans="1:74" ht="12" customHeight="1">
      <c r="B16" s="18"/>
      <c r="C16" s="19"/>
      <c r="D16" s="26" t="s">
        <v>30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6" t="s">
        <v>25</v>
      </c>
      <c r="AL16" s="19"/>
      <c r="AM16" s="19"/>
      <c r="AN16" s="24" t="s">
        <v>18</v>
      </c>
      <c r="AO16" s="19"/>
      <c r="AP16" s="19"/>
      <c r="AQ16" s="19"/>
      <c r="AR16" s="17"/>
      <c r="BE16" s="277"/>
      <c r="BS16" s="14" t="s">
        <v>4</v>
      </c>
    </row>
    <row r="17" spans="2:71" ht="18.399999999999999" customHeight="1">
      <c r="B17" s="18"/>
      <c r="C17" s="19"/>
      <c r="D17" s="19"/>
      <c r="E17" s="24" t="s">
        <v>31</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6" t="s">
        <v>27</v>
      </c>
      <c r="AL17" s="19"/>
      <c r="AM17" s="19"/>
      <c r="AN17" s="24" t="s">
        <v>18</v>
      </c>
      <c r="AO17" s="19"/>
      <c r="AP17" s="19"/>
      <c r="AQ17" s="19"/>
      <c r="AR17" s="17"/>
      <c r="BE17" s="277"/>
      <c r="BS17" s="14" t="s">
        <v>32</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77"/>
      <c r="BS18" s="14" t="s">
        <v>6</v>
      </c>
    </row>
    <row r="19" spans="2:71" ht="12" customHeight="1">
      <c r="B19" s="18"/>
      <c r="C19" s="19"/>
      <c r="D19" s="26" t="s">
        <v>33</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6" t="s">
        <v>25</v>
      </c>
      <c r="AL19" s="19"/>
      <c r="AM19" s="19"/>
      <c r="AN19" s="24" t="s">
        <v>18</v>
      </c>
      <c r="AO19" s="19"/>
      <c r="AP19" s="19"/>
      <c r="AQ19" s="19"/>
      <c r="AR19" s="17"/>
      <c r="BE19" s="277"/>
      <c r="BS19" s="14" t="s">
        <v>6</v>
      </c>
    </row>
    <row r="20" spans="2:71" ht="18.399999999999999" customHeight="1">
      <c r="B20" s="18"/>
      <c r="C20" s="19"/>
      <c r="D20" s="19"/>
      <c r="E20" s="24" t="s">
        <v>34</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6" t="s">
        <v>27</v>
      </c>
      <c r="AL20" s="19"/>
      <c r="AM20" s="19"/>
      <c r="AN20" s="24" t="s">
        <v>18</v>
      </c>
      <c r="AO20" s="19"/>
      <c r="AP20" s="19"/>
      <c r="AQ20" s="19"/>
      <c r="AR20" s="17"/>
      <c r="BE20" s="277"/>
      <c r="BS20" s="14" t="s">
        <v>4</v>
      </c>
    </row>
    <row r="21" spans="2:71"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77"/>
    </row>
    <row r="22" spans="2:71" ht="12" customHeight="1">
      <c r="B22" s="18"/>
      <c r="C22" s="19"/>
      <c r="D22" s="26" t="s">
        <v>35</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77"/>
    </row>
    <row r="23" spans="2:71" ht="45" customHeight="1">
      <c r="B23" s="18"/>
      <c r="C23" s="19"/>
      <c r="D23" s="19"/>
      <c r="E23" s="301" t="s">
        <v>36</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19"/>
      <c r="AP23" s="19"/>
      <c r="AQ23" s="19"/>
      <c r="AR23" s="17"/>
      <c r="BE23" s="277"/>
    </row>
    <row r="24" spans="2:71"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77"/>
    </row>
    <row r="25" spans="2:71" ht="6.95" customHeight="1">
      <c r="B25" s="18"/>
      <c r="C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19"/>
      <c r="AQ25" s="19"/>
      <c r="AR25" s="17"/>
      <c r="BE25" s="277"/>
    </row>
    <row r="26" spans="2:71" s="1" customFormat="1" ht="25.9" customHeight="1">
      <c r="B26" s="31"/>
      <c r="C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78">
        <f>ROUND(AG54,2)</f>
        <v>0</v>
      </c>
      <c r="AL26" s="279"/>
      <c r="AM26" s="279"/>
      <c r="AN26" s="279"/>
      <c r="AO26" s="279"/>
      <c r="AP26" s="32"/>
      <c r="AQ26" s="32"/>
      <c r="AR26" s="35"/>
      <c r="BE26" s="277"/>
    </row>
    <row r="27" spans="2:71" s="1" customFormat="1" ht="6.95" customHeight="1">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5"/>
      <c r="BE27" s="277"/>
    </row>
    <row r="28" spans="2:71" s="1" customFormat="1" ht="11.25">
      <c r="B28" s="31"/>
      <c r="C28" s="32"/>
      <c r="D28" s="32"/>
      <c r="E28" s="32"/>
      <c r="F28" s="32"/>
      <c r="G28" s="32"/>
      <c r="H28" s="32"/>
      <c r="I28" s="32"/>
      <c r="J28" s="32"/>
      <c r="K28" s="32"/>
      <c r="L28" s="302" t="s">
        <v>38</v>
      </c>
      <c r="M28" s="302"/>
      <c r="N28" s="302"/>
      <c r="O28" s="302"/>
      <c r="P28" s="302"/>
      <c r="Q28" s="32"/>
      <c r="R28" s="32"/>
      <c r="S28" s="32"/>
      <c r="T28" s="32"/>
      <c r="U28" s="32"/>
      <c r="V28" s="32"/>
      <c r="W28" s="302" t="s">
        <v>39</v>
      </c>
      <c r="X28" s="302"/>
      <c r="Y28" s="302"/>
      <c r="Z28" s="302"/>
      <c r="AA28" s="302"/>
      <c r="AB28" s="302"/>
      <c r="AC28" s="302"/>
      <c r="AD28" s="302"/>
      <c r="AE28" s="302"/>
      <c r="AF28" s="32"/>
      <c r="AG28" s="32"/>
      <c r="AH28" s="32"/>
      <c r="AI28" s="32"/>
      <c r="AJ28" s="32"/>
      <c r="AK28" s="302" t="s">
        <v>40</v>
      </c>
      <c r="AL28" s="302"/>
      <c r="AM28" s="302"/>
      <c r="AN28" s="302"/>
      <c r="AO28" s="302"/>
      <c r="AP28" s="32"/>
      <c r="AQ28" s="32"/>
      <c r="AR28" s="35"/>
      <c r="BE28" s="277"/>
    </row>
    <row r="29" spans="2:71" s="2" customFormat="1" ht="14.45" customHeight="1">
      <c r="B29" s="36"/>
      <c r="C29" s="37"/>
      <c r="D29" s="26" t="s">
        <v>41</v>
      </c>
      <c r="E29" s="37"/>
      <c r="F29" s="26" t="s">
        <v>42</v>
      </c>
      <c r="G29" s="37"/>
      <c r="H29" s="37"/>
      <c r="I29" s="37"/>
      <c r="J29" s="37"/>
      <c r="K29" s="37"/>
      <c r="L29" s="303">
        <v>0.21</v>
      </c>
      <c r="M29" s="275"/>
      <c r="N29" s="275"/>
      <c r="O29" s="275"/>
      <c r="P29" s="275"/>
      <c r="Q29" s="37"/>
      <c r="R29" s="37"/>
      <c r="S29" s="37"/>
      <c r="T29" s="37"/>
      <c r="U29" s="37"/>
      <c r="V29" s="37"/>
      <c r="W29" s="274">
        <f>ROUND(AZ54, 2)</f>
        <v>0</v>
      </c>
      <c r="X29" s="275"/>
      <c r="Y29" s="275"/>
      <c r="Z29" s="275"/>
      <c r="AA29" s="275"/>
      <c r="AB29" s="275"/>
      <c r="AC29" s="275"/>
      <c r="AD29" s="275"/>
      <c r="AE29" s="275"/>
      <c r="AF29" s="37"/>
      <c r="AG29" s="37"/>
      <c r="AH29" s="37"/>
      <c r="AI29" s="37"/>
      <c r="AJ29" s="37"/>
      <c r="AK29" s="274">
        <f>ROUND(AV54, 2)</f>
        <v>0</v>
      </c>
      <c r="AL29" s="275"/>
      <c r="AM29" s="275"/>
      <c r="AN29" s="275"/>
      <c r="AO29" s="275"/>
      <c r="AP29" s="37"/>
      <c r="AQ29" s="37"/>
      <c r="AR29" s="38"/>
      <c r="BE29" s="277"/>
    </row>
    <row r="30" spans="2:71" s="2" customFormat="1" ht="14.45" customHeight="1">
      <c r="B30" s="36"/>
      <c r="C30" s="37"/>
      <c r="D30" s="37"/>
      <c r="E30" s="37"/>
      <c r="F30" s="26" t="s">
        <v>43</v>
      </c>
      <c r="G30" s="37"/>
      <c r="H30" s="37"/>
      <c r="I30" s="37"/>
      <c r="J30" s="37"/>
      <c r="K30" s="37"/>
      <c r="L30" s="303">
        <v>0.15</v>
      </c>
      <c r="M30" s="275"/>
      <c r="N30" s="275"/>
      <c r="O30" s="275"/>
      <c r="P30" s="275"/>
      <c r="Q30" s="37"/>
      <c r="R30" s="37"/>
      <c r="S30" s="37"/>
      <c r="T30" s="37"/>
      <c r="U30" s="37"/>
      <c r="V30" s="37"/>
      <c r="W30" s="274">
        <f>ROUND(BA54, 2)</f>
        <v>0</v>
      </c>
      <c r="X30" s="275"/>
      <c r="Y30" s="275"/>
      <c r="Z30" s="275"/>
      <c r="AA30" s="275"/>
      <c r="AB30" s="275"/>
      <c r="AC30" s="275"/>
      <c r="AD30" s="275"/>
      <c r="AE30" s="275"/>
      <c r="AF30" s="37"/>
      <c r="AG30" s="37"/>
      <c r="AH30" s="37"/>
      <c r="AI30" s="37"/>
      <c r="AJ30" s="37"/>
      <c r="AK30" s="274">
        <f>ROUND(AW54, 2)</f>
        <v>0</v>
      </c>
      <c r="AL30" s="275"/>
      <c r="AM30" s="275"/>
      <c r="AN30" s="275"/>
      <c r="AO30" s="275"/>
      <c r="AP30" s="37"/>
      <c r="AQ30" s="37"/>
      <c r="AR30" s="38"/>
      <c r="BE30" s="277"/>
    </row>
    <row r="31" spans="2:71" s="2" customFormat="1" ht="14.45" hidden="1" customHeight="1">
      <c r="B31" s="36"/>
      <c r="C31" s="37"/>
      <c r="D31" s="37"/>
      <c r="E31" s="37"/>
      <c r="F31" s="26" t="s">
        <v>44</v>
      </c>
      <c r="G31" s="37"/>
      <c r="H31" s="37"/>
      <c r="I31" s="37"/>
      <c r="J31" s="37"/>
      <c r="K31" s="37"/>
      <c r="L31" s="303">
        <v>0.21</v>
      </c>
      <c r="M31" s="275"/>
      <c r="N31" s="275"/>
      <c r="O31" s="275"/>
      <c r="P31" s="275"/>
      <c r="Q31" s="37"/>
      <c r="R31" s="37"/>
      <c r="S31" s="37"/>
      <c r="T31" s="37"/>
      <c r="U31" s="37"/>
      <c r="V31" s="37"/>
      <c r="W31" s="274">
        <f>ROUND(BB54, 2)</f>
        <v>0</v>
      </c>
      <c r="X31" s="275"/>
      <c r="Y31" s="275"/>
      <c r="Z31" s="275"/>
      <c r="AA31" s="275"/>
      <c r="AB31" s="275"/>
      <c r="AC31" s="275"/>
      <c r="AD31" s="275"/>
      <c r="AE31" s="275"/>
      <c r="AF31" s="37"/>
      <c r="AG31" s="37"/>
      <c r="AH31" s="37"/>
      <c r="AI31" s="37"/>
      <c r="AJ31" s="37"/>
      <c r="AK31" s="274">
        <v>0</v>
      </c>
      <c r="AL31" s="275"/>
      <c r="AM31" s="275"/>
      <c r="AN31" s="275"/>
      <c r="AO31" s="275"/>
      <c r="AP31" s="37"/>
      <c r="AQ31" s="37"/>
      <c r="AR31" s="38"/>
      <c r="BE31" s="277"/>
    </row>
    <row r="32" spans="2:71" s="2" customFormat="1" ht="14.45" hidden="1" customHeight="1">
      <c r="B32" s="36"/>
      <c r="C32" s="37"/>
      <c r="D32" s="37"/>
      <c r="E32" s="37"/>
      <c r="F32" s="26" t="s">
        <v>45</v>
      </c>
      <c r="G32" s="37"/>
      <c r="H32" s="37"/>
      <c r="I32" s="37"/>
      <c r="J32" s="37"/>
      <c r="K32" s="37"/>
      <c r="L32" s="303">
        <v>0.15</v>
      </c>
      <c r="M32" s="275"/>
      <c r="N32" s="275"/>
      <c r="O32" s="275"/>
      <c r="P32" s="275"/>
      <c r="Q32" s="37"/>
      <c r="R32" s="37"/>
      <c r="S32" s="37"/>
      <c r="T32" s="37"/>
      <c r="U32" s="37"/>
      <c r="V32" s="37"/>
      <c r="W32" s="274">
        <f>ROUND(BC54, 2)</f>
        <v>0</v>
      </c>
      <c r="X32" s="275"/>
      <c r="Y32" s="275"/>
      <c r="Z32" s="275"/>
      <c r="AA32" s="275"/>
      <c r="AB32" s="275"/>
      <c r="AC32" s="275"/>
      <c r="AD32" s="275"/>
      <c r="AE32" s="275"/>
      <c r="AF32" s="37"/>
      <c r="AG32" s="37"/>
      <c r="AH32" s="37"/>
      <c r="AI32" s="37"/>
      <c r="AJ32" s="37"/>
      <c r="AK32" s="274">
        <v>0</v>
      </c>
      <c r="AL32" s="275"/>
      <c r="AM32" s="275"/>
      <c r="AN32" s="275"/>
      <c r="AO32" s="275"/>
      <c r="AP32" s="37"/>
      <c r="AQ32" s="37"/>
      <c r="AR32" s="38"/>
      <c r="BE32" s="277"/>
    </row>
    <row r="33" spans="2:44" s="2" customFormat="1" ht="14.45" hidden="1" customHeight="1">
      <c r="B33" s="36"/>
      <c r="C33" s="37"/>
      <c r="D33" s="37"/>
      <c r="E33" s="37"/>
      <c r="F33" s="26" t="s">
        <v>46</v>
      </c>
      <c r="G33" s="37"/>
      <c r="H33" s="37"/>
      <c r="I33" s="37"/>
      <c r="J33" s="37"/>
      <c r="K33" s="37"/>
      <c r="L33" s="303">
        <v>0</v>
      </c>
      <c r="M33" s="275"/>
      <c r="N33" s="275"/>
      <c r="O33" s="275"/>
      <c r="P33" s="275"/>
      <c r="Q33" s="37"/>
      <c r="R33" s="37"/>
      <c r="S33" s="37"/>
      <c r="T33" s="37"/>
      <c r="U33" s="37"/>
      <c r="V33" s="37"/>
      <c r="W33" s="274">
        <f>ROUND(BD54, 2)</f>
        <v>0</v>
      </c>
      <c r="X33" s="275"/>
      <c r="Y33" s="275"/>
      <c r="Z33" s="275"/>
      <c r="AA33" s="275"/>
      <c r="AB33" s="275"/>
      <c r="AC33" s="275"/>
      <c r="AD33" s="275"/>
      <c r="AE33" s="275"/>
      <c r="AF33" s="37"/>
      <c r="AG33" s="37"/>
      <c r="AH33" s="37"/>
      <c r="AI33" s="37"/>
      <c r="AJ33" s="37"/>
      <c r="AK33" s="274">
        <v>0</v>
      </c>
      <c r="AL33" s="275"/>
      <c r="AM33" s="275"/>
      <c r="AN33" s="275"/>
      <c r="AO33" s="275"/>
      <c r="AP33" s="37"/>
      <c r="AQ33" s="37"/>
      <c r="AR33" s="38"/>
    </row>
    <row r="34" spans="2:44" s="1" customFormat="1" ht="6.95" customHeight="1">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5"/>
    </row>
    <row r="35" spans="2:44" s="1" customFormat="1" ht="25.9" customHeight="1">
      <c r="B35" s="31"/>
      <c r="C35" s="39"/>
      <c r="D35" s="40" t="s">
        <v>47</v>
      </c>
      <c r="E35" s="41"/>
      <c r="F35" s="41"/>
      <c r="G35" s="41"/>
      <c r="H35" s="41"/>
      <c r="I35" s="41"/>
      <c r="J35" s="41"/>
      <c r="K35" s="41"/>
      <c r="L35" s="41"/>
      <c r="M35" s="41"/>
      <c r="N35" s="41"/>
      <c r="O35" s="41"/>
      <c r="P35" s="41"/>
      <c r="Q35" s="41"/>
      <c r="R35" s="41"/>
      <c r="S35" s="41"/>
      <c r="T35" s="42" t="s">
        <v>48</v>
      </c>
      <c r="U35" s="41"/>
      <c r="V35" s="41"/>
      <c r="W35" s="41"/>
      <c r="X35" s="280" t="s">
        <v>49</v>
      </c>
      <c r="Y35" s="281"/>
      <c r="Z35" s="281"/>
      <c r="AA35" s="281"/>
      <c r="AB35" s="281"/>
      <c r="AC35" s="41"/>
      <c r="AD35" s="41"/>
      <c r="AE35" s="41"/>
      <c r="AF35" s="41"/>
      <c r="AG35" s="41"/>
      <c r="AH35" s="41"/>
      <c r="AI35" s="41"/>
      <c r="AJ35" s="41"/>
      <c r="AK35" s="282">
        <f>SUM(AK26:AK33)</f>
        <v>0</v>
      </c>
      <c r="AL35" s="281"/>
      <c r="AM35" s="281"/>
      <c r="AN35" s="281"/>
      <c r="AO35" s="283"/>
      <c r="AP35" s="39"/>
      <c r="AQ35" s="39"/>
      <c r="AR35" s="35"/>
    </row>
    <row r="36" spans="2:44" s="1" customFormat="1" ht="6.95" customHeight="1">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5"/>
    </row>
    <row r="37" spans="2:44" s="1" customFormat="1" ht="6.95" customHeight="1">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5"/>
    </row>
    <row r="41" spans="2:44" s="1" customFormat="1" ht="6.95" customHeight="1">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5"/>
    </row>
    <row r="42" spans="2:44" s="1" customFormat="1" ht="24.95" customHeight="1">
      <c r="B42" s="31"/>
      <c r="C42" s="20" t="s">
        <v>50</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5"/>
    </row>
    <row r="43" spans="2:44" s="1" customFormat="1" ht="6.95" customHeight="1">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5"/>
    </row>
    <row r="44" spans="2:44" s="1" customFormat="1" ht="12" customHeight="1">
      <c r="B44" s="31"/>
      <c r="C44" s="26" t="s">
        <v>13</v>
      </c>
      <c r="D44" s="32"/>
      <c r="E44" s="32"/>
      <c r="F44" s="32"/>
      <c r="G44" s="32"/>
      <c r="H44" s="32"/>
      <c r="I44" s="32"/>
      <c r="J44" s="32"/>
      <c r="K44" s="32"/>
      <c r="L44" s="32" t="str">
        <f>K5</f>
        <v>22-19-13-VZ-02-VB3</v>
      </c>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5"/>
    </row>
    <row r="45" spans="2:44" s="3" customFormat="1" ht="36.950000000000003" customHeight="1">
      <c r="B45" s="47"/>
      <c r="C45" s="48" t="s">
        <v>16</v>
      </c>
      <c r="D45" s="49"/>
      <c r="E45" s="49"/>
      <c r="F45" s="49"/>
      <c r="G45" s="49"/>
      <c r="H45" s="49"/>
      <c r="I45" s="49"/>
      <c r="J45" s="49"/>
      <c r="K45" s="49"/>
      <c r="L45" s="293" t="str">
        <f>K6</f>
        <v>Dodávka vnitřního vybavení pro 2. ZŠ Beroun - vybavení specializovaných učeben</v>
      </c>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49"/>
      <c r="AQ45" s="49"/>
      <c r="AR45" s="50"/>
    </row>
    <row r="46" spans="2:44" s="1" customFormat="1" ht="6.95" customHeight="1">
      <c r="B46" s="3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5"/>
    </row>
    <row r="47" spans="2:44" s="1" customFormat="1" ht="12" customHeight="1">
      <c r="B47" s="31"/>
      <c r="C47" s="26" t="s">
        <v>20</v>
      </c>
      <c r="D47" s="32"/>
      <c r="E47" s="32"/>
      <c r="F47" s="32"/>
      <c r="G47" s="32"/>
      <c r="H47" s="32"/>
      <c r="I47" s="32"/>
      <c r="J47" s="32"/>
      <c r="K47" s="32"/>
      <c r="L47" s="51" t="str">
        <f>IF(K8="","",K8)</f>
        <v>Beroun, Preislerova ul.</v>
      </c>
      <c r="M47" s="32"/>
      <c r="N47" s="32"/>
      <c r="O47" s="32"/>
      <c r="P47" s="32"/>
      <c r="Q47" s="32"/>
      <c r="R47" s="32"/>
      <c r="S47" s="32"/>
      <c r="T47" s="32"/>
      <c r="U47" s="32"/>
      <c r="V47" s="32"/>
      <c r="W47" s="32"/>
      <c r="X47" s="32"/>
      <c r="Y47" s="32"/>
      <c r="Z47" s="32"/>
      <c r="AA47" s="32"/>
      <c r="AB47" s="32"/>
      <c r="AC47" s="32"/>
      <c r="AD47" s="32"/>
      <c r="AE47" s="32"/>
      <c r="AF47" s="32"/>
      <c r="AG47" s="32"/>
      <c r="AH47" s="32"/>
      <c r="AI47" s="26" t="s">
        <v>22</v>
      </c>
      <c r="AJ47" s="32"/>
      <c r="AK47" s="32"/>
      <c r="AL47" s="32"/>
      <c r="AM47" s="295" t="str">
        <f>IF(AN8= "","",AN8)</f>
        <v>5. 4. 2019</v>
      </c>
      <c r="AN47" s="295"/>
      <c r="AO47" s="32"/>
      <c r="AP47" s="32"/>
      <c r="AQ47" s="32"/>
      <c r="AR47" s="35"/>
    </row>
    <row r="48" spans="2:44" s="1" customFormat="1" ht="6.95" customHeight="1">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5"/>
    </row>
    <row r="49" spans="1:91" s="1" customFormat="1" ht="13.7" customHeight="1">
      <c r="B49" s="31"/>
      <c r="C49" s="26" t="s">
        <v>24</v>
      </c>
      <c r="D49" s="32"/>
      <c r="E49" s="32"/>
      <c r="F49" s="32"/>
      <c r="G49" s="32"/>
      <c r="H49" s="32"/>
      <c r="I49" s="32"/>
      <c r="J49" s="32"/>
      <c r="K49" s="32"/>
      <c r="L49" s="32" t="str">
        <f>IF(E11= "","",E11)</f>
        <v>Město Beroun, Husovo nám. 68,26643</v>
      </c>
      <c r="M49" s="32"/>
      <c r="N49" s="32"/>
      <c r="O49" s="32"/>
      <c r="P49" s="32"/>
      <c r="Q49" s="32"/>
      <c r="R49" s="32"/>
      <c r="S49" s="32"/>
      <c r="T49" s="32"/>
      <c r="U49" s="32"/>
      <c r="V49" s="32"/>
      <c r="W49" s="32"/>
      <c r="X49" s="32"/>
      <c r="Y49" s="32"/>
      <c r="Z49" s="32"/>
      <c r="AA49" s="32"/>
      <c r="AB49" s="32"/>
      <c r="AC49" s="32"/>
      <c r="AD49" s="32"/>
      <c r="AE49" s="32"/>
      <c r="AF49" s="32"/>
      <c r="AG49" s="32"/>
      <c r="AH49" s="32"/>
      <c r="AI49" s="26" t="s">
        <v>30</v>
      </c>
      <c r="AJ49" s="32"/>
      <c r="AK49" s="32"/>
      <c r="AL49" s="32"/>
      <c r="AM49" s="291" t="str">
        <f>IF(E17="","",E17)</f>
        <v xml:space="preserve"> </v>
      </c>
      <c r="AN49" s="292"/>
      <c r="AO49" s="292"/>
      <c r="AP49" s="292"/>
      <c r="AQ49" s="32"/>
      <c r="AR49" s="35"/>
      <c r="AS49" s="285" t="s">
        <v>51</v>
      </c>
      <c r="AT49" s="286"/>
      <c r="AU49" s="53"/>
      <c r="AV49" s="53"/>
      <c r="AW49" s="53"/>
      <c r="AX49" s="53"/>
      <c r="AY49" s="53"/>
      <c r="AZ49" s="53"/>
      <c r="BA49" s="53"/>
      <c r="BB49" s="53"/>
      <c r="BC49" s="53"/>
      <c r="BD49" s="54"/>
    </row>
    <row r="50" spans="1:91" s="1" customFormat="1" ht="13.7" customHeight="1">
      <c r="B50" s="31"/>
      <c r="C50" s="26" t="s">
        <v>28</v>
      </c>
      <c r="D50" s="32"/>
      <c r="E50" s="32"/>
      <c r="F50" s="32"/>
      <c r="G50" s="32"/>
      <c r="H50" s="32"/>
      <c r="I50" s="32"/>
      <c r="J50" s="32"/>
      <c r="K50" s="32"/>
      <c r="L50" s="32" t="str">
        <f>IF(E14= "Vyplň údaj","",E14)</f>
        <v/>
      </c>
      <c r="M50" s="32"/>
      <c r="N50" s="32"/>
      <c r="O50" s="32"/>
      <c r="P50" s="32"/>
      <c r="Q50" s="32"/>
      <c r="R50" s="32"/>
      <c r="S50" s="32"/>
      <c r="T50" s="32"/>
      <c r="U50" s="32"/>
      <c r="V50" s="32"/>
      <c r="W50" s="32"/>
      <c r="X50" s="32"/>
      <c r="Y50" s="32"/>
      <c r="Z50" s="32"/>
      <c r="AA50" s="32"/>
      <c r="AB50" s="32"/>
      <c r="AC50" s="32"/>
      <c r="AD50" s="32"/>
      <c r="AE50" s="32"/>
      <c r="AF50" s="32"/>
      <c r="AG50" s="32"/>
      <c r="AH50" s="32"/>
      <c r="AI50" s="26" t="s">
        <v>33</v>
      </c>
      <c r="AJ50" s="32"/>
      <c r="AK50" s="32"/>
      <c r="AL50" s="32"/>
      <c r="AM50" s="291" t="str">
        <f>IF(E20="","",E20)</f>
        <v>p. Lenka Dejdarová</v>
      </c>
      <c r="AN50" s="292"/>
      <c r="AO50" s="292"/>
      <c r="AP50" s="292"/>
      <c r="AQ50" s="32"/>
      <c r="AR50" s="35"/>
      <c r="AS50" s="287"/>
      <c r="AT50" s="288"/>
      <c r="AU50" s="55"/>
      <c r="AV50" s="55"/>
      <c r="AW50" s="55"/>
      <c r="AX50" s="55"/>
      <c r="AY50" s="55"/>
      <c r="AZ50" s="55"/>
      <c r="BA50" s="55"/>
      <c r="BB50" s="55"/>
      <c r="BC50" s="55"/>
      <c r="BD50" s="56"/>
    </row>
    <row r="51" spans="1:91" s="1" customFormat="1" ht="10.9" customHeight="1">
      <c r="B51" s="31"/>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5"/>
      <c r="AS51" s="289"/>
      <c r="AT51" s="290"/>
      <c r="AU51" s="57"/>
      <c r="AV51" s="57"/>
      <c r="AW51" s="57"/>
      <c r="AX51" s="57"/>
      <c r="AY51" s="57"/>
      <c r="AZ51" s="57"/>
      <c r="BA51" s="57"/>
      <c r="BB51" s="57"/>
      <c r="BC51" s="57"/>
      <c r="BD51" s="58"/>
    </row>
    <row r="52" spans="1:91" s="1" customFormat="1" ht="29.25" customHeight="1">
      <c r="B52" s="31"/>
      <c r="C52" s="314" t="s">
        <v>52</v>
      </c>
      <c r="D52" s="305"/>
      <c r="E52" s="305"/>
      <c r="F52" s="305"/>
      <c r="G52" s="305"/>
      <c r="H52" s="59"/>
      <c r="I52" s="304" t="s">
        <v>53</v>
      </c>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6" t="s">
        <v>54</v>
      </c>
      <c r="AH52" s="305"/>
      <c r="AI52" s="305"/>
      <c r="AJ52" s="305"/>
      <c r="AK52" s="305"/>
      <c r="AL52" s="305"/>
      <c r="AM52" s="305"/>
      <c r="AN52" s="304" t="s">
        <v>55</v>
      </c>
      <c r="AO52" s="305"/>
      <c r="AP52" s="305"/>
      <c r="AQ52" s="60" t="s">
        <v>56</v>
      </c>
      <c r="AR52" s="35"/>
      <c r="AS52" s="61" t="s">
        <v>57</v>
      </c>
      <c r="AT52" s="62" t="s">
        <v>58</v>
      </c>
      <c r="AU52" s="62" t="s">
        <v>59</v>
      </c>
      <c r="AV52" s="62" t="s">
        <v>60</v>
      </c>
      <c r="AW52" s="62" t="s">
        <v>61</v>
      </c>
      <c r="AX52" s="62" t="s">
        <v>62</v>
      </c>
      <c r="AY52" s="62" t="s">
        <v>63</v>
      </c>
      <c r="AZ52" s="62" t="s">
        <v>64</v>
      </c>
      <c r="BA52" s="62" t="s">
        <v>65</v>
      </c>
      <c r="BB52" s="62" t="s">
        <v>66</v>
      </c>
      <c r="BC52" s="62" t="s">
        <v>67</v>
      </c>
      <c r="BD52" s="63" t="s">
        <v>68</v>
      </c>
    </row>
    <row r="53" spans="1:91" s="1" customFormat="1" ht="10.9" customHeight="1">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5"/>
      <c r="AS53" s="64"/>
      <c r="AT53" s="65"/>
      <c r="AU53" s="65"/>
      <c r="AV53" s="65"/>
      <c r="AW53" s="65"/>
      <c r="AX53" s="65"/>
      <c r="AY53" s="65"/>
      <c r="AZ53" s="65"/>
      <c r="BA53" s="65"/>
      <c r="BB53" s="65"/>
      <c r="BC53" s="65"/>
      <c r="BD53" s="66"/>
    </row>
    <row r="54" spans="1:91" s="4" customFormat="1" ht="32.450000000000003" customHeight="1">
      <c r="B54" s="67"/>
      <c r="C54" s="68" t="s">
        <v>69</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312">
        <f>ROUND(AG55,2)</f>
        <v>0</v>
      </c>
      <c r="AH54" s="312"/>
      <c r="AI54" s="312"/>
      <c r="AJ54" s="312"/>
      <c r="AK54" s="312"/>
      <c r="AL54" s="312"/>
      <c r="AM54" s="312"/>
      <c r="AN54" s="313">
        <f t="shared" ref="AN54:AN59" si="0">SUM(AG54,AT54)</f>
        <v>0</v>
      </c>
      <c r="AO54" s="313"/>
      <c r="AP54" s="313"/>
      <c r="AQ54" s="71" t="s">
        <v>18</v>
      </c>
      <c r="AR54" s="72"/>
      <c r="AS54" s="73">
        <f>ROUND(AS55,2)</f>
        <v>0</v>
      </c>
      <c r="AT54" s="74">
        <f t="shared" ref="AT54:AT59" si="1">ROUND(SUM(AV54:AW54),2)</f>
        <v>0</v>
      </c>
      <c r="AU54" s="75">
        <f>ROUND(AU55,5)</f>
        <v>0</v>
      </c>
      <c r="AV54" s="74">
        <f>ROUND(AZ54*L29,2)</f>
        <v>0</v>
      </c>
      <c r="AW54" s="74">
        <f>ROUND(BA54*L30,2)</f>
        <v>0</v>
      </c>
      <c r="AX54" s="74">
        <f>ROUND(BB54*L29,2)</f>
        <v>0</v>
      </c>
      <c r="AY54" s="74">
        <f>ROUND(BC54*L30,2)</f>
        <v>0</v>
      </c>
      <c r="AZ54" s="74">
        <f>ROUND(AZ55,2)</f>
        <v>0</v>
      </c>
      <c r="BA54" s="74">
        <f>ROUND(BA55,2)</f>
        <v>0</v>
      </c>
      <c r="BB54" s="74">
        <f>ROUND(BB55,2)</f>
        <v>0</v>
      </c>
      <c r="BC54" s="74">
        <f>ROUND(BC55,2)</f>
        <v>0</v>
      </c>
      <c r="BD54" s="76">
        <f>ROUND(BD55,2)</f>
        <v>0</v>
      </c>
      <c r="BS54" s="77" t="s">
        <v>70</v>
      </c>
      <c r="BT54" s="77" t="s">
        <v>71</v>
      </c>
      <c r="BU54" s="78" t="s">
        <v>72</v>
      </c>
      <c r="BV54" s="77" t="s">
        <v>73</v>
      </c>
      <c r="BW54" s="77" t="s">
        <v>5</v>
      </c>
      <c r="BX54" s="77" t="s">
        <v>74</v>
      </c>
      <c r="CL54" s="77" t="s">
        <v>18</v>
      </c>
    </row>
    <row r="55" spans="1:91" s="5" customFormat="1" ht="16.5" customHeight="1">
      <c r="B55" s="79"/>
      <c r="C55" s="80"/>
      <c r="D55" s="315" t="s">
        <v>75</v>
      </c>
      <c r="E55" s="315"/>
      <c r="F55" s="315"/>
      <c r="G55" s="315"/>
      <c r="H55" s="315"/>
      <c r="I55" s="81"/>
      <c r="J55" s="315" t="s">
        <v>76</v>
      </c>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09">
        <f>ROUND(SUM(AG56:AG59),2)</f>
        <v>0</v>
      </c>
      <c r="AH55" s="308"/>
      <c r="AI55" s="308"/>
      <c r="AJ55" s="308"/>
      <c r="AK55" s="308"/>
      <c r="AL55" s="308"/>
      <c r="AM55" s="308"/>
      <c r="AN55" s="307">
        <f t="shared" si="0"/>
        <v>0</v>
      </c>
      <c r="AO55" s="308"/>
      <c r="AP55" s="308"/>
      <c r="AQ55" s="82" t="s">
        <v>77</v>
      </c>
      <c r="AR55" s="83"/>
      <c r="AS55" s="84">
        <f>ROUND(SUM(AS56:AS59),2)</f>
        <v>0</v>
      </c>
      <c r="AT55" s="85">
        <f t="shared" si="1"/>
        <v>0</v>
      </c>
      <c r="AU55" s="86">
        <f>ROUND(SUM(AU56:AU59),5)</f>
        <v>0</v>
      </c>
      <c r="AV55" s="85">
        <f>ROUND(AZ55*L29,2)</f>
        <v>0</v>
      </c>
      <c r="AW55" s="85">
        <f>ROUND(BA55*L30,2)</f>
        <v>0</v>
      </c>
      <c r="AX55" s="85">
        <f>ROUND(BB55*L29,2)</f>
        <v>0</v>
      </c>
      <c r="AY55" s="85">
        <f>ROUND(BC55*L30,2)</f>
        <v>0</v>
      </c>
      <c r="AZ55" s="85">
        <f>ROUND(SUM(AZ56:AZ59),2)</f>
        <v>0</v>
      </c>
      <c r="BA55" s="85">
        <f>ROUND(SUM(BA56:BA59),2)</f>
        <v>0</v>
      </c>
      <c r="BB55" s="85">
        <f>ROUND(SUM(BB56:BB59),2)</f>
        <v>0</v>
      </c>
      <c r="BC55" s="85">
        <f>ROUND(SUM(BC56:BC59),2)</f>
        <v>0</v>
      </c>
      <c r="BD55" s="87">
        <f>ROUND(SUM(BD56:BD59),2)</f>
        <v>0</v>
      </c>
      <c r="BS55" s="88" t="s">
        <v>70</v>
      </c>
      <c r="BT55" s="88" t="s">
        <v>78</v>
      </c>
      <c r="BU55" s="88" t="s">
        <v>72</v>
      </c>
      <c r="BV55" s="88" t="s">
        <v>73</v>
      </c>
      <c r="BW55" s="88" t="s">
        <v>79</v>
      </c>
      <c r="BX55" s="88" t="s">
        <v>5</v>
      </c>
      <c r="CL55" s="88" t="s">
        <v>18</v>
      </c>
      <c r="CM55" s="88" t="s">
        <v>80</v>
      </c>
    </row>
    <row r="56" spans="1:91" s="6" customFormat="1" ht="16.5" customHeight="1">
      <c r="A56" s="89" t="s">
        <v>81</v>
      </c>
      <c r="B56" s="90"/>
      <c r="C56" s="91"/>
      <c r="D56" s="91"/>
      <c r="E56" s="316" t="s">
        <v>82</v>
      </c>
      <c r="F56" s="316"/>
      <c r="G56" s="316"/>
      <c r="H56" s="316"/>
      <c r="I56" s="316"/>
      <c r="J56" s="91"/>
      <c r="K56" s="316" t="s">
        <v>83</v>
      </c>
      <c r="L56" s="316"/>
      <c r="M56" s="316"/>
      <c r="N56" s="316"/>
      <c r="O56" s="316"/>
      <c r="P56" s="316"/>
      <c r="Q56" s="316"/>
      <c r="R56" s="316"/>
      <c r="S56" s="316"/>
      <c r="T56" s="316"/>
      <c r="U56" s="316"/>
      <c r="V56" s="316"/>
      <c r="W56" s="316"/>
      <c r="X56" s="316"/>
      <c r="Y56" s="316"/>
      <c r="Z56" s="316"/>
      <c r="AA56" s="316"/>
      <c r="AB56" s="316"/>
      <c r="AC56" s="316"/>
      <c r="AD56" s="316"/>
      <c r="AE56" s="316"/>
      <c r="AF56" s="316"/>
      <c r="AG56" s="310">
        <f>'03.1 - Vybavení učebny fy...'!J32</f>
        <v>0</v>
      </c>
      <c r="AH56" s="311"/>
      <c r="AI56" s="311"/>
      <c r="AJ56" s="311"/>
      <c r="AK56" s="311"/>
      <c r="AL56" s="311"/>
      <c r="AM56" s="311"/>
      <c r="AN56" s="310">
        <f t="shared" si="0"/>
        <v>0</v>
      </c>
      <c r="AO56" s="311"/>
      <c r="AP56" s="311"/>
      <c r="AQ56" s="92" t="s">
        <v>84</v>
      </c>
      <c r="AR56" s="93"/>
      <c r="AS56" s="94">
        <v>0</v>
      </c>
      <c r="AT56" s="95">
        <f t="shared" si="1"/>
        <v>0</v>
      </c>
      <c r="AU56" s="96">
        <f>'03.1 - Vybavení učebny fy...'!P93</f>
        <v>0</v>
      </c>
      <c r="AV56" s="95">
        <f>'03.1 - Vybavení učebny fy...'!J35</f>
        <v>0</v>
      </c>
      <c r="AW56" s="95">
        <f>'03.1 - Vybavení učebny fy...'!J36</f>
        <v>0</v>
      </c>
      <c r="AX56" s="95">
        <f>'03.1 - Vybavení učebny fy...'!J37</f>
        <v>0</v>
      </c>
      <c r="AY56" s="95">
        <f>'03.1 - Vybavení učebny fy...'!J38</f>
        <v>0</v>
      </c>
      <c r="AZ56" s="95">
        <f>'03.1 - Vybavení učebny fy...'!F35</f>
        <v>0</v>
      </c>
      <c r="BA56" s="95">
        <f>'03.1 - Vybavení učebny fy...'!F36</f>
        <v>0</v>
      </c>
      <c r="BB56" s="95">
        <f>'03.1 - Vybavení učebny fy...'!F37</f>
        <v>0</v>
      </c>
      <c r="BC56" s="95">
        <f>'03.1 - Vybavení učebny fy...'!F38</f>
        <v>0</v>
      </c>
      <c r="BD56" s="97">
        <f>'03.1 - Vybavení učebny fy...'!F39</f>
        <v>0</v>
      </c>
      <c r="BT56" s="98" t="s">
        <v>80</v>
      </c>
      <c r="BV56" s="98" t="s">
        <v>73</v>
      </c>
      <c r="BW56" s="98" t="s">
        <v>85</v>
      </c>
      <c r="BX56" s="98" t="s">
        <v>79</v>
      </c>
      <c r="CL56" s="98" t="s">
        <v>18</v>
      </c>
    </row>
    <row r="57" spans="1:91" s="6" customFormat="1" ht="16.5" customHeight="1">
      <c r="A57" s="89" t="s">
        <v>81</v>
      </c>
      <c r="B57" s="90"/>
      <c r="C57" s="91"/>
      <c r="D57" s="91"/>
      <c r="E57" s="316" t="s">
        <v>86</v>
      </c>
      <c r="F57" s="316"/>
      <c r="G57" s="316"/>
      <c r="H57" s="316"/>
      <c r="I57" s="316"/>
      <c r="J57" s="91"/>
      <c r="K57" s="316" t="s">
        <v>87</v>
      </c>
      <c r="L57" s="316"/>
      <c r="M57" s="316"/>
      <c r="N57" s="316"/>
      <c r="O57" s="316"/>
      <c r="P57" s="316"/>
      <c r="Q57" s="316"/>
      <c r="R57" s="316"/>
      <c r="S57" s="316"/>
      <c r="T57" s="316"/>
      <c r="U57" s="316"/>
      <c r="V57" s="316"/>
      <c r="W57" s="316"/>
      <c r="X57" s="316"/>
      <c r="Y57" s="316"/>
      <c r="Z57" s="316"/>
      <c r="AA57" s="316"/>
      <c r="AB57" s="316"/>
      <c r="AC57" s="316"/>
      <c r="AD57" s="316"/>
      <c r="AE57" s="316"/>
      <c r="AF57" s="316"/>
      <c r="AG57" s="310">
        <f>'03.2 - Vybavení učebny př...'!J32</f>
        <v>0</v>
      </c>
      <c r="AH57" s="311"/>
      <c r="AI57" s="311"/>
      <c r="AJ57" s="311"/>
      <c r="AK57" s="311"/>
      <c r="AL57" s="311"/>
      <c r="AM57" s="311"/>
      <c r="AN57" s="310">
        <f t="shared" si="0"/>
        <v>0</v>
      </c>
      <c r="AO57" s="311"/>
      <c r="AP57" s="311"/>
      <c r="AQ57" s="92" t="s">
        <v>84</v>
      </c>
      <c r="AR57" s="93"/>
      <c r="AS57" s="94">
        <v>0</v>
      </c>
      <c r="AT57" s="95">
        <f t="shared" si="1"/>
        <v>0</v>
      </c>
      <c r="AU57" s="96">
        <f>'03.2 - Vybavení učebny př...'!P94</f>
        <v>0</v>
      </c>
      <c r="AV57" s="95">
        <f>'03.2 - Vybavení učebny př...'!J35</f>
        <v>0</v>
      </c>
      <c r="AW57" s="95">
        <f>'03.2 - Vybavení učebny př...'!J36</f>
        <v>0</v>
      </c>
      <c r="AX57" s="95">
        <f>'03.2 - Vybavení učebny př...'!J37</f>
        <v>0</v>
      </c>
      <c r="AY57" s="95">
        <f>'03.2 - Vybavení učebny př...'!J38</f>
        <v>0</v>
      </c>
      <c r="AZ57" s="95">
        <f>'03.2 - Vybavení učebny př...'!F35</f>
        <v>0</v>
      </c>
      <c r="BA57" s="95">
        <f>'03.2 - Vybavení učebny př...'!F36</f>
        <v>0</v>
      </c>
      <c r="BB57" s="95">
        <f>'03.2 - Vybavení učebny př...'!F37</f>
        <v>0</v>
      </c>
      <c r="BC57" s="95">
        <f>'03.2 - Vybavení učebny př...'!F38</f>
        <v>0</v>
      </c>
      <c r="BD57" s="97">
        <f>'03.2 - Vybavení učebny př...'!F39</f>
        <v>0</v>
      </c>
      <c r="BT57" s="98" t="s">
        <v>80</v>
      </c>
      <c r="BV57" s="98" t="s">
        <v>73</v>
      </c>
      <c r="BW57" s="98" t="s">
        <v>88</v>
      </c>
      <c r="BX57" s="98" t="s">
        <v>79</v>
      </c>
      <c r="CL57" s="98" t="s">
        <v>18</v>
      </c>
    </row>
    <row r="58" spans="1:91" s="6" customFormat="1" ht="16.5" customHeight="1">
      <c r="A58" s="89" t="s">
        <v>81</v>
      </c>
      <c r="B58" s="90"/>
      <c r="C58" s="91"/>
      <c r="D58" s="91"/>
      <c r="E58" s="316" t="s">
        <v>89</v>
      </c>
      <c r="F58" s="316"/>
      <c r="G58" s="316"/>
      <c r="H58" s="316"/>
      <c r="I58" s="316"/>
      <c r="J58" s="91"/>
      <c r="K58" s="316" t="s">
        <v>90</v>
      </c>
      <c r="L58" s="316"/>
      <c r="M58" s="316"/>
      <c r="N58" s="316"/>
      <c r="O58" s="316"/>
      <c r="P58" s="316"/>
      <c r="Q58" s="316"/>
      <c r="R58" s="316"/>
      <c r="S58" s="316"/>
      <c r="T58" s="316"/>
      <c r="U58" s="316"/>
      <c r="V58" s="316"/>
      <c r="W58" s="316"/>
      <c r="X58" s="316"/>
      <c r="Y58" s="316"/>
      <c r="Z58" s="316"/>
      <c r="AA58" s="316"/>
      <c r="AB58" s="316"/>
      <c r="AC58" s="316"/>
      <c r="AD58" s="316"/>
      <c r="AE58" s="316"/>
      <c r="AF58" s="316"/>
      <c r="AG58" s="310">
        <f>'03.3 - Vybavení učebny ze...'!J32</f>
        <v>0</v>
      </c>
      <c r="AH58" s="311"/>
      <c r="AI58" s="311"/>
      <c r="AJ58" s="311"/>
      <c r="AK58" s="311"/>
      <c r="AL58" s="311"/>
      <c r="AM58" s="311"/>
      <c r="AN58" s="310">
        <f t="shared" si="0"/>
        <v>0</v>
      </c>
      <c r="AO58" s="311"/>
      <c r="AP58" s="311"/>
      <c r="AQ58" s="92" t="s">
        <v>84</v>
      </c>
      <c r="AR58" s="93"/>
      <c r="AS58" s="94">
        <v>0</v>
      </c>
      <c r="AT58" s="95">
        <f t="shared" si="1"/>
        <v>0</v>
      </c>
      <c r="AU58" s="96">
        <f>'03.3 - Vybavení učebny ze...'!P93</f>
        <v>0</v>
      </c>
      <c r="AV58" s="95">
        <f>'03.3 - Vybavení učebny ze...'!J35</f>
        <v>0</v>
      </c>
      <c r="AW58" s="95">
        <f>'03.3 - Vybavení učebny ze...'!J36</f>
        <v>0</v>
      </c>
      <c r="AX58" s="95">
        <f>'03.3 - Vybavení učebny ze...'!J37</f>
        <v>0</v>
      </c>
      <c r="AY58" s="95">
        <f>'03.3 - Vybavení učebny ze...'!J38</f>
        <v>0</v>
      </c>
      <c r="AZ58" s="95">
        <f>'03.3 - Vybavení učebny ze...'!F35</f>
        <v>0</v>
      </c>
      <c r="BA58" s="95">
        <f>'03.3 - Vybavení učebny ze...'!F36</f>
        <v>0</v>
      </c>
      <c r="BB58" s="95">
        <f>'03.3 - Vybavení učebny ze...'!F37</f>
        <v>0</v>
      </c>
      <c r="BC58" s="95">
        <f>'03.3 - Vybavení učebny ze...'!F38</f>
        <v>0</v>
      </c>
      <c r="BD58" s="97">
        <f>'03.3 - Vybavení učebny ze...'!F39</f>
        <v>0</v>
      </c>
      <c r="BT58" s="98" t="s">
        <v>80</v>
      </c>
      <c r="BV58" s="98" t="s">
        <v>73</v>
      </c>
      <c r="BW58" s="98" t="s">
        <v>91</v>
      </c>
      <c r="BX58" s="98" t="s">
        <v>79</v>
      </c>
      <c r="CL58" s="98" t="s">
        <v>18</v>
      </c>
    </row>
    <row r="59" spans="1:91" s="6" customFormat="1" ht="25.5" customHeight="1">
      <c r="A59" s="89" t="s">
        <v>81</v>
      </c>
      <c r="B59" s="90"/>
      <c r="C59" s="91"/>
      <c r="D59" s="91"/>
      <c r="E59" s="316" t="s">
        <v>92</v>
      </c>
      <c r="F59" s="316"/>
      <c r="G59" s="316"/>
      <c r="H59" s="316"/>
      <c r="I59" s="316"/>
      <c r="J59" s="91"/>
      <c r="K59" s="316" t="s">
        <v>93</v>
      </c>
      <c r="L59" s="316"/>
      <c r="M59" s="316"/>
      <c r="N59" s="316"/>
      <c r="O59" s="316"/>
      <c r="P59" s="316"/>
      <c r="Q59" s="316"/>
      <c r="R59" s="316"/>
      <c r="S59" s="316"/>
      <c r="T59" s="316"/>
      <c r="U59" s="316"/>
      <c r="V59" s="316"/>
      <c r="W59" s="316"/>
      <c r="X59" s="316"/>
      <c r="Y59" s="316"/>
      <c r="Z59" s="316"/>
      <c r="AA59" s="316"/>
      <c r="AB59" s="316"/>
      <c r="AC59" s="316"/>
      <c r="AD59" s="316"/>
      <c r="AE59" s="316"/>
      <c r="AF59" s="316"/>
      <c r="AG59" s="310">
        <f>'03.4 - Vybavení učebny po...'!J32</f>
        <v>0</v>
      </c>
      <c r="AH59" s="311"/>
      <c r="AI59" s="311"/>
      <c r="AJ59" s="311"/>
      <c r="AK59" s="311"/>
      <c r="AL59" s="311"/>
      <c r="AM59" s="311"/>
      <c r="AN59" s="310">
        <f t="shared" si="0"/>
        <v>0</v>
      </c>
      <c r="AO59" s="311"/>
      <c r="AP59" s="311"/>
      <c r="AQ59" s="92" t="s">
        <v>84</v>
      </c>
      <c r="AR59" s="93"/>
      <c r="AS59" s="99">
        <v>0</v>
      </c>
      <c r="AT59" s="100">
        <f t="shared" si="1"/>
        <v>0</v>
      </c>
      <c r="AU59" s="101">
        <f>'03.4 - Vybavení učebny po...'!P94</f>
        <v>0</v>
      </c>
      <c r="AV59" s="100">
        <f>'03.4 - Vybavení učebny po...'!J35</f>
        <v>0</v>
      </c>
      <c r="AW59" s="100">
        <f>'03.4 - Vybavení učebny po...'!J36</f>
        <v>0</v>
      </c>
      <c r="AX59" s="100">
        <f>'03.4 - Vybavení učebny po...'!J37</f>
        <v>0</v>
      </c>
      <c r="AY59" s="100">
        <f>'03.4 - Vybavení učebny po...'!J38</f>
        <v>0</v>
      </c>
      <c r="AZ59" s="100">
        <f>'03.4 - Vybavení učebny po...'!F35</f>
        <v>0</v>
      </c>
      <c r="BA59" s="100">
        <f>'03.4 - Vybavení učebny po...'!F36</f>
        <v>0</v>
      </c>
      <c r="BB59" s="100">
        <f>'03.4 - Vybavení učebny po...'!F37</f>
        <v>0</v>
      </c>
      <c r="BC59" s="100">
        <f>'03.4 - Vybavení učebny po...'!F38</f>
        <v>0</v>
      </c>
      <c r="BD59" s="102">
        <f>'03.4 - Vybavení učebny po...'!F39</f>
        <v>0</v>
      </c>
      <c r="BT59" s="98" t="s">
        <v>80</v>
      </c>
      <c r="BV59" s="98" t="s">
        <v>73</v>
      </c>
      <c r="BW59" s="98" t="s">
        <v>94</v>
      </c>
      <c r="BX59" s="98" t="s">
        <v>79</v>
      </c>
      <c r="CL59" s="98" t="s">
        <v>18</v>
      </c>
    </row>
    <row r="60" spans="1:91" s="1" customFormat="1" ht="30" customHeight="1">
      <c r="B60" s="31"/>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5"/>
    </row>
    <row r="61" spans="1:91" s="1" customFormat="1" ht="6.95" customHeight="1">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35"/>
    </row>
  </sheetData>
  <sheetProtection algorithmName="SHA-512" hashValue="sH9DPjgT8dSAUmzejZ50IAH980XDiOU4XRTp3B6dUL6bPcoJ2CR/w5CU3YAcZ0eHamA2hEVe9Pz/KDnjBNdMYw==" saltValue="xy8ip5WfZ4PoBWrk2+OvXg==" spinCount="100000" sheet="1" objects="1" scenarios="1" formatColumns="0" formatRows="0"/>
  <mergeCells count="58">
    <mergeCell ref="AN59:AP59"/>
    <mergeCell ref="AG59:AM59"/>
    <mergeCell ref="AG54:AM54"/>
    <mergeCell ref="AN54:AP54"/>
    <mergeCell ref="C52:G52"/>
    <mergeCell ref="I52:AF52"/>
    <mergeCell ref="D55:H55"/>
    <mergeCell ref="J55:AF55"/>
    <mergeCell ref="E56:I56"/>
    <mergeCell ref="K56:AF56"/>
    <mergeCell ref="E57:I57"/>
    <mergeCell ref="K57:AF57"/>
    <mergeCell ref="E58:I58"/>
    <mergeCell ref="K58:AF58"/>
    <mergeCell ref="E59:I59"/>
    <mergeCell ref="K59:AF59"/>
    <mergeCell ref="AN56:AP56"/>
    <mergeCell ref="AG56:AM56"/>
    <mergeCell ref="AN57:AP57"/>
    <mergeCell ref="AG57:AM57"/>
    <mergeCell ref="AN58:AP58"/>
    <mergeCell ref="AG58:AM58"/>
    <mergeCell ref="L33:P33"/>
    <mergeCell ref="AN52:AP52"/>
    <mergeCell ref="AG52:AM52"/>
    <mergeCell ref="AN55:AP55"/>
    <mergeCell ref="AG55:AM55"/>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6" location="'03.1 - Vybavení učebny fy...'!C2" display="/"/>
    <hyperlink ref="A57" location="'03.2 - Vybavení učebny př...'!C2" display="/"/>
    <hyperlink ref="A58" location="'03.3 - Vybavení učebny ze...'!C2" display="/"/>
    <hyperlink ref="A59" location="'03.4 - Vybavení učebny po...'!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8"/>
  <sheetViews>
    <sheetView showGridLines="0" workbookViewId="0"/>
  </sheetViews>
  <sheetFormatPr defaultRowHeight="12.7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3"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84"/>
      <c r="M2" s="284"/>
      <c r="N2" s="284"/>
      <c r="O2" s="284"/>
      <c r="P2" s="284"/>
      <c r="Q2" s="284"/>
      <c r="R2" s="284"/>
      <c r="S2" s="284"/>
      <c r="T2" s="284"/>
      <c r="U2" s="284"/>
      <c r="V2" s="284"/>
      <c r="AT2" s="14" t="s">
        <v>85</v>
      </c>
    </row>
    <row r="3" spans="2:46" ht="6.95" customHeight="1">
      <c r="B3" s="104"/>
      <c r="C3" s="105"/>
      <c r="D3" s="105"/>
      <c r="E3" s="105"/>
      <c r="F3" s="105"/>
      <c r="G3" s="105"/>
      <c r="H3" s="105"/>
      <c r="I3" s="106"/>
      <c r="J3" s="105"/>
      <c r="K3" s="105"/>
      <c r="L3" s="17"/>
      <c r="AT3" s="14" t="s">
        <v>80</v>
      </c>
    </row>
    <row r="4" spans="2:46" ht="24.95" customHeight="1">
      <c r="B4" s="17"/>
      <c r="D4" s="107" t="s">
        <v>95</v>
      </c>
      <c r="L4" s="17"/>
      <c r="M4" s="21" t="s">
        <v>10</v>
      </c>
      <c r="AT4" s="14" t="s">
        <v>4</v>
      </c>
    </row>
    <row r="5" spans="2:46" ht="6.95" customHeight="1">
      <c r="B5" s="17"/>
      <c r="L5" s="17"/>
    </row>
    <row r="6" spans="2:46" ht="12" customHeight="1">
      <c r="B6" s="17"/>
      <c r="D6" s="108" t="s">
        <v>16</v>
      </c>
      <c r="L6" s="17"/>
    </row>
    <row r="7" spans="2:46" ht="16.5" customHeight="1">
      <c r="B7" s="17"/>
      <c r="E7" s="317" t="str">
        <f>'Rekapitulace stavby'!K6</f>
        <v>Dodávka vnitřního vybavení pro 2. ZŠ Beroun - vybavení specializovaných učeben</v>
      </c>
      <c r="F7" s="318"/>
      <c r="G7" s="318"/>
      <c r="H7" s="318"/>
      <c r="L7" s="17"/>
    </row>
    <row r="8" spans="2:46" ht="12" customHeight="1">
      <c r="B8" s="17"/>
      <c r="D8" s="108" t="s">
        <v>96</v>
      </c>
      <c r="L8" s="17"/>
    </row>
    <row r="9" spans="2:46" s="1" customFormat="1" ht="16.5" customHeight="1">
      <c r="B9" s="35"/>
      <c r="E9" s="317" t="s">
        <v>97</v>
      </c>
      <c r="F9" s="319"/>
      <c r="G9" s="319"/>
      <c r="H9" s="319"/>
      <c r="I9" s="109"/>
      <c r="L9" s="35"/>
    </row>
    <row r="10" spans="2:46" s="1" customFormat="1" ht="12" customHeight="1">
      <c r="B10" s="35"/>
      <c r="D10" s="108" t="s">
        <v>98</v>
      </c>
      <c r="I10" s="109"/>
      <c r="L10" s="35"/>
    </row>
    <row r="11" spans="2:46" s="1" customFormat="1" ht="36.950000000000003" customHeight="1">
      <c r="B11" s="35"/>
      <c r="E11" s="320" t="s">
        <v>99</v>
      </c>
      <c r="F11" s="319"/>
      <c r="G11" s="319"/>
      <c r="H11" s="319"/>
      <c r="I11" s="109"/>
      <c r="L11" s="35"/>
    </row>
    <row r="12" spans="2:46" s="1" customFormat="1" ht="11.25">
      <c r="B12" s="35"/>
      <c r="I12" s="109"/>
      <c r="L12" s="35"/>
    </row>
    <row r="13" spans="2:46" s="1" customFormat="1" ht="12" customHeight="1">
      <c r="B13" s="35"/>
      <c r="D13" s="108" t="s">
        <v>17</v>
      </c>
      <c r="F13" s="14" t="s">
        <v>18</v>
      </c>
      <c r="I13" s="110" t="s">
        <v>19</v>
      </c>
      <c r="J13" s="14" t="s">
        <v>18</v>
      </c>
      <c r="L13" s="35"/>
    </row>
    <row r="14" spans="2:46" s="1" customFormat="1" ht="12" customHeight="1">
      <c r="B14" s="35"/>
      <c r="D14" s="108" t="s">
        <v>20</v>
      </c>
      <c r="F14" s="14" t="s">
        <v>21</v>
      </c>
      <c r="I14" s="110" t="s">
        <v>22</v>
      </c>
      <c r="J14" s="111" t="str">
        <f>'Rekapitulace stavby'!AN8</f>
        <v>5. 4. 2019</v>
      </c>
      <c r="L14" s="35"/>
    </row>
    <row r="15" spans="2:46" s="1" customFormat="1" ht="10.9" customHeight="1">
      <c r="B15" s="35"/>
      <c r="I15" s="109"/>
      <c r="L15" s="35"/>
    </row>
    <row r="16" spans="2:46" s="1" customFormat="1" ht="12" customHeight="1">
      <c r="B16" s="35"/>
      <c r="D16" s="108" t="s">
        <v>24</v>
      </c>
      <c r="I16" s="110" t="s">
        <v>25</v>
      </c>
      <c r="J16" s="14" t="s">
        <v>18</v>
      </c>
      <c r="L16" s="35"/>
    </row>
    <row r="17" spans="2:12" s="1" customFormat="1" ht="18" customHeight="1">
      <c r="B17" s="35"/>
      <c r="E17" s="14" t="s">
        <v>26</v>
      </c>
      <c r="I17" s="110" t="s">
        <v>27</v>
      </c>
      <c r="J17" s="14" t="s">
        <v>18</v>
      </c>
      <c r="L17" s="35"/>
    </row>
    <row r="18" spans="2:12" s="1" customFormat="1" ht="6.95" customHeight="1">
      <c r="B18" s="35"/>
      <c r="I18" s="109"/>
      <c r="L18" s="35"/>
    </row>
    <row r="19" spans="2:12" s="1" customFormat="1" ht="12" customHeight="1">
      <c r="B19" s="35"/>
      <c r="D19" s="108" t="s">
        <v>28</v>
      </c>
      <c r="I19" s="110" t="s">
        <v>25</v>
      </c>
      <c r="J19" s="27" t="str">
        <f>'Rekapitulace stavby'!AN13</f>
        <v>Vyplň údaj</v>
      </c>
      <c r="L19" s="35"/>
    </row>
    <row r="20" spans="2:12" s="1" customFormat="1" ht="18" customHeight="1">
      <c r="B20" s="35"/>
      <c r="E20" s="321" t="str">
        <f>'Rekapitulace stavby'!E14</f>
        <v>Vyplň údaj</v>
      </c>
      <c r="F20" s="322"/>
      <c r="G20" s="322"/>
      <c r="H20" s="322"/>
      <c r="I20" s="110" t="s">
        <v>27</v>
      </c>
      <c r="J20" s="27" t="str">
        <f>'Rekapitulace stavby'!AN14</f>
        <v>Vyplň údaj</v>
      </c>
      <c r="L20" s="35"/>
    </row>
    <row r="21" spans="2:12" s="1" customFormat="1" ht="6.95" customHeight="1">
      <c r="B21" s="35"/>
      <c r="I21" s="109"/>
      <c r="L21" s="35"/>
    </row>
    <row r="22" spans="2:12" s="1" customFormat="1" ht="12" customHeight="1">
      <c r="B22" s="35"/>
      <c r="D22" s="108" t="s">
        <v>30</v>
      </c>
      <c r="I22" s="110" t="s">
        <v>25</v>
      </c>
      <c r="J22" s="14" t="s">
        <v>100</v>
      </c>
      <c r="L22" s="35"/>
    </row>
    <row r="23" spans="2:12" s="1" customFormat="1" ht="18" customHeight="1">
      <c r="B23" s="35"/>
      <c r="E23" s="14" t="s">
        <v>101</v>
      </c>
      <c r="I23" s="110" t="s">
        <v>27</v>
      </c>
      <c r="J23" s="14" t="s">
        <v>102</v>
      </c>
      <c r="L23" s="35"/>
    </row>
    <row r="24" spans="2:12" s="1" customFormat="1" ht="6.95" customHeight="1">
      <c r="B24" s="35"/>
      <c r="I24" s="109"/>
      <c r="L24" s="35"/>
    </row>
    <row r="25" spans="2:12" s="1" customFormat="1" ht="12" customHeight="1">
      <c r="B25" s="35"/>
      <c r="D25" s="108" t="s">
        <v>33</v>
      </c>
      <c r="I25" s="110" t="s">
        <v>25</v>
      </c>
      <c r="J25" s="14" t="s">
        <v>18</v>
      </c>
      <c r="L25" s="35"/>
    </row>
    <row r="26" spans="2:12" s="1" customFormat="1" ht="18" customHeight="1">
      <c r="B26" s="35"/>
      <c r="E26" s="14" t="s">
        <v>34</v>
      </c>
      <c r="I26" s="110" t="s">
        <v>27</v>
      </c>
      <c r="J26" s="14" t="s">
        <v>18</v>
      </c>
      <c r="L26" s="35"/>
    </row>
    <row r="27" spans="2:12" s="1" customFormat="1" ht="6.95" customHeight="1">
      <c r="B27" s="35"/>
      <c r="I27" s="109"/>
      <c r="L27" s="35"/>
    </row>
    <row r="28" spans="2:12" s="1" customFormat="1" ht="12" customHeight="1">
      <c r="B28" s="35"/>
      <c r="D28" s="108" t="s">
        <v>35</v>
      </c>
      <c r="I28" s="109"/>
      <c r="L28" s="35"/>
    </row>
    <row r="29" spans="2:12" s="7" customFormat="1" ht="45" customHeight="1">
      <c r="B29" s="112"/>
      <c r="E29" s="323" t="s">
        <v>36</v>
      </c>
      <c r="F29" s="323"/>
      <c r="G29" s="323"/>
      <c r="H29" s="323"/>
      <c r="I29" s="113"/>
      <c r="L29" s="112"/>
    </row>
    <row r="30" spans="2:12" s="1" customFormat="1" ht="6.95" customHeight="1">
      <c r="B30" s="35"/>
      <c r="I30" s="109"/>
      <c r="L30" s="35"/>
    </row>
    <row r="31" spans="2:12" s="1" customFormat="1" ht="6.95" customHeight="1">
      <c r="B31" s="35"/>
      <c r="D31" s="53"/>
      <c r="E31" s="53"/>
      <c r="F31" s="53"/>
      <c r="G31" s="53"/>
      <c r="H31" s="53"/>
      <c r="I31" s="114"/>
      <c r="J31" s="53"/>
      <c r="K31" s="53"/>
      <c r="L31" s="35"/>
    </row>
    <row r="32" spans="2:12" s="1" customFormat="1" ht="25.35" customHeight="1">
      <c r="B32" s="35"/>
      <c r="D32" s="115" t="s">
        <v>37</v>
      </c>
      <c r="I32" s="109"/>
      <c r="J32" s="116">
        <f>ROUND(J93, 2)</f>
        <v>0</v>
      </c>
      <c r="L32" s="35"/>
    </row>
    <row r="33" spans="2:12" s="1" customFormat="1" ht="6.95" customHeight="1">
      <c r="B33" s="35"/>
      <c r="D33" s="53"/>
      <c r="E33" s="53"/>
      <c r="F33" s="53"/>
      <c r="G33" s="53"/>
      <c r="H33" s="53"/>
      <c r="I33" s="114"/>
      <c r="J33" s="53"/>
      <c r="K33" s="53"/>
      <c r="L33" s="35"/>
    </row>
    <row r="34" spans="2:12" s="1" customFormat="1" ht="14.45" customHeight="1">
      <c r="B34" s="35"/>
      <c r="F34" s="117" t="s">
        <v>39</v>
      </c>
      <c r="I34" s="118" t="s">
        <v>38</v>
      </c>
      <c r="J34" s="117" t="s">
        <v>40</v>
      </c>
      <c r="L34" s="35"/>
    </row>
    <row r="35" spans="2:12" s="1" customFormat="1" ht="14.45" customHeight="1">
      <c r="B35" s="35"/>
      <c r="D35" s="108" t="s">
        <v>41</v>
      </c>
      <c r="E35" s="108" t="s">
        <v>42</v>
      </c>
      <c r="F35" s="119">
        <f>ROUND((SUM(BE93:BE117)),  2)</f>
        <v>0</v>
      </c>
      <c r="I35" s="120">
        <v>0.21</v>
      </c>
      <c r="J35" s="119">
        <f>ROUND(((SUM(BE93:BE117))*I35),  2)</f>
        <v>0</v>
      </c>
      <c r="L35" s="35"/>
    </row>
    <row r="36" spans="2:12" s="1" customFormat="1" ht="14.45" customHeight="1">
      <c r="B36" s="35"/>
      <c r="E36" s="108" t="s">
        <v>43</v>
      </c>
      <c r="F36" s="119">
        <f>ROUND((SUM(BF93:BF117)),  2)</f>
        <v>0</v>
      </c>
      <c r="I36" s="120">
        <v>0.15</v>
      </c>
      <c r="J36" s="119">
        <f>ROUND(((SUM(BF93:BF117))*I36),  2)</f>
        <v>0</v>
      </c>
      <c r="L36" s="35"/>
    </row>
    <row r="37" spans="2:12" s="1" customFormat="1" ht="14.45" hidden="1" customHeight="1">
      <c r="B37" s="35"/>
      <c r="E37" s="108" t="s">
        <v>44</v>
      </c>
      <c r="F37" s="119">
        <f>ROUND((SUM(BG93:BG117)),  2)</f>
        <v>0</v>
      </c>
      <c r="I37" s="120">
        <v>0.21</v>
      </c>
      <c r="J37" s="119">
        <f>0</f>
        <v>0</v>
      </c>
      <c r="L37" s="35"/>
    </row>
    <row r="38" spans="2:12" s="1" customFormat="1" ht="14.45" hidden="1" customHeight="1">
      <c r="B38" s="35"/>
      <c r="E38" s="108" t="s">
        <v>45</v>
      </c>
      <c r="F38" s="119">
        <f>ROUND((SUM(BH93:BH117)),  2)</f>
        <v>0</v>
      </c>
      <c r="I38" s="120">
        <v>0.15</v>
      </c>
      <c r="J38" s="119">
        <f>0</f>
        <v>0</v>
      </c>
      <c r="L38" s="35"/>
    </row>
    <row r="39" spans="2:12" s="1" customFormat="1" ht="14.45" hidden="1" customHeight="1">
      <c r="B39" s="35"/>
      <c r="E39" s="108" t="s">
        <v>46</v>
      </c>
      <c r="F39" s="119">
        <f>ROUND((SUM(BI93:BI117)),  2)</f>
        <v>0</v>
      </c>
      <c r="I39" s="120">
        <v>0</v>
      </c>
      <c r="J39" s="119">
        <f>0</f>
        <v>0</v>
      </c>
      <c r="L39" s="35"/>
    </row>
    <row r="40" spans="2:12" s="1" customFormat="1" ht="6.95" customHeight="1">
      <c r="B40" s="35"/>
      <c r="I40" s="109"/>
      <c r="L40" s="35"/>
    </row>
    <row r="41" spans="2:12" s="1" customFormat="1" ht="25.35" customHeight="1">
      <c r="B41" s="35"/>
      <c r="C41" s="121"/>
      <c r="D41" s="122" t="s">
        <v>47</v>
      </c>
      <c r="E41" s="123"/>
      <c r="F41" s="123"/>
      <c r="G41" s="124" t="s">
        <v>48</v>
      </c>
      <c r="H41" s="125" t="s">
        <v>49</v>
      </c>
      <c r="I41" s="126"/>
      <c r="J41" s="127">
        <f>SUM(J32:J39)</f>
        <v>0</v>
      </c>
      <c r="K41" s="128"/>
      <c r="L41" s="35"/>
    </row>
    <row r="42" spans="2:12" s="1" customFormat="1" ht="14.45" customHeight="1">
      <c r="B42" s="129"/>
      <c r="C42" s="130"/>
      <c r="D42" s="130"/>
      <c r="E42" s="130"/>
      <c r="F42" s="130"/>
      <c r="G42" s="130"/>
      <c r="H42" s="130"/>
      <c r="I42" s="131"/>
      <c r="J42" s="130"/>
      <c r="K42" s="130"/>
      <c r="L42" s="35"/>
    </row>
    <row r="46" spans="2:12" s="1" customFormat="1" ht="6.95" customHeight="1">
      <c r="B46" s="132"/>
      <c r="C46" s="133"/>
      <c r="D46" s="133"/>
      <c r="E46" s="133"/>
      <c r="F46" s="133"/>
      <c r="G46" s="133"/>
      <c r="H46" s="133"/>
      <c r="I46" s="134"/>
      <c r="J46" s="133"/>
      <c r="K46" s="133"/>
      <c r="L46" s="35"/>
    </row>
    <row r="47" spans="2:12" s="1" customFormat="1" ht="24.95" customHeight="1">
      <c r="B47" s="31"/>
      <c r="C47" s="20" t="s">
        <v>103</v>
      </c>
      <c r="D47" s="32"/>
      <c r="E47" s="32"/>
      <c r="F47" s="32"/>
      <c r="G47" s="32"/>
      <c r="H47" s="32"/>
      <c r="I47" s="109"/>
      <c r="J47" s="32"/>
      <c r="K47" s="32"/>
      <c r="L47" s="35"/>
    </row>
    <row r="48" spans="2:12" s="1" customFormat="1" ht="6.95" customHeight="1">
      <c r="B48" s="31"/>
      <c r="C48" s="32"/>
      <c r="D48" s="32"/>
      <c r="E48" s="32"/>
      <c r="F48" s="32"/>
      <c r="G48" s="32"/>
      <c r="H48" s="32"/>
      <c r="I48" s="109"/>
      <c r="J48" s="32"/>
      <c r="K48" s="32"/>
      <c r="L48" s="35"/>
    </row>
    <row r="49" spans="2:47" s="1" customFormat="1" ht="12" customHeight="1">
      <c r="B49" s="31"/>
      <c r="C49" s="26" t="s">
        <v>16</v>
      </c>
      <c r="D49" s="32"/>
      <c r="E49" s="32"/>
      <c r="F49" s="32"/>
      <c r="G49" s="32"/>
      <c r="H49" s="32"/>
      <c r="I49" s="109"/>
      <c r="J49" s="32"/>
      <c r="K49" s="32"/>
      <c r="L49" s="35"/>
    </row>
    <row r="50" spans="2:47" s="1" customFormat="1" ht="16.5" customHeight="1">
      <c r="B50" s="31"/>
      <c r="C50" s="32"/>
      <c r="D50" s="32"/>
      <c r="E50" s="324" t="str">
        <f>E7</f>
        <v>Dodávka vnitřního vybavení pro 2. ZŠ Beroun - vybavení specializovaných učeben</v>
      </c>
      <c r="F50" s="325"/>
      <c r="G50" s="325"/>
      <c r="H50" s="325"/>
      <c r="I50" s="109"/>
      <c r="J50" s="32"/>
      <c r="K50" s="32"/>
      <c r="L50" s="35"/>
    </row>
    <row r="51" spans="2:47" ht="12" customHeight="1">
      <c r="B51" s="18"/>
      <c r="C51" s="26" t="s">
        <v>96</v>
      </c>
      <c r="D51" s="19"/>
      <c r="E51" s="19"/>
      <c r="F51" s="19"/>
      <c r="G51" s="19"/>
      <c r="H51" s="19"/>
      <c r="J51" s="19"/>
      <c r="K51" s="19"/>
      <c r="L51" s="17"/>
    </row>
    <row r="52" spans="2:47" s="1" customFormat="1" ht="16.5" customHeight="1">
      <c r="B52" s="31"/>
      <c r="C52" s="32"/>
      <c r="D52" s="32"/>
      <c r="E52" s="324" t="s">
        <v>97</v>
      </c>
      <c r="F52" s="292"/>
      <c r="G52" s="292"/>
      <c r="H52" s="292"/>
      <c r="I52" s="109"/>
      <c r="J52" s="32"/>
      <c r="K52" s="32"/>
      <c r="L52" s="35"/>
    </row>
    <row r="53" spans="2:47" s="1" customFormat="1" ht="12" customHeight="1">
      <c r="B53" s="31"/>
      <c r="C53" s="26" t="s">
        <v>98</v>
      </c>
      <c r="D53" s="32"/>
      <c r="E53" s="32"/>
      <c r="F53" s="32"/>
      <c r="G53" s="32"/>
      <c r="H53" s="32"/>
      <c r="I53" s="109"/>
      <c r="J53" s="32"/>
      <c r="K53" s="32"/>
      <c r="L53" s="35"/>
    </row>
    <row r="54" spans="2:47" s="1" customFormat="1" ht="16.5" customHeight="1">
      <c r="B54" s="31"/>
      <c r="C54" s="32"/>
      <c r="D54" s="32"/>
      <c r="E54" s="293" t="str">
        <f>E11</f>
        <v>03.1 - Vybavení učebny fyziky</v>
      </c>
      <c r="F54" s="292"/>
      <c r="G54" s="292"/>
      <c r="H54" s="292"/>
      <c r="I54" s="109"/>
      <c r="J54" s="32"/>
      <c r="K54" s="32"/>
      <c r="L54" s="35"/>
    </row>
    <row r="55" spans="2:47" s="1" customFormat="1" ht="6.95" customHeight="1">
      <c r="B55" s="31"/>
      <c r="C55" s="32"/>
      <c r="D55" s="32"/>
      <c r="E55" s="32"/>
      <c r="F55" s="32"/>
      <c r="G55" s="32"/>
      <c r="H55" s="32"/>
      <c r="I55" s="109"/>
      <c r="J55" s="32"/>
      <c r="K55" s="32"/>
      <c r="L55" s="35"/>
    </row>
    <row r="56" spans="2:47" s="1" customFormat="1" ht="12" customHeight="1">
      <c r="B56" s="31"/>
      <c r="C56" s="26" t="s">
        <v>20</v>
      </c>
      <c r="D56" s="32"/>
      <c r="E56" s="32"/>
      <c r="F56" s="24" t="str">
        <f>F14</f>
        <v>Beroun, Preislerova ul.</v>
      </c>
      <c r="G56" s="32"/>
      <c r="H56" s="32"/>
      <c r="I56" s="110" t="s">
        <v>22</v>
      </c>
      <c r="J56" s="52" t="str">
        <f>IF(J14="","",J14)</f>
        <v>5. 4. 2019</v>
      </c>
      <c r="K56" s="32"/>
      <c r="L56" s="35"/>
    </row>
    <row r="57" spans="2:47" s="1" customFormat="1" ht="6.95" customHeight="1">
      <c r="B57" s="31"/>
      <c r="C57" s="32"/>
      <c r="D57" s="32"/>
      <c r="E57" s="32"/>
      <c r="F57" s="32"/>
      <c r="G57" s="32"/>
      <c r="H57" s="32"/>
      <c r="I57" s="109"/>
      <c r="J57" s="32"/>
      <c r="K57" s="32"/>
      <c r="L57" s="35"/>
    </row>
    <row r="58" spans="2:47" s="1" customFormat="1" ht="24.95" customHeight="1">
      <c r="B58" s="31"/>
      <c r="C58" s="26" t="s">
        <v>24</v>
      </c>
      <c r="D58" s="32"/>
      <c r="E58" s="32"/>
      <c r="F58" s="24" t="str">
        <f>E17</f>
        <v>Město Beroun, Husovo nám. 68,26643</v>
      </c>
      <c r="G58" s="32"/>
      <c r="H58" s="32"/>
      <c r="I58" s="110" t="s">
        <v>30</v>
      </c>
      <c r="J58" s="29" t="str">
        <f>E23</f>
        <v>Spektra s.r.o.Beroun,V Hlinkách 1548</v>
      </c>
      <c r="K58" s="32"/>
      <c r="L58" s="35"/>
    </row>
    <row r="59" spans="2:47" s="1" customFormat="1" ht="13.7" customHeight="1">
      <c r="B59" s="31"/>
      <c r="C59" s="26" t="s">
        <v>28</v>
      </c>
      <c r="D59" s="32"/>
      <c r="E59" s="32"/>
      <c r="F59" s="24" t="str">
        <f>IF(E20="","",E20)</f>
        <v>Vyplň údaj</v>
      </c>
      <c r="G59" s="32"/>
      <c r="H59" s="32"/>
      <c r="I59" s="110" t="s">
        <v>33</v>
      </c>
      <c r="J59" s="29" t="str">
        <f>E26</f>
        <v>p. Lenka Dejdarová</v>
      </c>
      <c r="K59" s="32"/>
      <c r="L59" s="35"/>
    </row>
    <row r="60" spans="2:47" s="1" customFormat="1" ht="10.35" customHeight="1">
      <c r="B60" s="31"/>
      <c r="C60" s="32"/>
      <c r="D60" s="32"/>
      <c r="E60" s="32"/>
      <c r="F60" s="32"/>
      <c r="G60" s="32"/>
      <c r="H60" s="32"/>
      <c r="I60" s="109"/>
      <c r="J60" s="32"/>
      <c r="K60" s="32"/>
      <c r="L60" s="35"/>
    </row>
    <row r="61" spans="2:47" s="1" customFormat="1" ht="29.25" customHeight="1">
      <c r="B61" s="31"/>
      <c r="C61" s="135" t="s">
        <v>104</v>
      </c>
      <c r="D61" s="136"/>
      <c r="E61" s="136"/>
      <c r="F61" s="136"/>
      <c r="G61" s="136"/>
      <c r="H61" s="136"/>
      <c r="I61" s="137"/>
      <c r="J61" s="138" t="s">
        <v>105</v>
      </c>
      <c r="K61" s="136"/>
      <c r="L61" s="35"/>
    </row>
    <row r="62" spans="2:47" s="1" customFormat="1" ht="10.35" customHeight="1">
      <c r="B62" s="31"/>
      <c r="C62" s="32"/>
      <c r="D62" s="32"/>
      <c r="E62" s="32"/>
      <c r="F62" s="32"/>
      <c r="G62" s="32"/>
      <c r="H62" s="32"/>
      <c r="I62" s="109"/>
      <c r="J62" s="32"/>
      <c r="K62" s="32"/>
      <c r="L62" s="35"/>
    </row>
    <row r="63" spans="2:47" s="1" customFormat="1" ht="22.9" customHeight="1">
      <c r="B63" s="31"/>
      <c r="C63" s="139" t="s">
        <v>69</v>
      </c>
      <c r="D63" s="32"/>
      <c r="E63" s="32"/>
      <c r="F63" s="32"/>
      <c r="G63" s="32"/>
      <c r="H63" s="32"/>
      <c r="I63" s="109"/>
      <c r="J63" s="70">
        <f>J93</f>
        <v>0</v>
      </c>
      <c r="K63" s="32"/>
      <c r="L63" s="35"/>
      <c r="AU63" s="14" t="s">
        <v>106</v>
      </c>
    </row>
    <row r="64" spans="2:47" s="8" customFormat="1" ht="24.95" customHeight="1">
      <c r="B64" s="140"/>
      <c r="C64" s="141"/>
      <c r="D64" s="142" t="s">
        <v>107</v>
      </c>
      <c r="E64" s="143"/>
      <c r="F64" s="143"/>
      <c r="G64" s="143"/>
      <c r="H64" s="143"/>
      <c r="I64" s="144"/>
      <c r="J64" s="145">
        <f>J94</f>
        <v>0</v>
      </c>
      <c r="K64" s="141"/>
      <c r="L64" s="146"/>
    </row>
    <row r="65" spans="2:12" s="9" customFormat="1" ht="19.899999999999999" customHeight="1">
      <c r="B65" s="147"/>
      <c r="C65" s="91"/>
      <c r="D65" s="148" t="s">
        <v>108</v>
      </c>
      <c r="E65" s="149"/>
      <c r="F65" s="149"/>
      <c r="G65" s="149"/>
      <c r="H65" s="149"/>
      <c r="I65" s="150"/>
      <c r="J65" s="151">
        <f>J95</f>
        <v>0</v>
      </c>
      <c r="K65" s="91"/>
      <c r="L65" s="152"/>
    </row>
    <row r="66" spans="2:12" s="8" customFormat="1" ht="24.95" customHeight="1">
      <c r="B66" s="140"/>
      <c r="C66" s="141"/>
      <c r="D66" s="142" t="s">
        <v>109</v>
      </c>
      <c r="E66" s="143"/>
      <c r="F66" s="143"/>
      <c r="G66" s="143"/>
      <c r="H66" s="143"/>
      <c r="I66" s="144"/>
      <c r="J66" s="145">
        <f>J97</f>
        <v>0</v>
      </c>
      <c r="K66" s="141"/>
      <c r="L66" s="146"/>
    </row>
    <row r="67" spans="2:12" s="8" customFormat="1" ht="24.95" customHeight="1">
      <c r="B67" s="140"/>
      <c r="C67" s="141"/>
      <c r="D67" s="142" t="s">
        <v>110</v>
      </c>
      <c r="E67" s="143"/>
      <c r="F67" s="143"/>
      <c r="G67" s="143"/>
      <c r="H67" s="143"/>
      <c r="I67" s="144"/>
      <c r="J67" s="145">
        <f>J107</f>
        <v>0</v>
      </c>
      <c r="K67" s="141"/>
      <c r="L67" s="146"/>
    </row>
    <row r="68" spans="2:12" s="9" customFormat="1" ht="19.899999999999999" customHeight="1">
      <c r="B68" s="147"/>
      <c r="C68" s="91"/>
      <c r="D68" s="148" t="s">
        <v>111</v>
      </c>
      <c r="E68" s="149"/>
      <c r="F68" s="149"/>
      <c r="G68" s="149"/>
      <c r="H68" s="149"/>
      <c r="I68" s="150"/>
      <c r="J68" s="151">
        <f>J108</f>
        <v>0</v>
      </c>
      <c r="K68" s="91"/>
      <c r="L68" s="152"/>
    </row>
    <row r="69" spans="2:12" s="9" customFormat="1" ht="19.899999999999999" customHeight="1">
      <c r="B69" s="147"/>
      <c r="C69" s="91"/>
      <c r="D69" s="148" t="s">
        <v>112</v>
      </c>
      <c r="E69" s="149"/>
      <c r="F69" s="149"/>
      <c r="G69" s="149"/>
      <c r="H69" s="149"/>
      <c r="I69" s="150"/>
      <c r="J69" s="151">
        <f>J111</f>
        <v>0</v>
      </c>
      <c r="K69" s="91"/>
      <c r="L69" s="152"/>
    </row>
    <row r="70" spans="2:12" s="9" customFormat="1" ht="19.899999999999999" customHeight="1">
      <c r="B70" s="147"/>
      <c r="C70" s="91"/>
      <c r="D70" s="148" t="s">
        <v>113</v>
      </c>
      <c r="E70" s="149"/>
      <c r="F70" s="149"/>
      <c r="G70" s="149"/>
      <c r="H70" s="149"/>
      <c r="I70" s="150"/>
      <c r="J70" s="151">
        <f>J113</f>
        <v>0</v>
      </c>
      <c r="K70" s="91"/>
      <c r="L70" s="152"/>
    </row>
    <row r="71" spans="2:12" s="9" customFormat="1" ht="19.899999999999999" customHeight="1">
      <c r="B71" s="147"/>
      <c r="C71" s="91"/>
      <c r="D71" s="148" t="s">
        <v>114</v>
      </c>
      <c r="E71" s="149"/>
      <c r="F71" s="149"/>
      <c r="G71" s="149"/>
      <c r="H71" s="149"/>
      <c r="I71" s="150"/>
      <c r="J71" s="151">
        <f>J116</f>
        <v>0</v>
      </c>
      <c r="K71" s="91"/>
      <c r="L71" s="152"/>
    </row>
    <row r="72" spans="2:12" s="1" customFormat="1" ht="21.75" customHeight="1">
      <c r="B72" s="31"/>
      <c r="C72" s="32"/>
      <c r="D72" s="32"/>
      <c r="E72" s="32"/>
      <c r="F72" s="32"/>
      <c r="G72" s="32"/>
      <c r="H72" s="32"/>
      <c r="I72" s="109"/>
      <c r="J72" s="32"/>
      <c r="K72" s="32"/>
      <c r="L72" s="35"/>
    </row>
    <row r="73" spans="2:12" s="1" customFormat="1" ht="6.95" customHeight="1">
      <c r="B73" s="43"/>
      <c r="C73" s="44"/>
      <c r="D73" s="44"/>
      <c r="E73" s="44"/>
      <c r="F73" s="44"/>
      <c r="G73" s="44"/>
      <c r="H73" s="44"/>
      <c r="I73" s="131"/>
      <c r="J73" s="44"/>
      <c r="K73" s="44"/>
      <c r="L73" s="35"/>
    </row>
    <row r="77" spans="2:12" s="1" customFormat="1" ht="6.95" customHeight="1">
      <c r="B77" s="45"/>
      <c r="C77" s="46"/>
      <c r="D77" s="46"/>
      <c r="E77" s="46"/>
      <c r="F77" s="46"/>
      <c r="G77" s="46"/>
      <c r="H77" s="46"/>
      <c r="I77" s="134"/>
      <c r="J77" s="46"/>
      <c r="K77" s="46"/>
      <c r="L77" s="35"/>
    </row>
    <row r="78" spans="2:12" s="1" customFormat="1" ht="24.95" customHeight="1">
      <c r="B78" s="31"/>
      <c r="C78" s="20" t="s">
        <v>115</v>
      </c>
      <c r="D78" s="32"/>
      <c r="E78" s="32"/>
      <c r="F78" s="32"/>
      <c r="G78" s="32"/>
      <c r="H78" s="32"/>
      <c r="I78" s="109"/>
      <c r="J78" s="32"/>
      <c r="K78" s="32"/>
      <c r="L78" s="35"/>
    </row>
    <row r="79" spans="2:12" s="1" customFormat="1" ht="6.95" customHeight="1">
      <c r="B79" s="31"/>
      <c r="C79" s="32"/>
      <c r="D79" s="32"/>
      <c r="E79" s="32"/>
      <c r="F79" s="32"/>
      <c r="G79" s="32"/>
      <c r="H79" s="32"/>
      <c r="I79" s="109"/>
      <c r="J79" s="32"/>
      <c r="K79" s="32"/>
      <c r="L79" s="35"/>
    </row>
    <row r="80" spans="2:12" s="1" customFormat="1" ht="12" customHeight="1">
      <c r="B80" s="31"/>
      <c r="C80" s="26" t="s">
        <v>16</v>
      </c>
      <c r="D80" s="32"/>
      <c r="E80" s="32"/>
      <c r="F80" s="32"/>
      <c r="G80" s="32"/>
      <c r="H80" s="32"/>
      <c r="I80" s="109"/>
      <c r="J80" s="32"/>
      <c r="K80" s="32"/>
      <c r="L80" s="35"/>
    </row>
    <row r="81" spans="2:65" s="1" customFormat="1" ht="16.5" customHeight="1">
      <c r="B81" s="31"/>
      <c r="C81" s="32"/>
      <c r="D81" s="32"/>
      <c r="E81" s="324" t="str">
        <f>E7</f>
        <v>Dodávka vnitřního vybavení pro 2. ZŠ Beroun - vybavení specializovaných učeben</v>
      </c>
      <c r="F81" s="325"/>
      <c r="G81" s="325"/>
      <c r="H81" s="325"/>
      <c r="I81" s="109"/>
      <c r="J81" s="32"/>
      <c r="K81" s="32"/>
      <c r="L81" s="35"/>
    </row>
    <row r="82" spans="2:65" ht="12" customHeight="1">
      <c r="B82" s="18"/>
      <c r="C82" s="26" t="s">
        <v>96</v>
      </c>
      <c r="D82" s="19"/>
      <c r="E82" s="19"/>
      <c r="F82" s="19"/>
      <c r="G82" s="19"/>
      <c r="H82" s="19"/>
      <c r="J82" s="19"/>
      <c r="K82" s="19"/>
      <c r="L82" s="17"/>
    </row>
    <row r="83" spans="2:65" s="1" customFormat="1" ht="16.5" customHeight="1">
      <c r="B83" s="31"/>
      <c r="C83" s="32"/>
      <c r="D83" s="32"/>
      <c r="E83" s="324" t="s">
        <v>97</v>
      </c>
      <c r="F83" s="292"/>
      <c r="G83" s="292"/>
      <c r="H83" s="292"/>
      <c r="I83" s="109"/>
      <c r="J83" s="32"/>
      <c r="K83" s="32"/>
      <c r="L83" s="35"/>
    </row>
    <row r="84" spans="2:65" s="1" customFormat="1" ht="12" customHeight="1">
      <c r="B84" s="31"/>
      <c r="C84" s="26" t="s">
        <v>98</v>
      </c>
      <c r="D84" s="32"/>
      <c r="E84" s="32"/>
      <c r="F84" s="32"/>
      <c r="G84" s="32"/>
      <c r="H84" s="32"/>
      <c r="I84" s="109"/>
      <c r="J84" s="32"/>
      <c r="K84" s="32"/>
      <c r="L84" s="35"/>
    </row>
    <row r="85" spans="2:65" s="1" customFormat="1" ht="16.5" customHeight="1">
      <c r="B85" s="31"/>
      <c r="C85" s="32"/>
      <c r="D85" s="32"/>
      <c r="E85" s="293" t="str">
        <f>E11</f>
        <v>03.1 - Vybavení učebny fyziky</v>
      </c>
      <c r="F85" s="292"/>
      <c r="G85" s="292"/>
      <c r="H85" s="292"/>
      <c r="I85" s="109"/>
      <c r="J85" s="32"/>
      <c r="K85" s="32"/>
      <c r="L85" s="35"/>
    </row>
    <row r="86" spans="2:65" s="1" customFormat="1" ht="6.95" customHeight="1">
      <c r="B86" s="31"/>
      <c r="C86" s="32"/>
      <c r="D86" s="32"/>
      <c r="E86" s="32"/>
      <c r="F86" s="32"/>
      <c r="G86" s="32"/>
      <c r="H86" s="32"/>
      <c r="I86" s="109"/>
      <c r="J86" s="32"/>
      <c r="K86" s="32"/>
      <c r="L86" s="35"/>
    </row>
    <row r="87" spans="2:65" s="1" customFormat="1" ht="12" customHeight="1">
      <c r="B87" s="31"/>
      <c r="C87" s="26" t="s">
        <v>20</v>
      </c>
      <c r="D87" s="32"/>
      <c r="E87" s="32"/>
      <c r="F87" s="24" t="str">
        <f>F14</f>
        <v>Beroun, Preislerova ul.</v>
      </c>
      <c r="G87" s="32"/>
      <c r="H87" s="32"/>
      <c r="I87" s="110" t="s">
        <v>22</v>
      </c>
      <c r="J87" s="52" t="str">
        <f>IF(J14="","",J14)</f>
        <v>5. 4. 2019</v>
      </c>
      <c r="K87" s="32"/>
      <c r="L87" s="35"/>
    </row>
    <row r="88" spans="2:65" s="1" customFormat="1" ht="6.95" customHeight="1">
      <c r="B88" s="31"/>
      <c r="C88" s="32"/>
      <c r="D88" s="32"/>
      <c r="E88" s="32"/>
      <c r="F88" s="32"/>
      <c r="G88" s="32"/>
      <c r="H88" s="32"/>
      <c r="I88" s="109"/>
      <c r="J88" s="32"/>
      <c r="K88" s="32"/>
      <c r="L88" s="35"/>
    </row>
    <row r="89" spans="2:65" s="1" customFormat="1" ht="24.95" customHeight="1">
      <c r="B89" s="31"/>
      <c r="C89" s="26" t="s">
        <v>24</v>
      </c>
      <c r="D89" s="32"/>
      <c r="E89" s="32"/>
      <c r="F89" s="24" t="str">
        <f>E17</f>
        <v>Město Beroun, Husovo nám. 68,26643</v>
      </c>
      <c r="G89" s="32"/>
      <c r="H89" s="32"/>
      <c r="I89" s="110" t="s">
        <v>30</v>
      </c>
      <c r="J89" s="29" t="str">
        <f>E23</f>
        <v>Spektra s.r.o.Beroun,V Hlinkách 1548</v>
      </c>
      <c r="K89" s="32"/>
      <c r="L89" s="35"/>
    </row>
    <row r="90" spans="2:65" s="1" customFormat="1" ht="13.7" customHeight="1">
      <c r="B90" s="31"/>
      <c r="C90" s="26" t="s">
        <v>28</v>
      </c>
      <c r="D90" s="32"/>
      <c r="E90" s="32"/>
      <c r="F90" s="24" t="str">
        <f>IF(E20="","",E20)</f>
        <v>Vyplň údaj</v>
      </c>
      <c r="G90" s="32"/>
      <c r="H90" s="32"/>
      <c r="I90" s="110" t="s">
        <v>33</v>
      </c>
      <c r="J90" s="29" t="str">
        <f>E26</f>
        <v>p. Lenka Dejdarová</v>
      </c>
      <c r="K90" s="32"/>
      <c r="L90" s="35"/>
    </row>
    <row r="91" spans="2:65" s="1" customFormat="1" ht="10.35" customHeight="1">
      <c r="B91" s="31"/>
      <c r="C91" s="32"/>
      <c r="D91" s="32"/>
      <c r="E91" s="32"/>
      <c r="F91" s="32"/>
      <c r="G91" s="32"/>
      <c r="H91" s="32"/>
      <c r="I91" s="109"/>
      <c r="J91" s="32"/>
      <c r="K91" s="32"/>
      <c r="L91" s="35"/>
    </row>
    <row r="92" spans="2:65" s="10" customFormat="1" ht="29.25" customHeight="1">
      <c r="B92" s="153"/>
      <c r="C92" s="154" t="s">
        <v>116</v>
      </c>
      <c r="D92" s="155" t="s">
        <v>56</v>
      </c>
      <c r="E92" s="155" t="s">
        <v>52</v>
      </c>
      <c r="F92" s="155" t="s">
        <v>53</v>
      </c>
      <c r="G92" s="155" t="s">
        <v>117</v>
      </c>
      <c r="H92" s="155" t="s">
        <v>118</v>
      </c>
      <c r="I92" s="156" t="s">
        <v>119</v>
      </c>
      <c r="J92" s="155" t="s">
        <v>105</v>
      </c>
      <c r="K92" s="157" t="s">
        <v>120</v>
      </c>
      <c r="L92" s="158"/>
      <c r="M92" s="61" t="s">
        <v>18</v>
      </c>
      <c r="N92" s="62" t="s">
        <v>41</v>
      </c>
      <c r="O92" s="62" t="s">
        <v>121</v>
      </c>
      <c r="P92" s="62" t="s">
        <v>122</v>
      </c>
      <c r="Q92" s="62" t="s">
        <v>123</v>
      </c>
      <c r="R92" s="62" t="s">
        <v>124</v>
      </c>
      <c r="S92" s="62" t="s">
        <v>125</v>
      </c>
      <c r="T92" s="63" t="s">
        <v>126</v>
      </c>
    </row>
    <row r="93" spans="2:65" s="1" customFormat="1" ht="22.9" customHeight="1">
      <c r="B93" s="31"/>
      <c r="C93" s="68" t="s">
        <v>127</v>
      </c>
      <c r="D93" s="32"/>
      <c r="E93" s="32"/>
      <c r="F93" s="32"/>
      <c r="G93" s="32"/>
      <c r="H93" s="32"/>
      <c r="I93" s="109"/>
      <c r="J93" s="159">
        <f>BK93</f>
        <v>0</v>
      </c>
      <c r="K93" s="32"/>
      <c r="L93" s="35"/>
      <c r="M93" s="64"/>
      <c r="N93" s="65"/>
      <c r="O93" s="65"/>
      <c r="P93" s="160">
        <f>P94+P97+P107</f>
        <v>0</v>
      </c>
      <c r="Q93" s="65"/>
      <c r="R93" s="160">
        <f>R94+R97+R107</f>
        <v>0</v>
      </c>
      <c r="S93" s="65"/>
      <c r="T93" s="161">
        <f>T94+T97+T107</f>
        <v>0</v>
      </c>
      <c r="AT93" s="14" t="s">
        <v>70</v>
      </c>
      <c r="AU93" s="14" t="s">
        <v>106</v>
      </c>
      <c r="BK93" s="162">
        <f>BK94+BK97+BK107</f>
        <v>0</v>
      </c>
    </row>
    <row r="94" spans="2:65" s="11" customFormat="1" ht="25.9" customHeight="1">
      <c r="B94" s="163"/>
      <c r="C94" s="164"/>
      <c r="D94" s="165" t="s">
        <v>70</v>
      </c>
      <c r="E94" s="166" t="s">
        <v>128</v>
      </c>
      <c r="F94" s="166" t="s">
        <v>129</v>
      </c>
      <c r="G94" s="164"/>
      <c r="H94" s="164"/>
      <c r="I94" s="167"/>
      <c r="J94" s="168">
        <f>BK94</f>
        <v>0</v>
      </c>
      <c r="K94" s="164"/>
      <c r="L94" s="169"/>
      <c r="M94" s="170"/>
      <c r="N94" s="171"/>
      <c r="O94" s="171"/>
      <c r="P94" s="172">
        <f>P95</f>
        <v>0</v>
      </c>
      <c r="Q94" s="171"/>
      <c r="R94" s="172">
        <f>R95</f>
        <v>0</v>
      </c>
      <c r="S94" s="171"/>
      <c r="T94" s="173">
        <f>T95</f>
        <v>0</v>
      </c>
      <c r="AR94" s="174" t="s">
        <v>80</v>
      </c>
      <c r="AT94" s="175" t="s">
        <v>70</v>
      </c>
      <c r="AU94" s="175" t="s">
        <v>71</v>
      </c>
      <c r="AY94" s="174" t="s">
        <v>130</v>
      </c>
      <c r="BK94" s="176">
        <f>BK95</f>
        <v>0</v>
      </c>
    </row>
    <row r="95" spans="2:65" s="11" customFormat="1" ht="22.9" customHeight="1">
      <c r="B95" s="163"/>
      <c r="C95" s="164"/>
      <c r="D95" s="165" t="s">
        <v>70</v>
      </c>
      <c r="E95" s="177" t="s">
        <v>131</v>
      </c>
      <c r="F95" s="177" t="s">
        <v>132</v>
      </c>
      <c r="G95" s="164"/>
      <c r="H95" s="164"/>
      <c r="I95" s="167"/>
      <c r="J95" s="178">
        <f>BK95</f>
        <v>0</v>
      </c>
      <c r="K95" s="164"/>
      <c r="L95" s="169"/>
      <c r="M95" s="170"/>
      <c r="N95" s="171"/>
      <c r="O95" s="171"/>
      <c r="P95" s="172">
        <f>P96</f>
        <v>0</v>
      </c>
      <c r="Q95" s="171"/>
      <c r="R95" s="172">
        <f>R96</f>
        <v>0</v>
      </c>
      <c r="S95" s="171"/>
      <c r="T95" s="173">
        <f>T96</f>
        <v>0</v>
      </c>
      <c r="AR95" s="174" t="s">
        <v>80</v>
      </c>
      <c r="AT95" s="175" t="s">
        <v>70</v>
      </c>
      <c r="AU95" s="175" t="s">
        <v>78</v>
      </c>
      <c r="AY95" s="174" t="s">
        <v>130</v>
      </c>
      <c r="BK95" s="176">
        <f>BK96</f>
        <v>0</v>
      </c>
    </row>
    <row r="96" spans="2:65" s="1" customFormat="1" ht="16.5" customHeight="1">
      <c r="B96" s="31"/>
      <c r="C96" s="179" t="s">
        <v>133</v>
      </c>
      <c r="D96" s="179" t="s">
        <v>134</v>
      </c>
      <c r="E96" s="180" t="s">
        <v>135</v>
      </c>
      <c r="F96" s="181" t="s">
        <v>136</v>
      </c>
      <c r="G96" s="182" t="s">
        <v>137</v>
      </c>
      <c r="H96" s="183">
        <v>1</v>
      </c>
      <c r="I96" s="184"/>
      <c r="J96" s="185">
        <f>ROUND(I96*H96,2)</f>
        <v>0</v>
      </c>
      <c r="K96" s="181" t="s">
        <v>18</v>
      </c>
      <c r="L96" s="35"/>
      <c r="M96" s="186" t="s">
        <v>18</v>
      </c>
      <c r="N96" s="187" t="s">
        <v>42</v>
      </c>
      <c r="O96" s="57"/>
      <c r="P96" s="188">
        <f>O96*H96</f>
        <v>0</v>
      </c>
      <c r="Q96" s="188">
        <v>0</v>
      </c>
      <c r="R96" s="188">
        <f>Q96*H96</f>
        <v>0</v>
      </c>
      <c r="S96" s="188">
        <v>0</v>
      </c>
      <c r="T96" s="189">
        <f>S96*H96</f>
        <v>0</v>
      </c>
      <c r="AR96" s="14" t="s">
        <v>138</v>
      </c>
      <c r="AT96" s="14" t="s">
        <v>134</v>
      </c>
      <c r="AU96" s="14" t="s">
        <v>80</v>
      </c>
      <c r="AY96" s="14" t="s">
        <v>130</v>
      </c>
      <c r="BE96" s="190">
        <f>IF(N96="základní",J96,0)</f>
        <v>0</v>
      </c>
      <c r="BF96" s="190">
        <f>IF(N96="snížená",J96,0)</f>
        <v>0</v>
      </c>
      <c r="BG96" s="190">
        <f>IF(N96="zákl. přenesená",J96,0)</f>
        <v>0</v>
      </c>
      <c r="BH96" s="190">
        <f>IF(N96="sníž. přenesená",J96,0)</f>
        <v>0</v>
      </c>
      <c r="BI96" s="190">
        <f>IF(N96="nulová",J96,0)</f>
        <v>0</v>
      </c>
      <c r="BJ96" s="14" t="s">
        <v>78</v>
      </c>
      <c r="BK96" s="190">
        <f>ROUND(I96*H96,2)</f>
        <v>0</v>
      </c>
      <c r="BL96" s="14" t="s">
        <v>138</v>
      </c>
      <c r="BM96" s="14" t="s">
        <v>139</v>
      </c>
    </row>
    <row r="97" spans="2:65" s="11" customFormat="1" ht="25.9" customHeight="1">
      <c r="B97" s="163"/>
      <c r="C97" s="164"/>
      <c r="D97" s="165" t="s">
        <v>70</v>
      </c>
      <c r="E97" s="166" t="s">
        <v>140</v>
      </c>
      <c r="F97" s="166" t="s">
        <v>141</v>
      </c>
      <c r="G97" s="164"/>
      <c r="H97" s="164"/>
      <c r="I97" s="167"/>
      <c r="J97" s="168">
        <f>BK97</f>
        <v>0</v>
      </c>
      <c r="K97" s="164"/>
      <c r="L97" s="169"/>
      <c r="M97" s="170"/>
      <c r="N97" s="171"/>
      <c r="O97" s="171"/>
      <c r="P97" s="172">
        <f>SUM(P98:P106)</f>
        <v>0</v>
      </c>
      <c r="Q97" s="171"/>
      <c r="R97" s="172">
        <f>SUM(R98:R106)</f>
        <v>0</v>
      </c>
      <c r="S97" s="171"/>
      <c r="T97" s="173">
        <f>SUM(T98:T106)</f>
        <v>0</v>
      </c>
      <c r="AR97" s="174" t="s">
        <v>142</v>
      </c>
      <c r="AT97" s="175" t="s">
        <v>70</v>
      </c>
      <c r="AU97" s="175" t="s">
        <v>71</v>
      </c>
      <c r="AY97" s="174" t="s">
        <v>130</v>
      </c>
      <c r="BK97" s="176">
        <f>SUM(BK98:BK106)</f>
        <v>0</v>
      </c>
    </row>
    <row r="98" spans="2:65" s="1" customFormat="1" ht="56.25" customHeight="1">
      <c r="B98" s="31"/>
      <c r="C98" s="179" t="s">
        <v>78</v>
      </c>
      <c r="D98" s="179" t="s">
        <v>134</v>
      </c>
      <c r="E98" s="180" t="s">
        <v>143</v>
      </c>
      <c r="F98" s="181" t="s">
        <v>144</v>
      </c>
      <c r="G98" s="182" t="s">
        <v>145</v>
      </c>
      <c r="H98" s="183">
        <v>1</v>
      </c>
      <c r="I98" s="184"/>
      <c r="J98" s="185">
        <f t="shared" ref="J98:J106" si="0">ROUND(I98*H98,2)</f>
        <v>0</v>
      </c>
      <c r="K98" s="181" t="s">
        <v>18</v>
      </c>
      <c r="L98" s="35"/>
      <c r="M98" s="186" t="s">
        <v>18</v>
      </c>
      <c r="N98" s="187" t="s">
        <v>42</v>
      </c>
      <c r="O98" s="57"/>
      <c r="P98" s="188">
        <f t="shared" ref="P98:P106" si="1">O98*H98</f>
        <v>0</v>
      </c>
      <c r="Q98" s="188">
        <v>0</v>
      </c>
      <c r="R98" s="188">
        <f t="shared" ref="R98:R106" si="2">Q98*H98</f>
        <v>0</v>
      </c>
      <c r="S98" s="188">
        <v>0</v>
      </c>
      <c r="T98" s="189">
        <f t="shared" ref="T98:T106" si="3">S98*H98</f>
        <v>0</v>
      </c>
      <c r="AR98" s="14" t="s">
        <v>146</v>
      </c>
      <c r="AT98" s="14" t="s">
        <v>134</v>
      </c>
      <c r="AU98" s="14" t="s">
        <v>78</v>
      </c>
      <c r="AY98" s="14" t="s">
        <v>130</v>
      </c>
      <c r="BE98" s="190">
        <f t="shared" ref="BE98:BE106" si="4">IF(N98="základní",J98,0)</f>
        <v>0</v>
      </c>
      <c r="BF98" s="190">
        <f t="shared" ref="BF98:BF106" si="5">IF(N98="snížená",J98,0)</f>
        <v>0</v>
      </c>
      <c r="BG98" s="190">
        <f t="shared" ref="BG98:BG106" si="6">IF(N98="zákl. přenesená",J98,0)</f>
        <v>0</v>
      </c>
      <c r="BH98" s="190">
        <f t="shared" ref="BH98:BH106" si="7">IF(N98="sníž. přenesená",J98,0)</f>
        <v>0</v>
      </c>
      <c r="BI98" s="190">
        <f t="shared" ref="BI98:BI106" si="8">IF(N98="nulová",J98,0)</f>
        <v>0</v>
      </c>
      <c r="BJ98" s="14" t="s">
        <v>78</v>
      </c>
      <c r="BK98" s="190">
        <f t="shared" ref="BK98:BK106" si="9">ROUND(I98*H98,2)</f>
        <v>0</v>
      </c>
      <c r="BL98" s="14" t="s">
        <v>146</v>
      </c>
      <c r="BM98" s="14" t="s">
        <v>147</v>
      </c>
    </row>
    <row r="99" spans="2:65" s="1" customFormat="1" ht="16.5" customHeight="1">
      <c r="B99" s="31"/>
      <c r="C99" s="179" t="s">
        <v>80</v>
      </c>
      <c r="D99" s="179" t="s">
        <v>134</v>
      </c>
      <c r="E99" s="180" t="s">
        <v>148</v>
      </c>
      <c r="F99" s="181" t="s">
        <v>149</v>
      </c>
      <c r="G99" s="182" t="s">
        <v>145</v>
      </c>
      <c r="H99" s="183">
        <v>1</v>
      </c>
      <c r="I99" s="184"/>
      <c r="J99" s="185">
        <f t="shared" si="0"/>
        <v>0</v>
      </c>
      <c r="K99" s="181" t="s">
        <v>18</v>
      </c>
      <c r="L99" s="35"/>
      <c r="M99" s="186" t="s">
        <v>18</v>
      </c>
      <c r="N99" s="187" t="s">
        <v>42</v>
      </c>
      <c r="O99" s="57"/>
      <c r="P99" s="188">
        <f t="shared" si="1"/>
        <v>0</v>
      </c>
      <c r="Q99" s="188">
        <v>0</v>
      </c>
      <c r="R99" s="188">
        <f t="shared" si="2"/>
        <v>0</v>
      </c>
      <c r="S99" s="188">
        <v>0</v>
      </c>
      <c r="T99" s="189">
        <f t="shared" si="3"/>
        <v>0</v>
      </c>
      <c r="AR99" s="14" t="s">
        <v>146</v>
      </c>
      <c r="AT99" s="14" t="s">
        <v>134</v>
      </c>
      <c r="AU99" s="14" t="s">
        <v>78</v>
      </c>
      <c r="AY99" s="14" t="s">
        <v>130</v>
      </c>
      <c r="BE99" s="190">
        <f t="shared" si="4"/>
        <v>0</v>
      </c>
      <c r="BF99" s="190">
        <f t="shared" si="5"/>
        <v>0</v>
      </c>
      <c r="BG99" s="190">
        <f t="shared" si="6"/>
        <v>0</v>
      </c>
      <c r="BH99" s="190">
        <f t="shared" si="7"/>
        <v>0</v>
      </c>
      <c r="BI99" s="190">
        <f t="shared" si="8"/>
        <v>0</v>
      </c>
      <c r="BJ99" s="14" t="s">
        <v>78</v>
      </c>
      <c r="BK99" s="190">
        <f t="shared" si="9"/>
        <v>0</v>
      </c>
      <c r="BL99" s="14" t="s">
        <v>146</v>
      </c>
      <c r="BM99" s="14" t="s">
        <v>150</v>
      </c>
    </row>
    <row r="100" spans="2:65" s="1" customFormat="1" ht="33.75" customHeight="1">
      <c r="B100" s="31"/>
      <c r="C100" s="179" t="s">
        <v>151</v>
      </c>
      <c r="D100" s="179" t="s">
        <v>134</v>
      </c>
      <c r="E100" s="180" t="s">
        <v>152</v>
      </c>
      <c r="F100" s="181" t="s">
        <v>153</v>
      </c>
      <c r="G100" s="182" t="s">
        <v>145</v>
      </c>
      <c r="H100" s="183">
        <v>10</v>
      </c>
      <c r="I100" s="184"/>
      <c r="J100" s="185">
        <f t="shared" si="0"/>
        <v>0</v>
      </c>
      <c r="K100" s="181" t="s">
        <v>18</v>
      </c>
      <c r="L100" s="35"/>
      <c r="M100" s="186" t="s">
        <v>18</v>
      </c>
      <c r="N100" s="187" t="s">
        <v>42</v>
      </c>
      <c r="O100" s="57"/>
      <c r="P100" s="188">
        <f t="shared" si="1"/>
        <v>0</v>
      </c>
      <c r="Q100" s="188">
        <v>0</v>
      </c>
      <c r="R100" s="188">
        <f t="shared" si="2"/>
        <v>0</v>
      </c>
      <c r="S100" s="188">
        <v>0</v>
      </c>
      <c r="T100" s="189">
        <f t="shared" si="3"/>
        <v>0</v>
      </c>
      <c r="AR100" s="14" t="s">
        <v>146</v>
      </c>
      <c r="AT100" s="14" t="s">
        <v>134</v>
      </c>
      <c r="AU100" s="14" t="s">
        <v>78</v>
      </c>
      <c r="AY100" s="14" t="s">
        <v>130</v>
      </c>
      <c r="BE100" s="190">
        <f t="shared" si="4"/>
        <v>0</v>
      </c>
      <c r="BF100" s="190">
        <f t="shared" si="5"/>
        <v>0</v>
      </c>
      <c r="BG100" s="190">
        <f t="shared" si="6"/>
        <v>0</v>
      </c>
      <c r="BH100" s="190">
        <f t="shared" si="7"/>
        <v>0</v>
      </c>
      <c r="BI100" s="190">
        <f t="shared" si="8"/>
        <v>0</v>
      </c>
      <c r="BJ100" s="14" t="s">
        <v>78</v>
      </c>
      <c r="BK100" s="190">
        <f t="shared" si="9"/>
        <v>0</v>
      </c>
      <c r="BL100" s="14" t="s">
        <v>146</v>
      </c>
      <c r="BM100" s="14" t="s">
        <v>154</v>
      </c>
    </row>
    <row r="101" spans="2:65" s="1" customFormat="1" ht="16.5" customHeight="1">
      <c r="B101" s="31"/>
      <c r="C101" s="179" t="s">
        <v>142</v>
      </c>
      <c r="D101" s="179" t="s">
        <v>134</v>
      </c>
      <c r="E101" s="180" t="s">
        <v>155</v>
      </c>
      <c r="F101" s="181" t="s">
        <v>156</v>
      </c>
      <c r="G101" s="182" t="s">
        <v>145</v>
      </c>
      <c r="H101" s="183">
        <v>30</v>
      </c>
      <c r="I101" s="184"/>
      <c r="J101" s="185">
        <f t="shared" si="0"/>
        <v>0</v>
      </c>
      <c r="K101" s="181" t="s">
        <v>18</v>
      </c>
      <c r="L101" s="35"/>
      <c r="M101" s="186" t="s">
        <v>18</v>
      </c>
      <c r="N101" s="187" t="s">
        <v>42</v>
      </c>
      <c r="O101" s="57"/>
      <c r="P101" s="188">
        <f t="shared" si="1"/>
        <v>0</v>
      </c>
      <c r="Q101" s="188">
        <v>0</v>
      </c>
      <c r="R101" s="188">
        <f t="shared" si="2"/>
        <v>0</v>
      </c>
      <c r="S101" s="188">
        <v>0</v>
      </c>
      <c r="T101" s="189">
        <f t="shared" si="3"/>
        <v>0</v>
      </c>
      <c r="AR101" s="14" t="s">
        <v>146</v>
      </c>
      <c r="AT101" s="14" t="s">
        <v>134</v>
      </c>
      <c r="AU101" s="14" t="s">
        <v>78</v>
      </c>
      <c r="AY101" s="14" t="s">
        <v>130</v>
      </c>
      <c r="BE101" s="190">
        <f t="shared" si="4"/>
        <v>0</v>
      </c>
      <c r="BF101" s="190">
        <f t="shared" si="5"/>
        <v>0</v>
      </c>
      <c r="BG101" s="190">
        <f t="shared" si="6"/>
        <v>0</v>
      </c>
      <c r="BH101" s="190">
        <f t="shared" si="7"/>
        <v>0</v>
      </c>
      <c r="BI101" s="190">
        <f t="shared" si="8"/>
        <v>0</v>
      </c>
      <c r="BJ101" s="14" t="s">
        <v>78</v>
      </c>
      <c r="BK101" s="190">
        <f t="shared" si="9"/>
        <v>0</v>
      </c>
      <c r="BL101" s="14" t="s">
        <v>146</v>
      </c>
      <c r="BM101" s="14" t="s">
        <v>157</v>
      </c>
    </row>
    <row r="102" spans="2:65" s="1" customFormat="1" ht="45" customHeight="1">
      <c r="B102" s="31"/>
      <c r="C102" s="179" t="s">
        <v>158</v>
      </c>
      <c r="D102" s="179" t="s">
        <v>134</v>
      </c>
      <c r="E102" s="180" t="s">
        <v>159</v>
      </c>
      <c r="F102" s="181" t="s">
        <v>160</v>
      </c>
      <c r="G102" s="182" t="s">
        <v>145</v>
      </c>
      <c r="H102" s="183">
        <v>1</v>
      </c>
      <c r="I102" s="184"/>
      <c r="J102" s="185">
        <f t="shared" si="0"/>
        <v>0</v>
      </c>
      <c r="K102" s="181" t="s">
        <v>18</v>
      </c>
      <c r="L102" s="35"/>
      <c r="M102" s="186" t="s">
        <v>18</v>
      </c>
      <c r="N102" s="187" t="s">
        <v>42</v>
      </c>
      <c r="O102" s="57"/>
      <c r="P102" s="188">
        <f t="shared" si="1"/>
        <v>0</v>
      </c>
      <c r="Q102" s="188">
        <v>0</v>
      </c>
      <c r="R102" s="188">
        <f t="shared" si="2"/>
        <v>0</v>
      </c>
      <c r="S102" s="188">
        <v>0</v>
      </c>
      <c r="T102" s="189">
        <f t="shared" si="3"/>
        <v>0</v>
      </c>
      <c r="AR102" s="14" t="s">
        <v>146</v>
      </c>
      <c r="AT102" s="14" t="s">
        <v>134</v>
      </c>
      <c r="AU102" s="14" t="s">
        <v>78</v>
      </c>
      <c r="AY102" s="14" t="s">
        <v>130</v>
      </c>
      <c r="BE102" s="190">
        <f t="shared" si="4"/>
        <v>0</v>
      </c>
      <c r="BF102" s="190">
        <f t="shared" si="5"/>
        <v>0</v>
      </c>
      <c r="BG102" s="190">
        <f t="shared" si="6"/>
        <v>0</v>
      </c>
      <c r="BH102" s="190">
        <f t="shared" si="7"/>
        <v>0</v>
      </c>
      <c r="BI102" s="190">
        <f t="shared" si="8"/>
        <v>0</v>
      </c>
      <c r="BJ102" s="14" t="s">
        <v>78</v>
      </c>
      <c r="BK102" s="190">
        <f t="shared" si="9"/>
        <v>0</v>
      </c>
      <c r="BL102" s="14" t="s">
        <v>146</v>
      </c>
      <c r="BM102" s="14" t="s">
        <v>161</v>
      </c>
    </row>
    <row r="103" spans="2:65" s="1" customFormat="1" ht="33.75" customHeight="1">
      <c r="B103" s="31"/>
      <c r="C103" s="179" t="s">
        <v>162</v>
      </c>
      <c r="D103" s="179" t="s">
        <v>134</v>
      </c>
      <c r="E103" s="180" t="s">
        <v>163</v>
      </c>
      <c r="F103" s="181" t="s">
        <v>164</v>
      </c>
      <c r="G103" s="182" t="s">
        <v>145</v>
      </c>
      <c r="H103" s="183">
        <v>10</v>
      </c>
      <c r="I103" s="184"/>
      <c r="J103" s="185">
        <f t="shared" si="0"/>
        <v>0</v>
      </c>
      <c r="K103" s="181" t="s">
        <v>18</v>
      </c>
      <c r="L103" s="35"/>
      <c r="M103" s="186" t="s">
        <v>18</v>
      </c>
      <c r="N103" s="187" t="s">
        <v>42</v>
      </c>
      <c r="O103" s="57"/>
      <c r="P103" s="188">
        <f t="shared" si="1"/>
        <v>0</v>
      </c>
      <c r="Q103" s="188">
        <v>0</v>
      </c>
      <c r="R103" s="188">
        <f t="shared" si="2"/>
        <v>0</v>
      </c>
      <c r="S103" s="188">
        <v>0</v>
      </c>
      <c r="T103" s="189">
        <f t="shared" si="3"/>
        <v>0</v>
      </c>
      <c r="AR103" s="14" t="s">
        <v>146</v>
      </c>
      <c r="AT103" s="14" t="s">
        <v>134</v>
      </c>
      <c r="AU103" s="14" t="s">
        <v>78</v>
      </c>
      <c r="AY103" s="14" t="s">
        <v>130</v>
      </c>
      <c r="BE103" s="190">
        <f t="shared" si="4"/>
        <v>0</v>
      </c>
      <c r="BF103" s="190">
        <f t="shared" si="5"/>
        <v>0</v>
      </c>
      <c r="BG103" s="190">
        <f t="shared" si="6"/>
        <v>0</v>
      </c>
      <c r="BH103" s="190">
        <f t="shared" si="7"/>
        <v>0</v>
      </c>
      <c r="BI103" s="190">
        <f t="shared" si="8"/>
        <v>0</v>
      </c>
      <c r="BJ103" s="14" t="s">
        <v>78</v>
      </c>
      <c r="BK103" s="190">
        <f t="shared" si="9"/>
        <v>0</v>
      </c>
      <c r="BL103" s="14" t="s">
        <v>146</v>
      </c>
      <c r="BM103" s="14" t="s">
        <v>165</v>
      </c>
    </row>
    <row r="104" spans="2:65" s="1" customFormat="1" ht="16.5" customHeight="1">
      <c r="B104" s="31"/>
      <c r="C104" s="179" t="s">
        <v>166</v>
      </c>
      <c r="D104" s="179" t="s">
        <v>134</v>
      </c>
      <c r="E104" s="180" t="s">
        <v>167</v>
      </c>
      <c r="F104" s="181" t="s">
        <v>168</v>
      </c>
      <c r="G104" s="182" t="s">
        <v>145</v>
      </c>
      <c r="H104" s="183">
        <v>1</v>
      </c>
      <c r="I104" s="184"/>
      <c r="J104" s="185">
        <f t="shared" si="0"/>
        <v>0</v>
      </c>
      <c r="K104" s="181" t="s">
        <v>18</v>
      </c>
      <c r="L104" s="35"/>
      <c r="M104" s="186" t="s">
        <v>18</v>
      </c>
      <c r="N104" s="187" t="s">
        <v>42</v>
      </c>
      <c r="O104" s="57"/>
      <c r="P104" s="188">
        <f t="shared" si="1"/>
        <v>0</v>
      </c>
      <c r="Q104" s="188">
        <v>0</v>
      </c>
      <c r="R104" s="188">
        <f t="shared" si="2"/>
        <v>0</v>
      </c>
      <c r="S104" s="188">
        <v>0</v>
      </c>
      <c r="T104" s="189">
        <f t="shared" si="3"/>
        <v>0</v>
      </c>
      <c r="AR104" s="14" t="s">
        <v>146</v>
      </c>
      <c r="AT104" s="14" t="s">
        <v>134</v>
      </c>
      <c r="AU104" s="14" t="s">
        <v>78</v>
      </c>
      <c r="AY104" s="14" t="s">
        <v>130</v>
      </c>
      <c r="BE104" s="190">
        <f t="shared" si="4"/>
        <v>0</v>
      </c>
      <c r="BF104" s="190">
        <f t="shared" si="5"/>
        <v>0</v>
      </c>
      <c r="BG104" s="190">
        <f t="shared" si="6"/>
        <v>0</v>
      </c>
      <c r="BH104" s="190">
        <f t="shared" si="7"/>
        <v>0</v>
      </c>
      <c r="BI104" s="190">
        <f t="shared" si="8"/>
        <v>0</v>
      </c>
      <c r="BJ104" s="14" t="s">
        <v>78</v>
      </c>
      <c r="BK104" s="190">
        <f t="shared" si="9"/>
        <v>0</v>
      </c>
      <c r="BL104" s="14" t="s">
        <v>146</v>
      </c>
      <c r="BM104" s="14" t="s">
        <v>169</v>
      </c>
    </row>
    <row r="105" spans="2:65" s="1" customFormat="1" ht="16.5" customHeight="1">
      <c r="B105" s="31"/>
      <c r="C105" s="179" t="s">
        <v>170</v>
      </c>
      <c r="D105" s="179" t="s">
        <v>134</v>
      </c>
      <c r="E105" s="180" t="s">
        <v>170</v>
      </c>
      <c r="F105" s="181" t="s">
        <v>171</v>
      </c>
      <c r="G105" s="182" t="s">
        <v>145</v>
      </c>
      <c r="H105" s="183">
        <v>2</v>
      </c>
      <c r="I105" s="184"/>
      <c r="J105" s="185">
        <f t="shared" si="0"/>
        <v>0</v>
      </c>
      <c r="K105" s="181" t="s">
        <v>18</v>
      </c>
      <c r="L105" s="35"/>
      <c r="M105" s="186" t="s">
        <v>18</v>
      </c>
      <c r="N105" s="187" t="s">
        <v>42</v>
      </c>
      <c r="O105" s="57"/>
      <c r="P105" s="188">
        <f t="shared" si="1"/>
        <v>0</v>
      </c>
      <c r="Q105" s="188">
        <v>0</v>
      </c>
      <c r="R105" s="188">
        <f t="shared" si="2"/>
        <v>0</v>
      </c>
      <c r="S105" s="188">
        <v>0</v>
      </c>
      <c r="T105" s="189">
        <f t="shared" si="3"/>
        <v>0</v>
      </c>
      <c r="AR105" s="14" t="s">
        <v>146</v>
      </c>
      <c r="AT105" s="14" t="s">
        <v>134</v>
      </c>
      <c r="AU105" s="14" t="s">
        <v>78</v>
      </c>
      <c r="AY105" s="14" t="s">
        <v>130</v>
      </c>
      <c r="BE105" s="190">
        <f t="shared" si="4"/>
        <v>0</v>
      </c>
      <c r="BF105" s="190">
        <f t="shared" si="5"/>
        <v>0</v>
      </c>
      <c r="BG105" s="190">
        <f t="shared" si="6"/>
        <v>0</v>
      </c>
      <c r="BH105" s="190">
        <f t="shared" si="7"/>
        <v>0</v>
      </c>
      <c r="BI105" s="190">
        <f t="shared" si="8"/>
        <v>0</v>
      </c>
      <c r="BJ105" s="14" t="s">
        <v>78</v>
      </c>
      <c r="BK105" s="190">
        <f t="shared" si="9"/>
        <v>0</v>
      </c>
      <c r="BL105" s="14" t="s">
        <v>146</v>
      </c>
      <c r="BM105" s="14" t="s">
        <v>172</v>
      </c>
    </row>
    <row r="106" spans="2:65" s="1" customFormat="1" ht="22.5" customHeight="1">
      <c r="B106" s="31"/>
      <c r="C106" s="179" t="s">
        <v>173</v>
      </c>
      <c r="D106" s="179" t="s">
        <v>134</v>
      </c>
      <c r="E106" s="180" t="s">
        <v>174</v>
      </c>
      <c r="F106" s="181" t="s">
        <v>175</v>
      </c>
      <c r="G106" s="182" t="s">
        <v>145</v>
      </c>
      <c r="H106" s="183">
        <v>4</v>
      </c>
      <c r="I106" s="184"/>
      <c r="J106" s="185">
        <f t="shared" si="0"/>
        <v>0</v>
      </c>
      <c r="K106" s="181" t="s">
        <v>18</v>
      </c>
      <c r="L106" s="35"/>
      <c r="M106" s="186" t="s">
        <v>18</v>
      </c>
      <c r="N106" s="187" t="s">
        <v>42</v>
      </c>
      <c r="O106" s="57"/>
      <c r="P106" s="188">
        <f t="shared" si="1"/>
        <v>0</v>
      </c>
      <c r="Q106" s="188">
        <v>0</v>
      </c>
      <c r="R106" s="188">
        <f t="shared" si="2"/>
        <v>0</v>
      </c>
      <c r="S106" s="188">
        <v>0</v>
      </c>
      <c r="T106" s="189">
        <f t="shared" si="3"/>
        <v>0</v>
      </c>
      <c r="AR106" s="14" t="s">
        <v>146</v>
      </c>
      <c r="AT106" s="14" t="s">
        <v>134</v>
      </c>
      <c r="AU106" s="14" t="s">
        <v>78</v>
      </c>
      <c r="AY106" s="14" t="s">
        <v>130</v>
      </c>
      <c r="BE106" s="190">
        <f t="shared" si="4"/>
        <v>0</v>
      </c>
      <c r="BF106" s="190">
        <f t="shared" si="5"/>
        <v>0</v>
      </c>
      <c r="BG106" s="190">
        <f t="shared" si="6"/>
        <v>0</v>
      </c>
      <c r="BH106" s="190">
        <f t="shared" si="7"/>
        <v>0</v>
      </c>
      <c r="BI106" s="190">
        <f t="shared" si="8"/>
        <v>0</v>
      </c>
      <c r="BJ106" s="14" t="s">
        <v>78</v>
      </c>
      <c r="BK106" s="190">
        <f t="shared" si="9"/>
        <v>0</v>
      </c>
      <c r="BL106" s="14" t="s">
        <v>146</v>
      </c>
      <c r="BM106" s="14" t="s">
        <v>176</v>
      </c>
    </row>
    <row r="107" spans="2:65" s="11" customFormat="1" ht="25.9" customHeight="1">
      <c r="B107" s="163"/>
      <c r="C107" s="164"/>
      <c r="D107" s="165" t="s">
        <v>70</v>
      </c>
      <c r="E107" s="166" t="s">
        <v>177</v>
      </c>
      <c r="F107" s="166" t="s">
        <v>178</v>
      </c>
      <c r="G107" s="164"/>
      <c r="H107" s="164"/>
      <c r="I107" s="167"/>
      <c r="J107" s="168">
        <f>BK107</f>
        <v>0</v>
      </c>
      <c r="K107" s="164"/>
      <c r="L107" s="169"/>
      <c r="M107" s="170"/>
      <c r="N107" s="171"/>
      <c r="O107" s="171"/>
      <c r="P107" s="172">
        <f>P108+P111+P113+P116</f>
        <v>0</v>
      </c>
      <c r="Q107" s="171"/>
      <c r="R107" s="172">
        <f>R108+R111+R113+R116</f>
        <v>0</v>
      </c>
      <c r="S107" s="171"/>
      <c r="T107" s="173">
        <f>T108+T111+T113+T116</f>
        <v>0</v>
      </c>
      <c r="AR107" s="174" t="s">
        <v>179</v>
      </c>
      <c r="AT107" s="175" t="s">
        <v>70</v>
      </c>
      <c r="AU107" s="175" t="s">
        <v>71</v>
      </c>
      <c r="AY107" s="174" t="s">
        <v>130</v>
      </c>
      <c r="BK107" s="176">
        <f>BK108+BK111+BK113+BK116</f>
        <v>0</v>
      </c>
    </row>
    <row r="108" spans="2:65" s="11" customFormat="1" ht="22.9" customHeight="1">
      <c r="B108" s="163"/>
      <c r="C108" s="164"/>
      <c r="D108" s="165" t="s">
        <v>70</v>
      </c>
      <c r="E108" s="177" t="s">
        <v>180</v>
      </c>
      <c r="F108" s="177" t="s">
        <v>181</v>
      </c>
      <c r="G108" s="164"/>
      <c r="H108" s="164"/>
      <c r="I108" s="167"/>
      <c r="J108" s="178">
        <f>BK108</f>
        <v>0</v>
      </c>
      <c r="K108" s="164"/>
      <c r="L108" s="169"/>
      <c r="M108" s="170"/>
      <c r="N108" s="171"/>
      <c r="O108" s="171"/>
      <c r="P108" s="172">
        <f>SUM(P109:P110)</f>
        <v>0</v>
      </c>
      <c r="Q108" s="171"/>
      <c r="R108" s="172">
        <f>SUM(R109:R110)</f>
        <v>0</v>
      </c>
      <c r="S108" s="171"/>
      <c r="T108" s="173">
        <f>SUM(T109:T110)</f>
        <v>0</v>
      </c>
      <c r="AR108" s="174" t="s">
        <v>179</v>
      </c>
      <c r="AT108" s="175" t="s">
        <v>70</v>
      </c>
      <c r="AU108" s="175" t="s">
        <v>78</v>
      </c>
      <c r="AY108" s="174" t="s">
        <v>130</v>
      </c>
      <c r="BK108" s="176">
        <f>SUM(BK109:BK110)</f>
        <v>0</v>
      </c>
    </row>
    <row r="109" spans="2:65" s="1" customFormat="1" ht="16.5" customHeight="1">
      <c r="B109" s="31"/>
      <c r="C109" s="179" t="s">
        <v>8</v>
      </c>
      <c r="D109" s="179" t="s">
        <v>134</v>
      </c>
      <c r="E109" s="180" t="s">
        <v>182</v>
      </c>
      <c r="F109" s="181" t="s">
        <v>183</v>
      </c>
      <c r="G109" s="182" t="s">
        <v>137</v>
      </c>
      <c r="H109" s="183">
        <v>1</v>
      </c>
      <c r="I109" s="184"/>
      <c r="J109" s="185">
        <f>ROUND(I109*H109,2)</f>
        <v>0</v>
      </c>
      <c r="K109" s="181" t="s">
        <v>18</v>
      </c>
      <c r="L109" s="35"/>
      <c r="M109" s="186" t="s">
        <v>18</v>
      </c>
      <c r="N109" s="187" t="s">
        <v>42</v>
      </c>
      <c r="O109" s="57"/>
      <c r="P109" s="188">
        <f>O109*H109</f>
        <v>0</v>
      </c>
      <c r="Q109" s="188">
        <v>0</v>
      </c>
      <c r="R109" s="188">
        <f>Q109*H109</f>
        <v>0</v>
      </c>
      <c r="S109" s="188">
        <v>0</v>
      </c>
      <c r="T109" s="189">
        <f>S109*H109</f>
        <v>0</v>
      </c>
      <c r="AR109" s="14" t="s">
        <v>184</v>
      </c>
      <c r="AT109" s="14" t="s">
        <v>134</v>
      </c>
      <c r="AU109" s="14" t="s">
        <v>80</v>
      </c>
      <c r="AY109" s="14" t="s">
        <v>130</v>
      </c>
      <c r="BE109" s="190">
        <f>IF(N109="základní",J109,0)</f>
        <v>0</v>
      </c>
      <c r="BF109" s="190">
        <f>IF(N109="snížená",J109,0)</f>
        <v>0</v>
      </c>
      <c r="BG109" s="190">
        <f>IF(N109="zákl. přenesená",J109,0)</f>
        <v>0</v>
      </c>
      <c r="BH109" s="190">
        <f>IF(N109="sníž. přenesená",J109,0)</f>
        <v>0</v>
      </c>
      <c r="BI109" s="190">
        <f>IF(N109="nulová",J109,0)</f>
        <v>0</v>
      </c>
      <c r="BJ109" s="14" t="s">
        <v>78</v>
      </c>
      <c r="BK109" s="190">
        <f>ROUND(I109*H109,2)</f>
        <v>0</v>
      </c>
      <c r="BL109" s="14" t="s">
        <v>184</v>
      </c>
      <c r="BM109" s="14" t="s">
        <v>185</v>
      </c>
    </row>
    <row r="110" spans="2:65" s="1" customFormat="1" ht="16.5" customHeight="1">
      <c r="B110" s="31"/>
      <c r="C110" s="179" t="s">
        <v>138</v>
      </c>
      <c r="D110" s="179" t="s">
        <v>134</v>
      </c>
      <c r="E110" s="180" t="s">
        <v>186</v>
      </c>
      <c r="F110" s="181" t="s">
        <v>187</v>
      </c>
      <c r="G110" s="182" t="s">
        <v>137</v>
      </c>
      <c r="H110" s="183">
        <v>1</v>
      </c>
      <c r="I110" s="184"/>
      <c r="J110" s="185">
        <f>ROUND(I110*H110,2)</f>
        <v>0</v>
      </c>
      <c r="K110" s="181" t="s">
        <v>18</v>
      </c>
      <c r="L110" s="35"/>
      <c r="M110" s="186" t="s">
        <v>18</v>
      </c>
      <c r="N110" s="187" t="s">
        <v>42</v>
      </c>
      <c r="O110" s="57"/>
      <c r="P110" s="188">
        <f>O110*H110</f>
        <v>0</v>
      </c>
      <c r="Q110" s="188">
        <v>0</v>
      </c>
      <c r="R110" s="188">
        <f>Q110*H110</f>
        <v>0</v>
      </c>
      <c r="S110" s="188">
        <v>0</v>
      </c>
      <c r="T110" s="189">
        <f>S110*H110</f>
        <v>0</v>
      </c>
      <c r="AR110" s="14" t="s">
        <v>184</v>
      </c>
      <c r="AT110" s="14" t="s">
        <v>134</v>
      </c>
      <c r="AU110" s="14" t="s">
        <v>80</v>
      </c>
      <c r="AY110" s="14" t="s">
        <v>130</v>
      </c>
      <c r="BE110" s="190">
        <f>IF(N110="základní",J110,0)</f>
        <v>0</v>
      </c>
      <c r="BF110" s="190">
        <f>IF(N110="snížená",J110,0)</f>
        <v>0</v>
      </c>
      <c r="BG110" s="190">
        <f>IF(N110="zákl. přenesená",J110,0)</f>
        <v>0</v>
      </c>
      <c r="BH110" s="190">
        <f>IF(N110="sníž. přenesená",J110,0)</f>
        <v>0</v>
      </c>
      <c r="BI110" s="190">
        <f>IF(N110="nulová",J110,0)</f>
        <v>0</v>
      </c>
      <c r="BJ110" s="14" t="s">
        <v>78</v>
      </c>
      <c r="BK110" s="190">
        <f>ROUND(I110*H110,2)</f>
        <v>0</v>
      </c>
      <c r="BL110" s="14" t="s">
        <v>184</v>
      </c>
      <c r="BM110" s="14" t="s">
        <v>188</v>
      </c>
    </row>
    <row r="111" spans="2:65" s="11" customFormat="1" ht="22.9" customHeight="1">
      <c r="B111" s="163"/>
      <c r="C111" s="164"/>
      <c r="D111" s="165" t="s">
        <v>70</v>
      </c>
      <c r="E111" s="177" t="s">
        <v>189</v>
      </c>
      <c r="F111" s="177" t="s">
        <v>190</v>
      </c>
      <c r="G111" s="164"/>
      <c r="H111" s="164"/>
      <c r="I111" s="167"/>
      <c r="J111" s="178">
        <f>BK111</f>
        <v>0</v>
      </c>
      <c r="K111" s="164"/>
      <c r="L111" s="169"/>
      <c r="M111" s="170"/>
      <c r="N111" s="171"/>
      <c r="O111" s="171"/>
      <c r="P111" s="172">
        <f>P112</f>
        <v>0</v>
      </c>
      <c r="Q111" s="171"/>
      <c r="R111" s="172">
        <f>R112</f>
        <v>0</v>
      </c>
      <c r="S111" s="171"/>
      <c r="T111" s="173">
        <f>T112</f>
        <v>0</v>
      </c>
      <c r="AR111" s="174" t="s">
        <v>179</v>
      </c>
      <c r="AT111" s="175" t="s">
        <v>70</v>
      </c>
      <c r="AU111" s="175" t="s">
        <v>78</v>
      </c>
      <c r="AY111" s="174" t="s">
        <v>130</v>
      </c>
      <c r="BK111" s="176">
        <f>BK112</f>
        <v>0</v>
      </c>
    </row>
    <row r="112" spans="2:65" s="1" customFormat="1" ht="16.5" customHeight="1">
      <c r="B112" s="31"/>
      <c r="C112" s="179" t="s">
        <v>191</v>
      </c>
      <c r="D112" s="179" t="s">
        <v>134</v>
      </c>
      <c r="E112" s="180" t="s">
        <v>192</v>
      </c>
      <c r="F112" s="181" t="s">
        <v>193</v>
      </c>
      <c r="G112" s="182" t="s">
        <v>137</v>
      </c>
      <c r="H112" s="183">
        <v>1</v>
      </c>
      <c r="I112" s="184"/>
      <c r="J112" s="185">
        <f>ROUND(I112*H112,2)</f>
        <v>0</v>
      </c>
      <c r="K112" s="181" t="s">
        <v>194</v>
      </c>
      <c r="L112" s="35"/>
      <c r="M112" s="186" t="s">
        <v>18</v>
      </c>
      <c r="N112" s="187" t="s">
        <v>42</v>
      </c>
      <c r="O112" s="57"/>
      <c r="P112" s="188">
        <f>O112*H112</f>
        <v>0</v>
      </c>
      <c r="Q112" s="188">
        <v>0</v>
      </c>
      <c r="R112" s="188">
        <f>Q112*H112</f>
        <v>0</v>
      </c>
      <c r="S112" s="188">
        <v>0</v>
      </c>
      <c r="T112" s="189">
        <f>S112*H112</f>
        <v>0</v>
      </c>
      <c r="AR112" s="14" t="s">
        <v>184</v>
      </c>
      <c r="AT112" s="14" t="s">
        <v>134</v>
      </c>
      <c r="AU112" s="14" t="s">
        <v>80</v>
      </c>
      <c r="AY112" s="14" t="s">
        <v>130</v>
      </c>
      <c r="BE112" s="190">
        <f>IF(N112="základní",J112,0)</f>
        <v>0</v>
      </c>
      <c r="BF112" s="190">
        <f>IF(N112="snížená",J112,0)</f>
        <v>0</v>
      </c>
      <c r="BG112" s="190">
        <f>IF(N112="zákl. přenesená",J112,0)</f>
        <v>0</v>
      </c>
      <c r="BH112" s="190">
        <f>IF(N112="sníž. přenesená",J112,0)</f>
        <v>0</v>
      </c>
      <c r="BI112" s="190">
        <f>IF(N112="nulová",J112,0)</f>
        <v>0</v>
      </c>
      <c r="BJ112" s="14" t="s">
        <v>78</v>
      </c>
      <c r="BK112" s="190">
        <f>ROUND(I112*H112,2)</f>
        <v>0</v>
      </c>
      <c r="BL112" s="14" t="s">
        <v>184</v>
      </c>
      <c r="BM112" s="14" t="s">
        <v>195</v>
      </c>
    </row>
    <row r="113" spans="2:65" s="11" customFormat="1" ht="22.9" customHeight="1">
      <c r="B113" s="163"/>
      <c r="C113" s="164"/>
      <c r="D113" s="165" t="s">
        <v>70</v>
      </c>
      <c r="E113" s="177" t="s">
        <v>196</v>
      </c>
      <c r="F113" s="177" t="s">
        <v>197</v>
      </c>
      <c r="G113" s="164"/>
      <c r="H113" s="164"/>
      <c r="I113" s="167"/>
      <c r="J113" s="178">
        <f>BK113</f>
        <v>0</v>
      </c>
      <c r="K113" s="164"/>
      <c r="L113" s="169"/>
      <c r="M113" s="170"/>
      <c r="N113" s="171"/>
      <c r="O113" s="171"/>
      <c r="P113" s="172">
        <f>SUM(P114:P115)</f>
        <v>0</v>
      </c>
      <c r="Q113" s="171"/>
      <c r="R113" s="172">
        <f>SUM(R114:R115)</f>
        <v>0</v>
      </c>
      <c r="S113" s="171"/>
      <c r="T113" s="173">
        <f>SUM(T114:T115)</f>
        <v>0</v>
      </c>
      <c r="AR113" s="174" t="s">
        <v>179</v>
      </c>
      <c r="AT113" s="175" t="s">
        <v>70</v>
      </c>
      <c r="AU113" s="175" t="s">
        <v>78</v>
      </c>
      <c r="AY113" s="174" t="s">
        <v>130</v>
      </c>
      <c r="BK113" s="176">
        <f>SUM(BK114:BK115)</f>
        <v>0</v>
      </c>
    </row>
    <row r="114" spans="2:65" s="1" customFormat="1" ht="16.5" customHeight="1">
      <c r="B114" s="31"/>
      <c r="C114" s="179" t="s">
        <v>198</v>
      </c>
      <c r="D114" s="179" t="s">
        <v>134</v>
      </c>
      <c r="E114" s="180" t="s">
        <v>199</v>
      </c>
      <c r="F114" s="181" t="s">
        <v>200</v>
      </c>
      <c r="G114" s="182" t="s">
        <v>137</v>
      </c>
      <c r="H114" s="183">
        <v>1</v>
      </c>
      <c r="I114" s="184"/>
      <c r="J114" s="185">
        <f>ROUND(I114*H114,2)</f>
        <v>0</v>
      </c>
      <c r="K114" s="181" t="s">
        <v>201</v>
      </c>
      <c r="L114" s="35"/>
      <c r="M114" s="186" t="s">
        <v>18</v>
      </c>
      <c r="N114" s="187" t="s">
        <v>42</v>
      </c>
      <c r="O114" s="57"/>
      <c r="P114" s="188">
        <f>O114*H114</f>
        <v>0</v>
      </c>
      <c r="Q114" s="188">
        <v>0</v>
      </c>
      <c r="R114" s="188">
        <f>Q114*H114</f>
        <v>0</v>
      </c>
      <c r="S114" s="188">
        <v>0</v>
      </c>
      <c r="T114" s="189">
        <f>S114*H114</f>
        <v>0</v>
      </c>
      <c r="AR114" s="14" t="s">
        <v>184</v>
      </c>
      <c r="AT114" s="14" t="s">
        <v>134</v>
      </c>
      <c r="AU114" s="14" t="s">
        <v>80</v>
      </c>
      <c r="AY114" s="14" t="s">
        <v>130</v>
      </c>
      <c r="BE114" s="190">
        <f>IF(N114="základní",J114,0)</f>
        <v>0</v>
      </c>
      <c r="BF114" s="190">
        <f>IF(N114="snížená",J114,0)</f>
        <v>0</v>
      </c>
      <c r="BG114" s="190">
        <f>IF(N114="zákl. přenesená",J114,0)</f>
        <v>0</v>
      </c>
      <c r="BH114" s="190">
        <f>IF(N114="sníž. přenesená",J114,0)</f>
        <v>0</v>
      </c>
      <c r="BI114" s="190">
        <f>IF(N114="nulová",J114,0)</f>
        <v>0</v>
      </c>
      <c r="BJ114" s="14" t="s">
        <v>78</v>
      </c>
      <c r="BK114" s="190">
        <f>ROUND(I114*H114,2)</f>
        <v>0</v>
      </c>
      <c r="BL114" s="14" t="s">
        <v>184</v>
      </c>
      <c r="BM114" s="14" t="s">
        <v>202</v>
      </c>
    </row>
    <row r="115" spans="2:65" s="1" customFormat="1" ht="16.5" customHeight="1">
      <c r="B115" s="31"/>
      <c r="C115" s="179" t="s">
        <v>203</v>
      </c>
      <c r="D115" s="179" t="s">
        <v>134</v>
      </c>
      <c r="E115" s="180" t="s">
        <v>204</v>
      </c>
      <c r="F115" s="181" t="s">
        <v>205</v>
      </c>
      <c r="G115" s="182" t="s">
        <v>137</v>
      </c>
      <c r="H115" s="183">
        <v>1</v>
      </c>
      <c r="I115" s="184"/>
      <c r="J115" s="185">
        <f>ROUND(I115*H115,2)</f>
        <v>0</v>
      </c>
      <c r="K115" s="181" t="s">
        <v>18</v>
      </c>
      <c r="L115" s="35"/>
      <c r="M115" s="186" t="s">
        <v>18</v>
      </c>
      <c r="N115" s="187" t="s">
        <v>42</v>
      </c>
      <c r="O115" s="57"/>
      <c r="P115" s="188">
        <f>O115*H115</f>
        <v>0</v>
      </c>
      <c r="Q115" s="188">
        <v>0</v>
      </c>
      <c r="R115" s="188">
        <f>Q115*H115</f>
        <v>0</v>
      </c>
      <c r="S115" s="188">
        <v>0</v>
      </c>
      <c r="T115" s="189">
        <f>S115*H115</f>
        <v>0</v>
      </c>
      <c r="AR115" s="14" t="s">
        <v>184</v>
      </c>
      <c r="AT115" s="14" t="s">
        <v>134</v>
      </c>
      <c r="AU115" s="14" t="s">
        <v>80</v>
      </c>
      <c r="AY115" s="14" t="s">
        <v>130</v>
      </c>
      <c r="BE115" s="190">
        <f>IF(N115="základní",J115,0)</f>
        <v>0</v>
      </c>
      <c r="BF115" s="190">
        <f>IF(N115="snížená",J115,0)</f>
        <v>0</v>
      </c>
      <c r="BG115" s="190">
        <f>IF(N115="zákl. přenesená",J115,0)</f>
        <v>0</v>
      </c>
      <c r="BH115" s="190">
        <f>IF(N115="sníž. přenesená",J115,0)</f>
        <v>0</v>
      </c>
      <c r="BI115" s="190">
        <f>IF(N115="nulová",J115,0)</f>
        <v>0</v>
      </c>
      <c r="BJ115" s="14" t="s">
        <v>78</v>
      </c>
      <c r="BK115" s="190">
        <f>ROUND(I115*H115,2)</f>
        <v>0</v>
      </c>
      <c r="BL115" s="14" t="s">
        <v>184</v>
      </c>
      <c r="BM115" s="14" t="s">
        <v>206</v>
      </c>
    </row>
    <row r="116" spans="2:65" s="11" customFormat="1" ht="22.9" customHeight="1">
      <c r="B116" s="163"/>
      <c r="C116" s="164"/>
      <c r="D116" s="165" t="s">
        <v>70</v>
      </c>
      <c r="E116" s="177" t="s">
        <v>207</v>
      </c>
      <c r="F116" s="177" t="s">
        <v>208</v>
      </c>
      <c r="G116" s="164"/>
      <c r="H116" s="164"/>
      <c r="I116" s="167"/>
      <c r="J116" s="178">
        <f>BK116</f>
        <v>0</v>
      </c>
      <c r="K116" s="164"/>
      <c r="L116" s="169"/>
      <c r="M116" s="170"/>
      <c r="N116" s="171"/>
      <c r="O116" s="171"/>
      <c r="P116" s="172">
        <f>P117</f>
        <v>0</v>
      </c>
      <c r="Q116" s="171"/>
      <c r="R116" s="172">
        <f>R117</f>
        <v>0</v>
      </c>
      <c r="S116" s="171"/>
      <c r="T116" s="173">
        <f>T117</f>
        <v>0</v>
      </c>
      <c r="AR116" s="174" t="s">
        <v>179</v>
      </c>
      <c r="AT116" s="175" t="s">
        <v>70</v>
      </c>
      <c r="AU116" s="175" t="s">
        <v>78</v>
      </c>
      <c r="AY116" s="174" t="s">
        <v>130</v>
      </c>
      <c r="BK116" s="176">
        <f>BK117</f>
        <v>0</v>
      </c>
    </row>
    <row r="117" spans="2:65" s="1" customFormat="1" ht="16.5" customHeight="1">
      <c r="B117" s="31"/>
      <c r="C117" s="179" t="s">
        <v>209</v>
      </c>
      <c r="D117" s="179" t="s">
        <v>134</v>
      </c>
      <c r="E117" s="180" t="s">
        <v>210</v>
      </c>
      <c r="F117" s="181" t="s">
        <v>211</v>
      </c>
      <c r="G117" s="182" t="s">
        <v>137</v>
      </c>
      <c r="H117" s="183">
        <v>1</v>
      </c>
      <c r="I117" s="184"/>
      <c r="J117" s="185">
        <f>ROUND(I117*H117,2)</f>
        <v>0</v>
      </c>
      <c r="K117" s="181" t="s">
        <v>201</v>
      </c>
      <c r="L117" s="35"/>
      <c r="M117" s="191" t="s">
        <v>18</v>
      </c>
      <c r="N117" s="192" t="s">
        <v>42</v>
      </c>
      <c r="O117" s="193"/>
      <c r="P117" s="194">
        <f>O117*H117</f>
        <v>0</v>
      </c>
      <c r="Q117" s="194">
        <v>0</v>
      </c>
      <c r="R117" s="194">
        <f>Q117*H117</f>
        <v>0</v>
      </c>
      <c r="S117" s="194">
        <v>0</v>
      </c>
      <c r="T117" s="195">
        <f>S117*H117</f>
        <v>0</v>
      </c>
      <c r="AR117" s="14" t="s">
        <v>184</v>
      </c>
      <c r="AT117" s="14" t="s">
        <v>134</v>
      </c>
      <c r="AU117" s="14" t="s">
        <v>80</v>
      </c>
      <c r="AY117" s="14" t="s">
        <v>130</v>
      </c>
      <c r="BE117" s="190">
        <f>IF(N117="základní",J117,0)</f>
        <v>0</v>
      </c>
      <c r="BF117" s="190">
        <f>IF(N117="snížená",J117,0)</f>
        <v>0</v>
      </c>
      <c r="BG117" s="190">
        <f>IF(N117="zákl. přenesená",J117,0)</f>
        <v>0</v>
      </c>
      <c r="BH117" s="190">
        <f>IF(N117="sníž. přenesená",J117,0)</f>
        <v>0</v>
      </c>
      <c r="BI117" s="190">
        <f>IF(N117="nulová",J117,0)</f>
        <v>0</v>
      </c>
      <c r="BJ117" s="14" t="s">
        <v>78</v>
      </c>
      <c r="BK117" s="190">
        <f>ROUND(I117*H117,2)</f>
        <v>0</v>
      </c>
      <c r="BL117" s="14" t="s">
        <v>184</v>
      </c>
      <c r="BM117" s="14" t="s">
        <v>212</v>
      </c>
    </row>
    <row r="118" spans="2:65" s="1" customFormat="1" ht="6.95" customHeight="1">
      <c r="B118" s="43"/>
      <c r="C118" s="44"/>
      <c r="D118" s="44"/>
      <c r="E118" s="44"/>
      <c r="F118" s="44"/>
      <c r="G118" s="44"/>
      <c r="H118" s="44"/>
      <c r="I118" s="131"/>
      <c r="J118" s="44"/>
      <c r="K118" s="44"/>
      <c r="L118" s="35"/>
    </row>
  </sheetData>
  <sheetProtection algorithmName="SHA-512" hashValue="Fz9t7O3GVO7RqEVyEcryowdG748QlPWfEbyzOQ6r7WJEZ53B2FvSwK7AFX4Jkct/4M6J3RqKXz0wcVm5A73I4g==" saltValue="Ho26qO2JYyDjwmia0w1cz7YWurMFKIfa5CF4qpo+s+XAfB69/YuEFHu8wgNeLelElXI0fwtj2ghoRvohGq2m4A==" spinCount="100000" sheet="1" objects="1" scenarios="1" formatColumns="0" formatRows="0" autoFilter="0"/>
  <autoFilter ref="C92:K117"/>
  <mergeCells count="12">
    <mergeCell ref="E85:H85"/>
    <mergeCell ref="L2:V2"/>
    <mergeCell ref="E50:H50"/>
    <mergeCell ref="E52:H52"/>
    <mergeCell ref="E54:H54"/>
    <mergeCell ref="E81:H81"/>
    <mergeCell ref="E83:H83"/>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5"/>
  <sheetViews>
    <sheetView showGridLines="0" workbookViewId="0"/>
  </sheetViews>
  <sheetFormatPr defaultRowHeight="12.7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3"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84"/>
      <c r="M2" s="284"/>
      <c r="N2" s="284"/>
      <c r="O2" s="284"/>
      <c r="P2" s="284"/>
      <c r="Q2" s="284"/>
      <c r="R2" s="284"/>
      <c r="S2" s="284"/>
      <c r="T2" s="284"/>
      <c r="U2" s="284"/>
      <c r="V2" s="284"/>
      <c r="AT2" s="14" t="s">
        <v>88</v>
      </c>
    </row>
    <row r="3" spans="2:46" ht="6.95" customHeight="1">
      <c r="B3" s="104"/>
      <c r="C3" s="105"/>
      <c r="D3" s="105"/>
      <c r="E3" s="105"/>
      <c r="F3" s="105"/>
      <c r="G3" s="105"/>
      <c r="H3" s="105"/>
      <c r="I3" s="106"/>
      <c r="J3" s="105"/>
      <c r="K3" s="105"/>
      <c r="L3" s="17"/>
      <c r="AT3" s="14" t="s">
        <v>80</v>
      </c>
    </row>
    <row r="4" spans="2:46" ht="24.95" customHeight="1">
      <c r="B4" s="17"/>
      <c r="D4" s="107" t="s">
        <v>95</v>
      </c>
      <c r="L4" s="17"/>
      <c r="M4" s="21" t="s">
        <v>10</v>
      </c>
      <c r="AT4" s="14" t="s">
        <v>4</v>
      </c>
    </row>
    <row r="5" spans="2:46" ht="6.95" customHeight="1">
      <c r="B5" s="17"/>
      <c r="L5" s="17"/>
    </row>
    <row r="6" spans="2:46" ht="12" customHeight="1">
      <c r="B6" s="17"/>
      <c r="D6" s="108" t="s">
        <v>16</v>
      </c>
      <c r="L6" s="17"/>
    </row>
    <row r="7" spans="2:46" ht="16.5" customHeight="1">
      <c r="B7" s="17"/>
      <c r="E7" s="317" t="str">
        <f>'Rekapitulace stavby'!K6</f>
        <v>Dodávka vnitřního vybavení pro 2. ZŠ Beroun - vybavení specializovaných učeben</v>
      </c>
      <c r="F7" s="318"/>
      <c r="G7" s="318"/>
      <c r="H7" s="318"/>
      <c r="L7" s="17"/>
    </row>
    <row r="8" spans="2:46" ht="12" customHeight="1">
      <c r="B8" s="17"/>
      <c r="D8" s="108" t="s">
        <v>96</v>
      </c>
      <c r="L8" s="17"/>
    </row>
    <row r="9" spans="2:46" s="1" customFormat="1" ht="16.5" customHeight="1">
      <c r="B9" s="35"/>
      <c r="E9" s="317" t="s">
        <v>97</v>
      </c>
      <c r="F9" s="319"/>
      <c r="G9" s="319"/>
      <c r="H9" s="319"/>
      <c r="I9" s="109"/>
      <c r="L9" s="35"/>
    </row>
    <row r="10" spans="2:46" s="1" customFormat="1" ht="12" customHeight="1">
      <c r="B10" s="35"/>
      <c r="D10" s="108" t="s">
        <v>98</v>
      </c>
      <c r="I10" s="109"/>
      <c r="L10" s="35"/>
    </row>
    <row r="11" spans="2:46" s="1" customFormat="1" ht="36.950000000000003" customHeight="1">
      <c r="B11" s="35"/>
      <c r="E11" s="320" t="s">
        <v>213</v>
      </c>
      <c r="F11" s="319"/>
      <c r="G11" s="319"/>
      <c r="H11" s="319"/>
      <c r="I11" s="109"/>
      <c r="L11" s="35"/>
    </row>
    <row r="12" spans="2:46" s="1" customFormat="1" ht="11.25">
      <c r="B12" s="35"/>
      <c r="I12" s="109"/>
      <c r="L12" s="35"/>
    </row>
    <row r="13" spans="2:46" s="1" customFormat="1" ht="12" customHeight="1">
      <c r="B13" s="35"/>
      <c r="D13" s="108" t="s">
        <v>17</v>
      </c>
      <c r="F13" s="14" t="s">
        <v>18</v>
      </c>
      <c r="I13" s="110" t="s">
        <v>19</v>
      </c>
      <c r="J13" s="14" t="s">
        <v>18</v>
      </c>
      <c r="L13" s="35"/>
    </row>
    <row r="14" spans="2:46" s="1" customFormat="1" ht="12" customHeight="1">
      <c r="B14" s="35"/>
      <c r="D14" s="108" t="s">
        <v>20</v>
      </c>
      <c r="F14" s="14" t="s">
        <v>21</v>
      </c>
      <c r="I14" s="110" t="s">
        <v>22</v>
      </c>
      <c r="J14" s="111" t="str">
        <f>'Rekapitulace stavby'!AN8</f>
        <v>5. 4. 2019</v>
      </c>
      <c r="L14" s="35"/>
    </row>
    <row r="15" spans="2:46" s="1" customFormat="1" ht="10.9" customHeight="1">
      <c r="B15" s="35"/>
      <c r="I15" s="109"/>
      <c r="L15" s="35"/>
    </row>
    <row r="16" spans="2:46" s="1" customFormat="1" ht="12" customHeight="1">
      <c r="B16" s="35"/>
      <c r="D16" s="108" t="s">
        <v>24</v>
      </c>
      <c r="I16" s="110" t="s">
        <v>25</v>
      </c>
      <c r="J16" s="14" t="s">
        <v>18</v>
      </c>
      <c r="L16" s="35"/>
    </row>
    <row r="17" spans="2:12" s="1" customFormat="1" ht="18" customHeight="1">
      <c r="B17" s="35"/>
      <c r="E17" s="14" t="s">
        <v>26</v>
      </c>
      <c r="I17" s="110" t="s">
        <v>27</v>
      </c>
      <c r="J17" s="14" t="s">
        <v>18</v>
      </c>
      <c r="L17" s="35"/>
    </row>
    <row r="18" spans="2:12" s="1" customFormat="1" ht="6.95" customHeight="1">
      <c r="B18" s="35"/>
      <c r="I18" s="109"/>
      <c r="L18" s="35"/>
    </row>
    <row r="19" spans="2:12" s="1" customFormat="1" ht="12" customHeight="1">
      <c r="B19" s="35"/>
      <c r="D19" s="108" t="s">
        <v>28</v>
      </c>
      <c r="I19" s="110" t="s">
        <v>25</v>
      </c>
      <c r="J19" s="27" t="str">
        <f>'Rekapitulace stavby'!AN13</f>
        <v>Vyplň údaj</v>
      </c>
      <c r="L19" s="35"/>
    </row>
    <row r="20" spans="2:12" s="1" customFormat="1" ht="18" customHeight="1">
      <c r="B20" s="35"/>
      <c r="E20" s="321" t="str">
        <f>'Rekapitulace stavby'!E14</f>
        <v>Vyplň údaj</v>
      </c>
      <c r="F20" s="322"/>
      <c r="G20" s="322"/>
      <c r="H20" s="322"/>
      <c r="I20" s="110" t="s">
        <v>27</v>
      </c>
      <c r="J20" s="27" t="str">
        <f>'Rekapitulace stavby'!AN14</f>
        <v>Vyplň údaj</v>
      </c>
      <c r="L20" s="35"/>
    </row>
    <row r="21" spans="2:12" s="1" customFormat="1" ht="6.95" customHeight="1">
      <c r="B21" s="35"/>
      <c r="I21" s="109"/>
      <c r="L21" s="35"/>
    </row>
    <row r="22" spans="2:12" s="1" customFormat="1" ht="12" customHeight="1">
      <c r="B22" s="35"/>
      <c r="D22" s="108" t="s">
        <v>30</v>
      </c>
      <c r="I22" s="110" t="s">
        <v>25</v>
      </c>
      <c r="J22" s="14" t="s">
        <v>100</v>
      </c>
      <c r="L22" s="35"/>
    </row>
    <row r="23" spans="2:12" s="1" customFormat="1" ht="18" customHeight="1">
      <c r="B23" s="35"/>
      <c r="E23" s="14" t="s">
        <v>101</v>
      </c>
      <c r="I23" s="110" t="s">
        <v>27</v>
      </c>
      <c r="J23" s="14" t="s">
        <v>102</v>
      </c>
      <c r="L23" s="35"/>
    </row>
    <row r="24" spans="2:12" s="1" customFormat="1" ht="6.95" customHeight="1">
      <c r="B24" s="35"/>
      <c r="I24" s="109"/>
      <c r="L24" s="35"/>
    </row>
    <row r="25" spans="2:12" s="1" customFormat="1" ht="12" customHeight="1">
      <c r="B25" s="35"/>
      <c r="D25" s="108" t="s">
        <v>33</v>
      </c>
      <c r="I25" s="110" t="s">
        <v>25</v>
      </c>
      <c r="J25" s="14" t="s">
        <v>18</v>
      </c>
      <c r="L25" s="35"/>
    </row>
    <row r="26" spans="2:12" s="1" customFormat="1" ht="18" customHeight="1">
      <c r="B26" s="35"/>
      <c r="E26" s="14" t="s">
        <v>34</v>
      </c>
      <c r="I26" s="110" t="s">
        <v>27</v>
      </c>
      <c r="J26" s="14" t="s">
        <v>18</v>
      </c>
      <c r="L26" s="35"/>
    </row>
    <row r="27" spans="2:12" s="1" customFormat="1" ht="6.95" customHeight="1">
      <c r="B27" s="35"/>
      <c r="I27" s="109"/>
      <c r="L27" s="35"/>
    </row>
    <row r="28" spans="2:12" s="1" customFormat="1" ht="12" customHeight="1">
      <c r="B28" s="35"/>
      <c r="D28" s="108" t="s">
        <v>35</v>
      </c>
      <c r="I28" s="109"/>
      <c r="L28" s="35"/>
    </row>
    <row r="29" spans="2:12" s="7" customFormat="1" ht="45" customHeight="1">
      <c r="B29" s="112"/>
      <c r="E29" s="323" t="s">
        <v>36</v>
      </c>
      <c r="F29" s="323"/>
      <c r="G29" s="323"/>
      <c r="H29" s="323"/>
      <c r="I29" s="113"/>
      <c r="L29" s="112"/>
    </row>
    <row r="30" spans="2:12" s="1" customFormat="1" ht="6.95" customHeight="1">
      <c r="B30" s="35"/>
      <c r="I30" s="109"/>
      <c r="L30" s="35"/>
    </row>
    <row r="31" spans="2:12" s="1" customFormat="1" ht="6.95" customHeight="1">
      <c r="B31" s="35"/>
      <c r="D31" s="53"/>
      <c r="E31" s="53"/>
      <c r="F31" s="53"/>
      <c r="G31" s="53"/>
      <c r="H31" s="53"/>
      <c r="I31" s="114"/>
      <c r="J31" s="53"/>
      <c r="K31" s="53"/>
      <c r="L31" s="35"/>
    </row>
    <row r="32" spans="2:12" s="1" customFormat="1" ht="25.35" customHeight="1">
      <c r="B32" s="35"/>
      <c r="D32" s="115" t="s">
        <v>37</v>
      </c>
      <c r="I32" s="109"/>
      <c r="J32" s="116">
        <f>ROUND(J94, 2)</f>
        <v>0</v>
      </c>
      <c r="L32" s="35"/>
    </row>
    <row r="33" spans="2:12" s="1" customFormat="1" ht="6.95" customHeight="1">
      <c r="B33" s="35"/>
      <c r="D33" s="53"/>
      <c r="E33" s="53"/>
      <c r="F33" s="53"/>
      <c r="G33" s="53"/>
      <c r="H33" s="53"/>
      <c r="I33" s="114"/>
      <c r="J33" s="53"/>
      <c r="K33" s="53"/>
      <c r="L33" s="35"/>
    </row>
    <row r="34" spans="2:12" s="1" customFormat="1" ht="14.45" customHeight="1">
      <c r="B34" s="35"/>
      <c r="F34" s="117" t="s">
        <v>39</v>
      </c>
      <c r="I34" s="118" t="s">
        <v>38</v>
      </c>
      <c r="J34" s="117" t="s">
        <v>40</v>
      </c>
      <c r="L34" s="35"/>
    </row>
    <row r="35" spans="2:12" s="1" customFormat="1" ht="14.45" customHeight="1">
      <c r="B35" s="35"/>
      <c r="D35" s="108" t="s">
        <v>41</v>
      </c>
      <c r="E35" s="108" t="s">
        <v>42</v>
      </c>
      <c r="F35" s="119">
        <f>ROUND((SUM(BE94:BE124)),  2)</f>
        <v>0</v>
      </c>
      <c r="I35" s="120">
        <v>0.21</v>
      </c>
      <c r="J35" s="119">
        <f>ROUND(((SUM(BE94:BE124))*I35),  2)</f>
        <v>0</v>
      </c>
      <c r="L35" s="35"/>
    </row>
    <row r="36" spans="2:12" s="1" customFormat="1" ht="14.45" customHeight="1">
      <c r="B36" s="35"/>
      <c r="E36" s="108" t="s">
        <v>43</v>
      </c>
      <c r="F36" s="119">
        <f>ROUND((SUM(BF94:BF124)),  2)</f>
        <v>0</v>
      </c>
      <c r="I36" s="120">
        <v>0.15</v>
      </c>
      <c r="J36" s="119">
        <f>ROUND(((SUM(BF94:BF124))*I36),  2)</f>
        <v>0</v>
      </c>
      <c r="L36" s="35"/>
    </row>
    <row r="37" spans="2:12" s="1" customFormat="1" ht="14.45" hidden="1" customHeight="1">
      <c r="B37" s="35"/>
      <c r="E37" s="108" t="s">
        <v>44</v>
      </c>
      <c r="F37" s="119">
        <f>ROUND((SUM(BG94:BG124)),  2)</f>
        <v>0</v>
      </c>
      <c r="I37" s="120">
        <v>0.21</v>
      </c>
      <c r="J37" s="119">
        <f>0</f>
        <v>0</v>
      </c>
      <c r="L37" s="35"/>
    </row>
    <row r="38" spans="2:12" s="1" customFormat="1" ht="14.45" hidden="1" customHeight="1">
      <c r="B38" s="35"/>
      <c r="E38" s="108" t="s">
        <v>45</v>
      </c>
      <c r="F38" s="119">
        <f>ROUND((SUM(BH94:BH124)),  2)</f>
        <v>0</v>
      </c>
      <c r="I38" s="120">
        <v>0.15</v>
      </c>
      <c r="J38" s="119">
        <f>0</f>
        <v>0</v>
      </c>
      <c r="L38" s="35"/>
    </row>
    <row r="39" spans="2:12" s="1" customFormat="1" ht="14.45" hidden="1" customHeight="1">
      <c r="B39" s="35"/>
      <c r="E39" s="108" t="s">
        <v>46</v>
      </c>
      <c r="F39" s="119">
        <f>ROUND((SUM(BI94:BI124)),  2)</f>
        <v>0</v>
      </c>
      <c r="I39" s="120">
        <v>0</v>
      </c>
      <c r="J39" s="119">
        <f>0</f>
        <v>0</v>
      </c>
      <c r="L39" s="35"/>
    </row>
    <row r="40" spans="2:12" s="1" customFormat="1" ht="6.95" customHeight="1">
      <c r="B40" s="35"/>
      <c r="I40" s="109"/>
      <c r="L40" s="35"/>
    </row>
    <row r="41" spans="2:12" s="1" customFormat="1" ht="25.35" customHeight="1">
      <c r="B41" s="35"/>
      <c r="C41" s="121"/>
      <c r="D41" s="122" t="s">
        <v>47</v>
      </c>
      <c r="E41" s="123"/>
      <c r="F41" s="123"/>
      <c r="G41" s="124" t="s">
        <v>48</v>
      </c>
      <c r="H41" s="125" t="s">
        <v>49</v>
      </c>
      <c r="I41" s="126"/>
      <c r="J41" s="127">
        <f>SUM(J32:J39)</f>
        <v>0</v>
      </c>
      <c r="K41" s="128"/>
      <c r="L41" s="35"/>
    </row>
    <row r="42" spans="2:12" s="1" customFormat="1" ht="14.45" customHeight="1">
      <c r="B42" s="129"/>
      <c r="C42" s="130"/>
      <c r="D42" s="130"/>
      <c r="E42" s="130"/>
      <c r="F42" s="130"/>
      <c r="G42" s="130"/>
      <c r="H42" s="130"/>
      <c r="I42" s="131"/>
      <c r="J42" s="130"/>
      <c r="K42" s="130"/>
      <c r="L42" s="35"/>
    </row>
    <row r="46" spans="2:12" s="1" customFormat="1" ht="6.95" customHeight="1">
      <c r="B46" s="132"/>
      <c r="C46" s="133"/>
      <c r="D46" s="133"/>
      <c r="E46" s="133"/>
      <c r="F46" s="133"/>
      <c r="G46" s="133"/>
      <c r="H46" s="133"/>
      <c r="I46" s="134"/>
      <c r="J46" s="133"/>
      <c r="K46" s="133"/>
      <c r="L46" s="35"/>
    </row>
    <row r="47" spans="2:12" s="1" customFormat="1" ht="24.95" customHeight="1">
      <c r="B47" s="31"/>
      <c r="C47" s="20" t="s">
        <v>103</v>
      </c>
      <c r="D47" s="32"/>
      <c r="E47" s="32"/>
      <c r="F47" s="32"/>
      <c r="G47" s="32"/>
      <c r="H47" s="32"/>
      <c r="I47" s="109"/>
      <c r="J47" s="32"/>
      <c r="K47" s="32"/>
      <c r="L47" s="35"/>
    </row>
    <row r="48" spans="2:12" s="1" customFormat="1" ht="6.95" customHeight="1">
      <c r="B48" s="31"/>
      <c r="C48" s="32"/>
      <c r="D48" s="32"/>
      <c r="E48" s="32"/>
      <c r="F48" s="32"/>
      <c r="G48" s="32"/>
      <c r="H48" s="32"/>
      <c r="I48" s="109"/>
      <c r="J48" s="32"/>
      <c r="K48" s="32"/>
      <c r="L48" s="35"/>
    </row>
    <row r="49" spans="2:47" s="1" customFormat="1" ht="12" customHeight="1">
      <c r="B49" s="31"/>
      <c r="C49" s="26" t="s">
        <v>16</v>
      </c>
      <c r="D49" s="32"/>
      <c r="E49" s="32"/>
      <c r="F49" s="32"/>
      <c r="G49" s="32"/>
      <c r="H49" s="32"/>
      <c r="I49" s="109"/>
      <c r="J49" s="32"/>
      <c r="K49" s="32"/>
      <c r="L49" s="35"/>
    </row>
    <row r="50" spans="2:47" s="1" customFormat="1" ht="16.5" customHeight="1">
      <c r="B50" s="31"/>
      <c r="C50" s="32"/>
      <c r="D50" s="32"/>
      <c r="E50" s="324" t="str">
        <f>E7</f>
        <v>Dodávka vnitřního vybavení pro 2. ZŠ Beroun - vybavení specializovaných učeben</v>
      </c>
      <c r="F50" s="325"/>
      <c r="G50" s="325"/>
      <c r="H50" s="325"/>
      <c r="I50" s="109"/>
      <c r="J50" s="32"/>
      <c r="K50" s="32"/>
      <c r="L50" s="35"/>
    </row>
    <row r="51" spans="2:47" ht="12" customHeight="1">
      <c r="B51" s="18"/>
      <c r="C51" s="26" t="s">
        <v>96</v>
      </c>
      <c r="D51" s="19"/>
      <c r="E51" s="19"/>
      <c r="F51" s="19"/>
      <c r="G51" s="19"/>
      <c r="H51" s="19"/>
      <c r="J51" s="19"/>
      <c r="K51" s="19"/>
      <c r="L51" s="17"/>
    </row>
    <row r="52" spans="2:47" s="1" customFormat="1" ht="16.5" customHeight="1">
      <c r="B52" s="31"/>
      <c r="C52" s="32"/>
      <c r="D52" s="32"/>
      <c r="E52" s="324" t="s">
        <v>97</v>
      </c>
      <c r="F52" s="292"/>
      <c r="G52" s="292"/>
      <c r="H52" s="292"/>
      <c r="I52" s="109"/>
      <c r="J52" s="32"/>
      <c r="K52" s="32"/>
      <c r="L52" s="35"/>
    </row>
    <row r="53" spans="2:47" s="1" customFormat="1" ht="12" customHeight="1">
      <c r="B53" s="31"/>
      <c r="C53" s="26" t="s">
        <v>98</v>
      </c>
      <c r="D53" s="32"/>
      <c r="E53" s="32"/>
      <c r="F53" s="32"/>
      <c r="G53" s="32"/>
      <c r="H53" s="32"/>
      <c r="I53" s="109"/>
      <c r="J53" s="32"/>
      <c r="K53" s="32"/>
      <c r="L53" s="35"/>
    </row>
    <row r="54" spans="2:47" s="1" customFormat="1" ht="16.5" customHeight="1">
      <c r="B54" s="31"/>
      <c r="C54" s="32"/>
      <c r="D54" s="32"/>
      <c r="E54" s="293" t="str">
        <f>E11</f>
        <v>03.2 - Vybavení učebny přírodopisu</v>
      </c>
      <c r="F54" s="292"/>
      <c r="G54" s="292"/>
      <c r="H54" s="292"/>
      <c r="I54" s="109"/>
      <c r="J54" s="32"/>
      <c r="K54" s="32"/>
      <c r="L54" s="35"/>
    </row>
    <row r="55" spans="2:47" s="1" customFormat="1" ht="6.95" customHeight="1">
      <c r="B55" s="31"/>
      <c r="C55" s="32"/>
      <c r="D55" s="32"/>
      <c r="E55" s="32"/>
      <c r="F55" s="32"/>
      <c r="G55" s="32"/>
      <c r="H55" s="32"/>
      <c r="I55" s="109"/>
      <c r="J55" s="32"/>
      <c r="K55" s="32"/>
      <c r="L55" s="35"/>
    </row>
    <row r="56" spans="2:47" s="1" customFormat="1" ht="12" customHeight="1">
      <c r="B56" s="31"/>
      <c r="C56" s="26" t="s">
        <v>20</v>
      </c>
      <c r="D56" s="32"/>
      <c r="E56" s="32"/>
      <c r="F56" s="24" t="str">
        <f>F14</f>
        <v>Beroun, Preislerova ul.</v>
      </c>
      <c r="G56" s="32"/>
      <c r="H56" s="32"/>
      <c r="I56" s="110" t="s">
        <v>22</v>
      </c>
      <c r="J56" s="52" t="str">
        <f>IF(J14="","",J14)</f>
        <v>5. 4. 2019</v>
      </c>
      <c r="K56" s="32"/>
      <c r="L56" s="35"/>
    </row>
    <row r="57" spans="2:47" s="1" customFormat="1" ht="6.95" customHeight="1">
      <c r="B57" s="31"/>
      <c r="C57" s="32"/>
      <c r="D57" s="32"/>
      <c r="E57" s="32"/>
      <c r="F57" s="32"/>
      <c r="G57" s="32"/>
      <c r="H57" s="32"/>
      <c r="I57" s="109"/>
      <c r="J57" s="32"/>
      <c r="K57" s="32"/>
      <c r="L57" s="35"/>
    </row>
    <row r="58" spans="2:47" s="1" customFormat="1" ht="24.95" customHeight="1">
      <c r="B58" s="31"/>
      <c r="C58" s="26" t="s">
        <v>24</v>
      </c>
      <c r="D58" s="32"/>
      <c r="E58" s="32"/>
      <c r="F58" s="24" t="str">
        <f>E17</f>
        <v>Město Beroun, Husovo nám. 68,26643</v>
      </c>
      <c r="G58" s="32"/>
      <c r="H58" s="32"/>
      <c r="I58" s="110" t="s">
        <v>30</v>
      </c>
      <c r="J58" s="29" t="str">
        <f>E23</f>
        <v>Spektra s.r.o.Beroun,V Hlinkách 1548</v>
      </c>
      <c r="K58" s="32"/>
      <c r="L58" s="35"/>
    </row>
    <row r="59" spans="2:47" s="1" customFormat="1" ht="13.7" customHeight="1">
      <c r="B59" s="31"/>
      <c r="C59" s="26" t="s">
        <v>28</v>
      </c>
      <c r="D59" s="32"/>
      <c r="E59" s="32"/>
      <c r="F59" s="24" t="str">
        <f>IF(E20="","",E20)</f>
        <v>Vyplň údaj</v>
      </c>
      <c r="G59" s="32"/>
      <c r="H59" s="32"/>
      <c r="I59" s="110" t="s">
        <v>33</v>
      </c>
      <c r="J59" s="29" t="str">
        <f>E26</f>
        <v>p. Lenka Dejdarová</v>
      </c>
      <c r="K59" s="32"/>
      <c r="L59" s="35"/>
    </row>
    <row r="60" spans="2:47" s="1" customFormat="1" ht="10.35" customHeight="1">
      <c r="B60" s="31"/>
      <c r="C60" s="32"/>
      <c r="D60" s="32"/>
      <c r="E60" s="32"/>
      <c r="F60" s="32"/>
      <c r="G60" s="32"/>
      <c r="H60" s="32"/>
      <c r="I60" s="109"/>
      <c r="J60" s="32"/>
      <c r="K60" s="32"/>
      <c r="L60" s="35"/>
    </row>
    <row r="61" spans="2:47" s="1" customFormat="1" ht="29.25" customHeight="1">
      <c r="B61" s="31"/>
      <c r="C61" s="135" t="s">
        <v>104</v>
      </c>
      <c r="D61" s="136"/>
      <c r="E61" s="136"/>
      <c r="F61" s="136"/>
      <c r="G61" s="136"/>
      <c r="H61" s="136"/>
      <c r="I61" s="137"/>
      <c r="J61" s="138" t="s">
        <v>105</v>
      </c>
      <c r="K61" s="136"/>
      <c r="L61" s="35"/>
    </row>
    <row r="62" spans="2:47" s="1" customFormat="1" ht="10.35" customHeight="1">
      <c r="B62" s="31"/>
      <c r="C62" s="32"/>
      <c r="D62" s="32"/>
      <c r="E62" s="32"/>
      <c r="F62" s="32"/>
      <c r="G62" s="32"/>
      <c r="H62" s="32"/>
      <c r="I62" s="109"/>
      <c r="J62" s="32"/>
      <c r="K62" s="32"/>
      <c r="L62" s="35"/>
    </row>
    <row r="63" spans="2:47" s="1" customFormat="1" ht="22.9" customHeight="1">
      <c r="B63" s="31"/>
      <c r="C63" s="139" t="s">
        <v>69</v>
      </c>
      <c r="D63" s="32"/>
      <c r="E63" s="32"/>
      <c r="F63" s="32"/>
      <c r="G63" s="32"/>
      <c r="H63" s="32"/>
      <c r="I63" s="109"/>
      <c r="J63" s="70">
        <f>J94</f>
        <v>0</v>
      </c>
      <c r="K63" s="32"/>
      <c r="L63" s="35"/>
      <c r="AU63" s="14" t="s">
        <v>106</v>
      </c>
    </row>
    <row r="64" spans="2:47" s="8" customFormat="1" ht="24.95" customHeight="1">
      <c r="B64" s="140"/>
      <c r="C64" s="141"/>
      <c r="D64" s="142" t="s">
        <v>214</v>
      </c>
      <c r="E64" s="143"/>
      <c r="F64" s="143"/>
      <c r="G64" s="143"/>
      <c r="H64" s="143"/>
      <c r="I64" s="144"/>
      <c r="J64" s="145">
        <f>J95</f>
        <v>0</v>
      </c>
      <c r="K64" s="141"/>
      <c r="L64" s="146"/>
    </row>
    <row r="65" spans="2:12" s="9" customFormat="1" ht="19.899999999999999" customHeight="1">
      <c r="B65" s="147"/>
      <c r="C65" s="91"/>
      <c r="D65" s="148" t="s">
        <v>215</v>
      </c>
      <c r="E65" s="149"/>
      <c r="F65" s="149"/>
      <c r="G65" s="149"/>
      <c r="H65" s="149"/>
      <c r="I65" s="150"/>
      <c r="J65" s="151">
        <f>J97</f>
        <v>0</v>
      </c>
      <c r="K65" s="91"/>
      <c r="L65" s="152"/>
    </row>
    <row r="66" spans="2:12" s="8" customFormat="1" ht="24.95" customHeight="1">
      <c r="B66" s="140"/>
      <c r="C66" s="141"/>
      <c r="D66" s="142" t="s">
        <v>216</v>
      </c>
      <c r="E66" s="143"/>
      <c r="F66" s="143"/>
      <c r="G66" s="143"/>
      <c r="H66" s="143"/>
      <c r="I66" s="144"/>
      <c r="J66" s="145">
        <f>J98</f>
        <v>0</v>
      </c>
      <c r="K66" s="141"/>
      <c r="L66" s="146"/>
    </row>
    <row r="67" spans="2:12" s="9" customFormat="1" ht="19.899999999999999" customHeight="1">
      <c r="B67" s="147"/>
      <c r="C67" s="91"/>
      <c r="D67" s="148" t="s">
        <v>217</v>
      </c>
      <c r="E67" s="149"/>
      <c r="F67" s="149"/>
      <c r="G67" s="149"/>
      <c r="H67" s="149"/>
      <c r="I67" s="150"/>
      <c r="J67" s="151">
        <f>J99</f>
        <v>0</v>
      </c>
      <c r="K67" s="91"/>
      <c r="L67" s="152"/>
    </row>
    <row r="68" spans="2:12" s="8" customFormat="1" ht="24.95" customHeight="1">
      <c r="B68" s="140"/>
      <c r="C68" s="141"/>
      <c r="D68" s="142" t="s">
        <v>110</v>
      </c>
      <c r="E68" s="143"/>
      <c r="F68" s="143"/>
      <c r="G68" s="143"/>
      <c r="H68" s="143"/>
      <c r="I68" s="144"/>
      <c r="J68" s="145">
        <f>J114</f>
        <v>0</v>
      </c>
      <c r="K68" s="141"/>
      <c r="L68" s="146"/>
    </row>
    <row r="69" spans="2:12" s="9" customFormat="1" ht="19.899999999999999" customHeight="1">
      <c r="B69" s="147"/>
      <c r="C69" s="91"/>
      <c r="D69" s="148" t="s">
        <v>111</v>
      </c>
      <c r="E69" s="149"/>
      <c r="F69" s="149"/>
      <c r="G69" s="149"/>
      <c r="H69" s="149"/>
      <c r="I69" s="150"/>
      <c r="J69" s="151">
        <f>J115</f>
        <v>0</v>
      </c>
      <c r="K69" s="91"/>
      <c r="L69" s="152"/>
    </row>
    <row r="70" spans="2:12" s="9" customFormat="1" ht="19.899999999999999" customHeight="1">
      <c r="B70" s="147"/>
      <c r="C70" s="91"/>
      <c r="D70" s="148" t="s">
        <v>112</v>
      </c>
      <c r="E70" s="149"/>
      <c r="F70" s="149"/>
      <c r="G70" s="149"/>
      <c r="H70" s="149"/>
      <c r="I70" s="150"/>
      <c r="J70" s="151">
        <f>J118</f>
        <v>0</v>
      </c>
      <c r="K70" s="91"/>
      <c r="L70" s="152"/>
    </row>
    <row r="71" spans="2:12" s="9" customFormat="1" ht="19.899999999999999" customHeight="1">
      <c r="B71" s="147"/>
      <c r="C71" s="91"/>
      <c r="D71" s="148" t="s">
        <v>113</v>
      </c>
      <c r="E71" s="149"/>
      <c r="F71" s="149"/>
      <c r="G71" s="149"/>
      <c r="H71" s="149"/>
      <c r="I71" s="150"/>
      <c r="J71" s="151">
        <f>J120</f>
        <v>0</v>
      </c>
      <c r="K71" s="91"/>
      <c r="L71" s="152"/>
    </row>
    <row r="72" spans="2:12" s="9" customFormat="1" ht="19.899999999999999" customHeight="1">
      <c r="B72" s="147"/>
      <c r="C72" s="91"/>
      <c r="D72" s="148" t="s">
        <v>114</v>
      </c>
      <c r="E72" s="149"/>
      <c r="F72" s="149"/>
      <c r="G72" s="149"/>
      <c r="H72" s="149"/>
      <c r="I72" s="150"/>
      <c r="J72" s="151">
        <f>J123</f>
        <v>0</v>
      </c>
      <c r="K72" s="91"/>
      <c r="L72" s="152"/>
    </row>
    <row r="73" spans="2:12" s="1" customFormat="1" ht="21.75" customHeight="1">
      <c r="B73" s="31"/>
      <c r="C73" s="32"/>
      <c r="D73" s="32"/>
      <c r="E73" s="32"/>
      <c r="F73" s="32"/>
      <c r="G73" s="32"/>
      <c r="H73" s="32"/>
      <c r="I73" s="109"/>
      <c r="J73" s="32"/>
      <c r="K73" s="32"/>
      <c r="L73" s="35"/>
    </row>
    <row r="74" spans="2:12" s="1" customFormat="1" ht="6.95" customHeight="1">
      <c r="B74" s="43"/>
      <c r="C74" s="44"/>
      <c r="D74" s="44"/>
      <c r="E74" s="44"/>
      <c r="F74" s="44"/>
      <c r="G74" s="44"/>
      <c r="H74" s="44"/>
      <c r="I74" s="131"/>
      <c r="J74" s="44"/>
      <c r="K74" s="44"/>
      <c r="L74" s="35"/>
    </row>
    <row r="78" spans="2:12" s="1" customFormat="1" ht="6.95" customHeight="1">
      <c r="B78" s="45"/>
      <c r="C78" s="46"/>
      <c r="D78" s="46"/>
      <c r="E78" s="46"/>
      <c r="F78" s="46"/>
      <c r="G78" s="46"/>
      <c r="H78" s="46"/>
      <c r="I78" s="134"/>
      <c r="J78" s="46"/>
      <c r="K78" s="46"/>
      <c r="L78" s="35"/>
    </row>
    <row r="79" spans="2:12" s="1" customFormat="1" ht="24.95" customHeight="1">
      <c r="B79" s="31"/>
      <c r="C79" s="20" t="s">
        <v>115</v>
      </c>
      <c r="D79" s="32"/>
      <c r="E79" s="32"/>
      <c r="F79" s="32"/>
      <c r="G79" s="32"/>
      <c r="H79" s="32"/>
      <c r="I79" s="109"/>
      <c r="J79" s="32"/>
      <c r="K79" s="32"/>
      <c r="L79" s="35"/>
    </row>
    <row r="80" spans="2:12" s="1" customFormat="1" ht="6.95" customHeight="1">
      <c r="B80" s="31"/>
      <c r="C80" s="32"/>
      <c r="D80" s="32"/>
      <c r="E80" s="32"/>
      <c r="F80" s="32"/>
      <c r="G80" s="32"/>
      <c r="H80" s="32"/>
      <c r="I80" s="109"/>
      <c r="J80" s="32"/>
      <c r="K80" s="32"/>
      <c r="L80" s="35"/>
    </row>
    <row r="81" spans="2:65" s="1" customFormat="1" ht="12" customHeight="1">
      <c r="B81" s="31"/>
      <c r="C81" s="26" t="s">
        <v>16</v>
      </c>
      <c r="D81" s="32"/>
      <c r="E81" s="32"/>
      <c r="F81" s="32"/>
      <c r="G81" s="32"/>
      <c r="H81" s="32"/>
      <c r="I81" s="109"/>
      <c r="J81" s="32"/>
      <c r="K81" s="32"/>
      <c r="L81" s="35"/>
    </row>
    <row r="82" spans="2:65" s="1" customFormat="1" ht="16.5" customHeight="1">
      <c r="B82" s="31"/>
      <c r="C82" s="32"/>
      <c r="D82" s="32"/>
      <c r="E82" s="324" t="str">
        <f>E7</f>
        <v>Dodávka vnitřního vybavení pro 2. ZŠ Beroun - vybavení specializovaných učeben</v>
      </c>
      <c r="F82" s="325"/>
      <c r="G82" s="325"/>
      <c r="H82" s="325"/>
      <c r="I82" s="109"/>
      <c r="J82" s="32"/>
      <c r="K82" s="32"/>
      <c r="L82" s="35"/>
    </row>
    <row r="83" spans="2:65" ht="12" customHeight="1">
      <c r="B83" s="18"/>
      <c r="C83" s="26" t="s">
        <v>96</v>
      </c>
      <c r="D83" s="19"/>
      <c r="E83" s="19"/>
      <c r="F83" s="19"/>
      <c r="G83" s="19"/>
      <c r="H83" s="19"/>
      <c r="J83" s="19"/>
      <c r="K83" s="19"/>
      <c r="L83" s="17"/>
    </row>
    <row r="84" spans="2:65" s="1" customFormat="1" ht="16.5" customHeight="1">
      <c r="B84" s="31"/>
      <c r="C84" s="32"/>
      <c r="D84" s="32"/>
      <c r="E84" s="324" t="s">
        <v>97</v>
      </c>
      <c r="F84" s="292"/>
      <c r="G84" s="292"/>
      <c r="H84" s="292"/>
      <c r="I84" s="109"/>
      <c r="J84" s="32"/>
      <c r="K84" s="32"/>
      <c r="L84" s="35"/>
    </row>
    <row r="85" spans="2:65" s="1" customFormat="1" ht="12" customHeight="1">
      <c r="B85" s="31"/>
      <c r="C85" s="26" t="s">
        <v>98</v>
      </c>
      <c r="D85" s="32"/>
      <c r="E85" s="32"/>
      <c r="F85" s="32"/>
      <c r="G85" s="32"/>
      <c r="H85" s="32"/>
      <c r="I85" s="109"/>
      <c r="J85" s="32"/>
      <c r="K85" s="32"/>
      <c r="L85" s="35"/>
    </row>
    <row r="86" spans="2:65" s="1" customFormat="1" ht="16.5" customHeight="1">
      <c r="B86" s="31"/>
      <c r="C86" s="32"/>
      <c r="D86" s="32"/>
      <c r="E86" s="293" t="str">
        <f>E11</f>
        <v>03.2 - Vybavení učebny přírodopisu</v>
      </c>
      <c r="F86" s="292"/>
      <c r="G86" s="292"/>
      <c r="H86" s="292"/>
      <c r="I86" s="109"/>
      <c r="J86" s="32"/>
      <c r="K86" s="32"/>
      <c r="L86" s="35"/>
    </row>
    <row r="87" spans="2:65" s="1" customFormat="1" ht="6.95" customHeight="1">
      <c r="B87" s="31"/>
      <c r="C87" s="32"/>
      <c r="D87" s="32"/>
      <c r="E87" s="32"/>
      <c r="F87" s="32"/>
      <c r="G87" s="32"/>
      <c r="H87" s="32"/>
      <c r="I87" s="109"/>
      <c r="J87" s="32"/>
      <c r="K87" s="32"/>
      <c r="L87" s="35"/>
    </row>
    <row r="88" spans="2:65" s="1" customFormat="1" ht="12" customHeight="1">
      <c r="B88" s="31"/>
      <c r="C88" s="26" t="s">
        <v>20</v>
      </c>
      <c r="D88" s="32"/>
      <c r="E88" s="32"/>
      <c r="F88" s="24" t="str">
        <f>F14</f>
        <v>Beroun, Preislerova ul.</v>
      </c>
      <c r="G88" s="32"/>
      <c r="H88" s="32"/>
      <c r="I88" s="110" t="s">
        <v>22</v>
      </c>
      <c r="J88" s="52" t="str">
        <f>IF(J14="","",J14)</f>
        <v>5. 4. 2019</v>
      </c>
      <c r="K88" s="32"/>
      <c r="L88" s="35"/>
    </row>
    <row r="89" spans="2:65" s="1" customFormat="1" ht="6.95" customHeight="1">
      <c r="B89" s="31"/>
      <c r="C89" s="32"/>
      <c r="D89" s="32"/>
      <c r="E89" s="32"/>
      <c r="F89" s="32"/>
      <c r="G89" s="32"/>
      <c r="H89" s="32"/>
      <c r="I89" s="109"/>
      <c r="J89" s="32"/>
      <c r="K89" s="32"/>
      <c r="L89" s="35"/>
    </row>
    <row r="90" spans="2:65" s="1" customFormat="1" ht="24.95" customHeight="1">
      <c r="B90" s="31"/>
      <c r="C90" s="26" t="s">
        <v>24</v>
      </c>
      <c r="D90" s="32"/>
      <c r="E90" s="32"/>
      <c r="F90" s="24" t="str">
        <f>E17</f>
        <v>Město Beroun, Husovo nám. 68,26643</v>
      </c>
      <c r="G90" s="32"/>
      <c r="H90" s="32"/>
      <c r="I90" s="110" t="s">
        <v>30</v>
      </c>
      <c r="J90" s="29" t="str">
        <f>E23</f>
        <v>Spektra s.r.o.Beroun,V Hlinkách 1548</v>
      </c>
      <c r="K90" s="32"/>
      <c r="L90" s="35"/>
    </row>
    <row r="91" spans="2:65" s="1" customFormat="1" ht="13.7" customHeight="1">
      <c r="B91" s="31"/>
      <c r="C91" s="26" t="s">
        <v>28</v>
      </c>
      <c r="D91" s="32"/>
      <c r="E91" s="32"/>
      <c r="F91" s="24" t="str">
        <f>IF(E20="","",E20)</f>
        <v>Vyplň údaj</v>
      </c>
      <c r="G91" s="32"/>
      <c r="H91" s="32"/>
      <c r="I91" s="110" t="s">
        <v>33</v>
      </c>
      <c r="J91" s="29" t="str">
        <f>E26</f>
        <v>p. Lenka Dejdarová</v>
      </c>
      <c r="K91" s="32"/>
      <c r="L91" s="35"/>
    </row>
    <row r="92" spans="2:65" s="1" customFormat="1" ht="10.35" customHeight="1">
      <c r="B92" s="31"/>
      <c r="C92" s="32"/>
      <c r="D92" s="32"/>
      <c r="E92" s="32"/>
      <c r="F92" s="32"/>
      <c r="G92" s="32"/>
      <c r="H92" s="32"/>
      <c r="I92" s="109"/>
      <c r="J92" s="32"/>
      <c r="K92" s="32"/>
      <c r="L92" s="35"/>
    </row>
    <row r="93" spans="2:65" s="10" customFormat="1" ht="29.25" customHeight="1">
      <c r="B93" s="153"/>
      <c r="C93" s="154" t="s">
        <v>116</v>
      </c>
      <c r="D93" s="155" t="s">
        <v>56</v>
      </c>
      <c r="E93" s="155" t="s">
        <v>52</v>
      </c>
      <c r="F93" s="155" t="s">
        <v>53</v>
      </c>
      <c r="G93" s="155" t="s">
        <v>117</v>
      </c>
      <c r="H93" s="155" t="s">
        <v>118</v>
      </c>
      <c r="I93" s="156" t="s">
        <v>119</v>
      </c>
      <c r="J93" s="155" t="s">
        <v>105</v>
      </c>
      <c r="K93" s="157" t="s">
        <v>120</v>
      </c>
      <c r="L93" s="158"/>
      <c r="M93" s="61" t="s">
        <v>18</v>
      </c>
      <c r="N93" s="62" t="s">
        <v>41</v>
      </c>
      <c r="O93" s="62" t="s">
        <v>121</v>
      </c>
      <c r="P93" s="62" t="s">
        <v>122</v>
      </c>
      <c r="Q93" s="62" t="s">
        <v>123</v>
      </c>
      <c r="R93" s="62" t="s">
        <v>124</v>
      </c>
      <c r="S93" s="62" t="s">
        <v>125</v>
      </c>
      <c r="T93" s="63" t="s">
        <v>126</v>
      </c>
    </row>
    <row r="94" spans="2:65" s="1" customFormat="1" ht="22.9" customHeight="1">
      <c r="B94" s="31"/>
      <c r="C94" s="68" t="s">
        <v>127</v>
      </c>
      <c r="D94" s="32"/>
      <c r="E94" s="32"/>
      <c r="F94" s="32"/>
      <c r="G94" s="32"/>
      <c r="H94" s="32"/>
      <c r="I94" s="109"/>
      <c r="J94" s="159">
        <f>BK94</f>
        <v>0</v>
      </c>
      <c r="K94" s="32"/>
      <c r="L94" s="35"/>
      <c r="M94" s="64"/>
      <c r="N94" s="65"/>
      <c r="O94" s="65"/>
      <c r="P94" s="160">
        <f>P95+P98+P114</f>
        <v>0</v>
      </c>
      <c r="Q94" s="65"/>
      <c r="R94" s="160">
        <f>R95+R98+R114</f>
        <v>0</v>
      </c>
      <c r="S94" s="65"/>
      <c r="T94" s="161">
        <f>T95+T98+T114</f>
        <v>0</v>
      </c>
      <c r="AT94" s="14" t="s">
        <v>70</v>
      </c>
      <c r="AU94" s="14" t="s">
        <v>106</v>
      </c>
      <c r="BK94" s="162">
        <f>BK95+BK98+BK114</f>
        <v>0</v>
      </c>
    </row>
    <row r="95" spans="2:65" s="11" customFormat="1" ht="25.9" customHeight="1">
      <c r="B95" s="163"/>
      <c r="C95" s="164"/>
      <c r="D95" s="165" t="s">
        <v>70</v>
      </c>
      <c r="E95" s="166" t="s">
        <v>131</v>
      </c>
      <c r="F95" s="166" t="s">
        <v>132</v>
      </c>
      <c r="G95" s="164"/>
      <c r="H95" s="164"/>
      <c r="I95" s="167"/>
      <c r="J95" s="168">
        <f>BK95</f>
        <v>0</v>
      </c>
      <c r="K95" s="164"/>
      <c r="L95" s="169"/>
      <c r="M95" s="170"/>
      <c r="N95" s="171"/>
      <c r="O95" s="171"/>
      <c r="P95" s="172">
        <f>SUM(P96:P97)</f>
        <v>0</v>
      </c>
      <c r="Q95" s="171"/>
      <c r="R95" s="172">
        <f>SUM(R96:R97)</f>
        <v>0</v>
      </c>
      <c r="S95" s="171"/>
      <c r="T95" s="173">
        <f>SUM(T96:T97)</f>
        <v>0</v>
      </c>
      <c r="AR95" s="174" t="s">
        <v>80</v>
      </c>
      <c r="AT95" s="175" t="s">
        <v>70</v>
      </c>
      <c r="AU95" s="175" t="s">
        <v>71</v>
      </c>
      <c r="AY95" s="174" t="s">
        <v>130</v>
      </c>
      <c r="BK95" s="176">
        <f>SUM(BK96:BK97)</f>
        <v>0</v>
      </c>
    </row>
    <row r="96" spans="2:65" s="1" customFormat="1" ht="16.5" customHeight="1">
      <c r="B96" s="31"/>
      <c r="C96" s="179" t="s">
        <v>198</v>
      </c>
      <c r="D96" s="179" t="s">
        <v>134</v>
      </c>
      <c r="E96" s="180" t="s">
        <v>135</v>
      </c>
      <c r="F96" s="181" t="s">
        <v>136</v>
      </c>
      <c r="G96" s="182" t="s">
        <v>137</v>
      </c>
      <c r="H96" s="183">
        <v>1</v>
      </c>
      <c r="I96" s="184"/>
      <c r="J96" s="185">
        <f>ROUND(I96*H96,2)</f>
        <v>0</v>
      </c>
      <c r="K96" s="181" t="s">
        <v>18</v>
      </c>
      <c r="L96" s="35"/>
      <c r="M96" s="186" t="s">
        <v>18</v>
      </c>
      <c r="N96" s="187" t="s">
        <v>42</v>
      </c>
      <c r="O96" s="57"/>
      <c r="P96" s="188">
        <f>O96*H96</f>
        <v>0</v>
      </c>
      <c r="Q96" s="188">
        <v>0</v>
      </c>
      <c r="R96" s="188">
        <f>Q96*H96</f>
        <v>0</v>
      </c>
      <c r="S96" s="188">
        <v>0</v>
      </c>
      <c r="T96" s="189">
        <f>S96*H96</f>
        <v>0</v>
      </c>
      <c r="AR96" s="14" t="s">
        <v>138</v>
      </c>
      <c r="AT96" s="14" t="s">
        <v>134</v>
      </c>
      <c r="AU96" s="14" t="s">
        <v>78</v>
      </c>
      <c r="AY96" s="14" t="s">
        <v>130</v>
      </c>
      <c r="BE96" s="190">
        <f>IF(N96="základní",J96,0)</f>
        <v>0</v>
      </c>
      <c r="BF96" s="190">
        <f>IF(N96="snížená",J96,0)</f>
        <v>0</v>
      </c>
      <c r="BG96" s="190">
        <f>IF(N96="zákl. přenesená",J96,0)</f>
        <v>0</v>
      </c>
      <c r="BH96" s="190">
        <f>IF(N96="sníž. přenesená",J96,0)</f>
        <v>0</v>
      </c>
      <c r="BI96" s="190">
        <f>IF(N96="nulová",J96,0)</f>
        <v>0</v>
      </c>
      <c r="BJ96" s="14" t="s">
        <v>78</v>
      </c>
      <c r="BK96" s="190">
        <f>ROUND(I96*H96,2)</f>
        <v>0</v>
      </c>
      <c r="BL96" s="14" t="s">
        <v>138</v>
      </c>
      <c r="BM96" s="14" t="s">
        <v>218</v>
      </c>
    </row>
    <row r="97" spans="2:65" s="11" customFormat="1" ht="22.9" customHeight="1">
      <c r="B97" s="163"/>
      <c r="C97" s="164"/>
      <c r="D97" s="165" t="s">
        <v>70</v>
      </c>
      <c r="E97" s="177" t="s">
        <v>128</v>
      </c>
      <c r="F97" s="177" t="s">
        <v>129</v>
      </c>
      <c r="G97" s="164"/>
      <c r="H97" s="164"/>
      <c r="I97" s="167"/>
      <c r="J97" s="178">
        <f>BK97</f>
        <v>0</v>
      </c>
      <c r="K97" s="164"/>
      <c r="L97" s="169"/>
      <c r="M97" s="170"/>
      <c r="N97" s="171"/>
      <c r="O97" s="171"/>
      <c r="P97" s="172">
        <v>0</v>
      </c>
      <c r="Q97" s="171"/>
      <c r="R97" s="172">
        <v>0</v>
      </c>
      <c r="S97" s="171"/>
      <c r="T97" s="173">
        <v>0</v>
      </c>
      <c r="AR97" s="174" t="s">
        <v>80</v>
      </c>
      <c r="AT97" s="175" t="s">
        <v>70</v>
      </c>
      <c r="AU97" s="175" t="s">
        <v>78</v>
      </c>
      <c r="AY97" s="174" t="s">
        <v>130</v>
      </c>
      <c r="BK97" s="176">
        <v>0</v>
      </c>
    </row>
    <row r="98" spans="2:65" s="11" customFormat="1" ht="25.9" customHeight="1">
      <c r="B98" s="163"/>
      <c r="C98" s="164"/>
      <c r="D98" s="165" t="s">
        <v>70</v>
      </c>
      <c r="E98" s="166" t="s">
        <v>141</v>
      </c>
      <c r="F98" s="166" t="s">
        <v>141</v>
      </c>
      <c r="G98" s="164"/>
      <c r="H98" s="164"/>
      <c r="I98" s="167"/>
      <c r="J98" s="168">
        <f>BK98</f>
        <v>0</v>
      </c>
      <c r="K98" s="164"/>
      <c r="L98" s="169"/>
      <c r="M98" s="170"/>
      <c r="N98" s="171"/>
      <c r="O98" s="171"/>
      <c r="P98" s="172">
        <f>P99</f>
        <v>0</v>
      </c>
      <c r="Q98" s="171"/>
      <c r="R98" s="172">
        <f>R99</f>
        <v>0</v>
      </c>
      <c r="S98" s="171"/>
      <c r="T98" s="173">
        <f>T99</f>
        <v>0</v>
      </c>
      <c r="AR98" s="174" t="s">
        <v>142</v>
      </c>
      <c r="AT98" s="175" t="s">
        <v>70</v>
      </c>
      <c r="AU98" s="175" t="s">
        <v>71</v>
      </c>
      <c r="AY98" s="174" t="s">
        <v>130</v>
      </c>
      <c r="BK98" s="176">
        <f>BK99</f>
        <v>0</v>
      </c>
    </row>
    <row r="99" spans="2:65" s="11" customFormat="1" ht="22.9" customHeight="1">
      <c r="B99" s="163"/>
      <c r="C99" s="164"/>
      <c r="D99" s="165" t="s">
        <v>70</v>
      </c>
      <c r="E99" s="177" t="s">
        <v>219</v>
      </c>
      <c r="F99" s="177" t="s">
        <v>220</v>
      </c>
      <c r="G99" s="164"/>
      <c r="H99" s="164"/>
      <c r="I99" s="167"/>
      <c r="J99" s="178">
        <f>BK99</f>
        <v>0</v>
      </c>
      <c r="K99" s="164"/>
      <c r="L99" s="169"/>
      <c r="M99" s="170"/>
      <c r="N99" s="171"/>
      <c r="O99" s="171"/>
      <c r="P99" s="172">
        <f>SUM(P100:P113)</f>
        <v>0</v>
      </c>
      <c r="Q99" s="171"/>
      <c r="R99" s="172">
        <f>SUM(R100:R113)</f>
        <v>0</v>
      </c>
      <c r="S99" s="171"/>
      <c r="T99" s="173">
        <f>SUM(T100:T113)</f>
        <v>0</v>
      </c>
      <c r="AR99" s="174" t="s">
        <v>142</v>
      </c>
      <c r="AT99" s="175" t="s">
        <v>70</v>
      </c>
      <c r="AU99" s="175" t="s">
        <v>78</v>
      </c>
      <c r="AY99" s="174" t="s">
        <v>130</v>
      </c>
      <c r="BK99" s="176">
        <f>SUM(BK100:BK113)</f>
        <v>0</v>
      </c>
    </row>
    <row r="100" spans="2:65" s="1" customFormat="1" ht="45" customHeight="1">
      <c r="B100" s="31"/>
      <c r="C100" s="179" t="s">
        <v>78</v>
      </c>
      <c r="D100" s="179" t="s">
        <v>134</v>
      </c>
      <c r="E100" s="180" t="s">
        <v>221</v>
      </c>
      <c r="F100" s="181" t="s">
        <v>222</v>
      </c>
      <c r="G100" s="182" t="s">
        <v>145</v>
      </c>
      <c r="H100" s="183">
        <v>1</v>
      </c>
      <c r="I100" s="184"/>
      <c r="J100" s="185">
        <f t="shared" ref="J100:J113" si="0">ROUND(I100*H100,2)</f>
        <v>0</v>
      </c>
      <c r="K100" s="181" t="s">
        <v>18</v>
      </c>
      <c r="L100" s="35"/>
      <c r="M100" s="186" t="s">
        <v>18</v>
      </c>
      <c r="N100" s="187" t="s">
        <v>42</v>
      </c>
      <c r="O100" s="57"/>
      <c r="P100" s="188">
        <f t="shared" ref="P100:P113" si="1">O100*H100</f>
        <v>0</v>
      </c>
      <c r="Q100" s="188">
        <v>0</v>
      </c>
      <c r="R100" s="188">
        <f t="shared" ref="R100:R113" si="2">Q100*H100</f>
        <v>0</v>
      </c>
      <c r="S100" s="188">
        <v>0</v>
      </c>
      <c r="T100" s="189">
        <f t="shared" ref="T100:T113" si="3">S100*H100</f>
        <v>0</v>
      </c>
      <c r="AR100" s="14" t="s">
        <v>146</v>
      </c>
      <c r="AT100" s="14" t="s">
        <v>134</v>
      </c>
      <c r="AU100" s="14" t="s">
        <v>80</v>
      </c>
      <c r="AY100" s="14" t="s">
        <v>130</v>
      </c>
      <c r="BE100" s="190">
        <f t="shared" ref="BE100:BE113" si="4">IF(N100="základní",J100,0)</f>
        <v>0</v>
      </c>
      <c r="BF100" s="190">
        <f t="shared" ref="BF100:BF113" si="5">IF(N100="snížená",J100,0)</f>
        <v>0</v>
      </c>
      <c r="BG100" s="190">
        <f t="shared" ref="BG100:BG113" si="6">IF(N100="zákl. přenesená",J100,0)</f>
        <v>0</v>
      </c>
      <c r="BH100" s="190">
        <f t="shared" ref="BH100:BH113" si="7">IF(N100="sníž. přenesená",J100,0)</f>
        <v>0</v>
      </c>
      <c r="BI100" s="190">
        <f t="shared" ref="BI100:BI113" si="8">IF(N100="nulová",J100,0)</f>
        <v>0</v>
      </c>
      <c r="BJ100" s="14" t="s">
        <v>78</v>
      </c>
      <c r="BK100" s="190">
        <f t="shared" ref="BK100:BK113" si="9">ROUND(I100*H100,2)</f>
        <v>0</v>
      </c>
      <c r="BL100" s="14" t="s">
        <v>146</v>
      </c>
      <c r="BM100" s="14" t="s">
        <v>223</v>
      </c>
    </row>
    <row r="101" spans="2:65" s="1" customFormat="1" ht="16.5" customHeight="1">
      <c r="B101" s="31"/>
      <c r="C101" s="179" t="s">
        <v>80</v>
      </c>
      <c r="D101" s="179" t="s">
        <v>134</v>
      </c>
      <c r="E101" s="180" t="s">
        <v>148</v>
      </c>
      <c r="F101" s="181" t="s">
        <v>149</v>
      </c>
      <c r="G101" s="182" t="s">
        <v>145</v>
      </c>
      <c r="H101" s="183">
        <v>1</v>
      </c>
      <c r="I101" s="184"/>
      <c r="J101" s="185">
        <f t="shared" si="0"/>
        <v>0</v>
      </c>
      <c r="K101" s="181" t="s">
        <v>18</v>
      </c>
      <c r="L101" s="35"/>
      <c r="M101" s="186" t="s">
        <v>18</v>
      </c>
      <c r="N101" s="187" t="s">
        <v>42</v>
      </c>
      <c r="O101" s="57"/>
      <c r="P101" s="188">
        <f t="shared" si="1"/>
        <v>0</v>
      </c>
      <c r="Q101" s="188">
        <v>0</v>
      </c>
      <c r="R101" s="188">
        <f t="shared" si="2"/>
        <v>0</v>
      </c>
      <c r="S101" s="188">
        <v>0</v>
      </c>
      <c r="T101" s="189">
        <f t="shared" si="3"/>
        <v>0</v>
      </c>
      <c r="AR101" s="14" t="s">
        <v>146</v>
      </c>
      <c r="AT101" s="14" t="s">
        <v>134</v>
      </c>
      <c r="AU101" s="14" t="s">
        <v>80</v>
      </c>
      <c r="AY101" s="14" t="s">
        <v>130</v>
      </c>
      <c r="BE101" s="190">
        <f t="shared" si="4"/>
        <v>0</v>
      </c>
      <c r="BF101" s="190">
        <f t="shared" si="5"/>
        <v>0</v>
      </c>
      <c r="BG101" s="190">
        <f t="shared" si="6"/>
        <v>0</v>
      </c>
      <c r="BH101" s="190">
        <f t="shared" si="7"/>
        <v>0</v>
      </c>
      <c r="BI101" s="190">
        <f t="shared" si="8"/>
        <v>0</v>
      </c>
      <c r="BJ101" s="14" t="s">
        <v>78</v>
      </c>
      <c r="BK101" s="190">
        <f t="shared" si="9"/>
        <v>0</v>
      </c>
      <c r="BL101" s="14" t="s">
        <v>146</v>
      </c>
      <c r="BM101" s="14" t="s">
        <v>224</v>
      </c>
    </row>
    <row r="102" spans="2:65" s="1" customFormat="1" ht="33.75" customHeight="1">
      <c r="B102" s="31"/>
      <c r="C102" s="179" t="s">
        <v>151</v>
      </c>
      <c r="D102" s="179" t="s">
        <v>134</v>
      </c>
      <c r="E102" s="180" t="s">
        <v>225</v>
      </c>
      <c r="F102" s="181" t="s">
        <v>226</v>
      </c>
      <c r="G102" s="182" t="s">
        <v>145</v>
      </c>
      <c r="H102" s="183">
        <v>10</v>
      </c>
      <c r="I102" s="184"/>
      <c r="J102" s="185">
        <f t="shared" si="0"/>
        <v>0</v>
      </c>
      <c r="K102" s="181" t="s">
        <v>18</v>
      </c>
      <c r="L102" s="35"/>
      <c r="M102" s="186" t="s">
        <v>18</v>
      </c>
      <c r="N102" s="187" t="s">
        <v>42</v>
      </c>
      <c r="O102" s="57"/>
      <c r="P102" s="188">
        <f t="shared" si="1"/>
        <v>0</v>
      </c>
      <c r="Q102" s="188">
        <v>0</v>
      </c>
      <c r="R102" s="188">
        <f t="shared" si="2"/>
        <v>0</v>
      </c>
      <c r="S102" s="188">
        <v>0</v>
      </c>
      <c r="T102" s="189">
        <f t="shared" si="3"/>
        <v>0</v>
      </c>
      <c r="AR102" s="14" t="s">
        <v>146</v>
      </c>
      <c r="AT102" s="14" t="s">
        <v>134</v>
      </c>
      <c r="AU102" s="14" t="s">
        <v>80</v>
      </c>
      <c r="AY102" s="14" t="s">
        <v>130</v>
      </c>
      <c r="BE102" s="190">
        <f t="shared" si="4"/>
        <v>0</v>
      </c>
      <c r="BF102" s="190">
        <f t="shared" si="5"/>
        <v>0</v>
      </c>
      <c r="BG102" s="190">
        <f t="shared" si="6"/>
        <v>0</v>
      </c>
      <c r="BH102" s="190">
        <f t="shared" si="7"/>
        <v>0</v>
      </c>
      <c r="BI102" s="190">
        <f t="shared" si="8"/>
        <v>0</v>
      </c>
      <c r="BJ102" s="14" t="s">
        <v>78</v>
      </c>
      <c r="BK102" s="190">
        <f t="shared" si="9"/>
        <v>0</v>
      </c>
      <c r="BL102" s="14" t="s">
        <v>146</v>
      </c>
      <c r="BM102" s="14" t="s">
        <v>227</v>
      </c>
    </row>
    <row r="103" spans="2:65" s="1" customFormat="1" ht="22.5" customHeight="1">
      <c r="B103" s="31"/>
      <c r="C103" s="179" t="s">
        <v>142</v>
      </c>
      <c r="D103" s="179" t="s">
        <v>134</v>
      </c>
      <c r="E103" s="180" t="s">
        <v>228</v>
      </c>
      <c r="F103" s="181" t="s">
        <v>229</v>
      </c>
      <c r="G103" s="182" t="s">
        <v>145</v>
      </c>
      <c r="H103" s="183">
        <v>10</v>
      </c>
      <c r="I103" s="184"/>
      <c r="J103" s="185">
        <f t="shared" si="0"/>
        <v>0</v>
      </c>
      <c r="K103" s="181" t="s">
        <v>18</v>
      </c>
      <c r="L103" s="35"/>
      <c r="M103" s="186" t="s">
        <v>18</v>
      </c>
      <c r="N103" s="187" t="s">
        <v>42</v>
      </c>
      <c r="O103" s="57"/>
      <c r="P103" s="188">
        <f t="shared" si="1"/>
        <v>0</v>
      </c>
      <c r="Q103" s="188">
        <v>0</v>
      </c>
      <c r="R103" s="188">
        <f t="shared" si="2"/>
        <v>0</v>
      </c>
      <c r="S103" s="188">
        <v>0</v>
      </c>
      <c r="T103" s="189">
        <f t="shared" si="3"/>
        <v>0</v>
      </c>
      <c r="AR103" s="14" t="s">
        <v>146</v>
      </c>
      <c r="AT103" s="14" t="s">
        <v>134</v>
      </c>
      <c r="AU103" s="14" t="s">
        <v>80</v>
      </c>
      <c r="AY103" s="14" t="s">
        <v>130</v>
      </c>
      <c r="BE103" s="190">
        <f t="shared" si="4"/>
        <v>0</v>
      </c>
      <c r="BF103" s="190">
        <f t="shared" si="5"/>
        <v>0</v>
      </c>
      <c r="BG103" s="190">
        <f t="shared" si="6"/>
        <v>0</v>
      </c>
      <c r="BH103" s="190">
        <f t="shared" si="7"/>
        <v>0</v>
      </c>
      <c r="BI103" s="190">
        <f t="shared" si="8"/>
        <v>0</v>
      </c>
      <c r="BJ103" s="14" t="s">
        <v>78</v>
      </c>
      <c r="BK103" s="190">
        <f t="shared" si="9"/>
        <v>0</v>
      </c>
      <c r="BL103" s="14" t="s">
        <v>146</v>
      </c>
      <c r="BM103" s="14" t="s">
        <v>230</v>
      </c>
    </row>
    <row r="104" spans="2:65" s="1" customFormat="1" ht="22.5" customHeight="1">
      <c r="B104" s="31"/>
      <c r="C104" s="179" t="s">
        <v>179</v>
      </c>
      <c r="D104" s="179" t="s">
        <v>134</v>
      </c>
      <c r="E104" s="180" t="s">
        <v>231</v>
      </c>
      <c r="F104" s="181" t="s">
        <v>232</v>
      </c>
      <c r="G104" s="182" t="s">
        <v>145</v>
      </c>
      <c r="H104" s="183">
        <v>1</v>
      </c>
      <c r="I104" s="184"/>
      <c r="J104" s="185">
        <f t="shared" si="0"/>
        <v>0</v>
      </c>
      <c r="K104" s="181" t="s">
        <v>18</v>
      </c>
      <c r="L104" s="35"/>
      <c r="M104" s="186" t="s">
        <v>18</v>
      </c>
      <c r="N104" s="187" t="s">
        <v>42</v>
      </c>
      <c r="O104" s="57"/>
      <c r="P104" s="188">
        <f t="shared" si="1"/>
        <v>0</v>
      </c>
      <c r="Q104" s="188">
        <v>0</v>
      </c>
      <c r="R104" s="188">
        <f t="shared" si="2"/>
        <v>0</v>
      </c>
      <c r="S104" s="188">
        <v>0</v>
      </c>
      <c r="T104" s="189">
        <f t="shared" si="3"/>
        <v>0</v>
      </c>
      <c r="AR104" s="14" t="s">
        <v>146</v>
      </c>
      <c r="AT104" s="14" t="s">
        <v>134</v>
      </c>
      <c r="AU104" s="14" t="s">
        <v>80</v>
      </c>
      <c r="AY104" s="14" t="s">
        <v>130</v>
      </c>
      <c r="BE104" s="190">
        <f t="shared" si="4"/>
        <v>0</v>
      </c>
      <c r="BF104" s="190">
        <f t="shared" si="5"/>
        <v>0</v>
      </c>
      <c r="BG104" s="190">
        <f t="shared" si="6"/>
        <v>0</v>
      </c>
      <c r="BH104" s="190">
        <f t="shared" si="7"/>
        <v>0</v>
      </c>
      <c r="BI104" s="190">
        <f t="shared" si="8"/>
        <v>0</v>
      </c>
      <c r="BJ104" s="14" t="s">
        <v>78</v>
      </c>
      <c r="BK104" s="190">
        <f t="shared" si="9"/>
        <v>0</v>
      </c>
      <c r="BL104" s="14" t="s">
        <v>146</v>
      </c>
      <c r="BM104" s="14" t="s">
        <v>233</v>
      </c>
    </row>
    <row r="105" spans="2:65" s="1" customFormat="1" ht="33.75" customHeight="1">
      <c r="B105" s="31"/>
      <c r="C105" s="179" t="s">
        <v>166</v>
      </c>
      <c r="D105" s="179" t="s">
        <v>134</v>
      </c>
      <c r="E105" s="180" t="s">
        <v>234</v>
      </c>
      <c r="F105" s="181" t="s">
        <v>235</v>
      </c>
      <c r="G105" s="182" t="s">
        <v>145</v>
      </c>
      <c r="H105" s="183">
        <v>1</v>
      </c>
      <c r="I105" s="184"/>
      <c r="J105" s="185">
        <f t="shared" si="0"/>
        <v>0</v>
      </c>
      <c r="K105" s="181" t="s">
        <v>18</v>
      </c>
      <c r="L105" s="35"/>
      <c r="M105" s="186" t="s">
        <v>18</v>
      </c>
      <c r="N105" s="187" t="s">
        <v>42</v>
      </c>
      <c r="O105" s="57"/>
      <c r="P105" s="188">
        <f t="shared" si="1"/>
        <v>0</v>
      </c>
      <c r="Q105" s="188">
        <v>0</v>
      </c>
      <c r="R105" s="188">
        <f t="shared" si="2"/>
        <v>0</v>
      </c>
      <c r="S105" s="188">
        <v>0</v>
      </c>
      <c r="T105" s="189">
        <f t="shared" si="3"/>
        <v>0</v>
      </c>
      <c r="AR105" s="14" t="s">
        <v>146</v>
      </c>
      <c r="AT105" s="14" t="s">
        <v>134</v>
      </c>
      <c r="AU105" s="14" t="s">
        <v>80</v>
      </c>
      <c r="AY105" s="14" t="s">
        <v>130</v>
      </c>
      <c r="BE105" s="190">
        <f t="shared" si="4"/>
        <v>0</v>
      </c>
      <c r="BF105" s="190">
        <f t="shared" si="5"/>
        <v>0</v>
      </c>
      <c r="BG105" s="190">
        <f t="shared" si="6"/>
        <v>0</v>
      </c>
      <c r="BH105" s="190">
        <f t="shared" si="7"/>
        <v>0</v>
      </c>
      <c r="BI105" s="190">
        <f t="shared" si="8"/>
        <v>0</v>
      </c>
      <c r="BJ105" s="14" t="s">
        <v>78</v>
      </c>
      <c r="BK105" s="190">
        <f t="shared" si="9"/>
        <v>0</v>
      </c>
      <c r="BL105" s="14" t="s">
        <v>146</v>
      </c>
      <c r="BM105" s="14" t="s">
        <v>236</v>
      </c>
    </row>
    <row r="106" spans="2:65" s="1" customFormat="1" ht="33.75" customHeight="1">
      <c r="B106" s="31"/>
      <c r="C106" s="179" t="s">
        <v>170</v>
      </c>
      <c r="D106" s="179" t="s">
        <v>134</v>
      </c>
      <c r="E106" s="180" t="s">
        <v>237</v>
      </c>
      <c r="F106" s="181" t="s">
        <v>238</v>
      </c>
      <c r="G106" s="182" t="s">
        <v>145</v>
      </c>
      <c r="H106" s="183">
        <v>30</v>
      </c>
      <c r="I106" s="184"/>
      <c r="J106" s="185">
        <f t="shared" si="0"/>
        <v>0</v>
      </c>
      <c r="K106" s="181" t="s">
        <v>18</v>
      </c>
      <c r="L106" s="35"/>
      <c r="M106" s="186" t="s">
        <v>18</v>
      </c>
      <c r="N106" s="187" t="s">
        <v>42</v>
      </c>
      <c r="O106" s="57"/>
      <c r="P106" s="188">
        <f t="shared" si="1"/>
        <v>0</v>
      </c>
      <c r="Q106" s="188">
        <v>0</v>
      </c>
      <c r="R106" s="188">
        <f t="shared" si="2"/>
        <v>0</v>
      </c>
      <c r="S106" s="188">
        <v>0</v>
      </c>
      <c r="T106" s="189">
        <f t="shared" si="3"/>
        <v>0</v>
      </c>
      <c r="AR106" s="14" t="s">
        <v>146</v>
      </c>
      <c r="AT106" s="14" t="s">
        <v>134</v>
      </c>
      <c r="AU106" s="14" t="s">
        <v>80</v>
      </c>
      <c r="AY106" s="14" t="s">
        <v>130</v>
      </c>
      <c r="BE106" s="190">
        <f t="shared" si="4"/>
        <v>0</v>
      </c>
      <c r="BF106" s="190">
        <f t="shared" si="5"/>
        <v>0</v>
      </c>
      <c r="BG106" s="190">
        <f t="shared" si="6"/>
        <v>0</v>
      </c>
      <c r="BH106" s="190">
        <f t="shared" si="7"/>
        <v>0</v>
      </c>
      <c r="BI106" s="190">
        <f t="shared" si="8"/>
        <v>0</v>
      </c>
      <c r="BJ106" s="14" t="s">
        <v>78</v>
      </c>
      <c r="BK106" s="190">
        <f t="shared" si="9"/>
        <v>0</v>
      </c>
      <c r="BL106" s="14" t="s">
        <v>146</v>
      </c>
      <c r="BM106" s="14" t="s">
        <v>239</v>
      </c>
    </row>
    <row r="107" spans="2:65" s="1" customFormat="1" ht="33.75" customHeight="1">
      <c r="B107" s="31"/>
      <c r="C107" s="179" t="s">
        <v>173</v>
      </c>
      <c r="D107" s="179" t="s">
        <v>134</v>
      </c>
      <c r="E107" s="180" t="s">
        <v>240</v>
      </c>
      <c r="F107" s="181" t="s">
        <v>241</v>
      </c>
      <c r="G107" s="182" t="s">
        <v>145</v>
      </c>
      <c r="H107" s="183">
        <v>30</v>
      </c>
      <c r="I107" s="184"/>
      <c r="J107" s="185">
        <f t="shared" si="0"/>
        <v>0</v>
      </c>
      <c r="K107" s="181" t="s">
        <v>18</v>
      </c>
      <c r="L107" s="35"/>
      <c r="M107" s="186" t="s">
        <v>18</v>
      </c>
      <c r="N107" s="187" t="s">
        <v>42</v>
      </c>
      <c r="O107" s="57"/>
      <c r="P107" s="188">
        <f t="shared" si="1"/>
        <v>0</v>
      </c>
      <c r="Q107" s="188">
        <v>0</v>
      </c>
      <c r="R107" s="188">
        <f t="shared" si="2"/>
        <v>0</v>
      </c>
      <c r="S107" s="188">
        <v>0</v>
      </c>
      <c r="T107" s="189">
        <f t="shared" si="3"/>
        <v>0</v>
      </c>
      <c r="AR107" s="14" t="s">
        <v>146</v>
      </c>
      <c r="AT107" s="14" t="s">
        <v>134</v>
      </c>
      <c r="AU107" s="14" t="s">
        <v>80</v>
      </c>
      <c r="AY107" s="14" t="s">
        <v>130</v>
      </c>
      <c r="BE107" s="190">
        <f t="shared" si="4"/>
        <v>0</v>
      </c>
      <c r="BF107" s="190">
        <f t="shared" si="5"/>
        <v>0</v>
      </c>
      <c r="BG107" s="190">
        <f t="shared" si="6"/>
        <v>0</v>
      </c>
      <c r="BH107" s="190">
        <f t="shared" si="7"/>
        <v>0</v>
      </c>
      <c r="BI107" s="190">
        <f t="shared" si="8"/>
        <v>0</v>
      </c>
      <c r="BJ107" s="14" t="s">
        <v>78</v>
      </c>
      <c r="BK107" s="190">
        <f t="shared" si="9"/>
        <v>0</v>
      </c>
      <c r="BL107" s="14" t="s">
        <v>146</v>
      </c>
      <c r="BM107" s="14" t="s">
        <v>242</v>
      </c>
    </row>
    <row r="108" spans="2:65" s="1" customFormat="1" ht="45" customHeight="1">
      <c r="B108" s="31"/>
      <c r="C108" s="179" t="s">
        <v>243</v>
      </c>
      <c r="D108" s="179" t="s">
        <v>134</v>
      </c>
      <c r="E108" s="180" t="s">
        <v>244</v>
      </c>
      <c r="F108" s="181" t="s">
        <v>160</v>
      </c>
      <c r="G108" s="182" t="s">
        <v>145</v>
      </c>
      <c r="H108" s="183">
        <v>1</v>
      </c>
      <c r="I108" s="184"/>
      <c r="J108" s="185">
        <f t="shared" si="0"/>
        <v>0</v>
      </c>
      <c r="K108" s="181" t="s">
        <v>18</v>
      </c>
      <c r="L108" s="35"/>
      <c r="M108" s="186" t="s">
        <v>18</v>
      </c>
      <c r="N108" s="187" t="s">
        <v>42</v>
      </c>
      <c r="O108" s="57"/>
      <c r="P108" s="188">
        <f t="shared" si="1"/>
        <v>0</v>
      </c>
      <c r="Q108" s="188">
        <v>0</v>
      </c>
      <c r="R108" s="188">
        <f t="shared" si="2"/>
        <v>0</v>
      </c>
      <c r="S108" s="188">
        <v>0</v>
      </c>
      <c r="T108" s="189">
        <f t="shared" si="3"/>
        <v>0</v>
      </c>
      <c r="AR108" s="14" t="s">
        <v>146</v>
      </c>
      <c r="AT108" s="14" t="s">
        <v>134</v>
      </c>
      <c r="AU108" s="14" t="s">
        <v>80</v>
      </c>
      <c r="AY108" s="14" t="s">
        <v>130</v>
      </c>
      <c r="BE108" s="190">
        <f t="shared" si="4"/>
        <v>0</v>
      </c>
      <c r="BF108" s="190">
        <f t="shared" si="5"/>
        <v>0</v>
      </c>
      <c r="BG108" s="190">
        <f t="shared" si="6"/>
        <v>0</v>
      </c>
      <c r="BH108" s="190">
        <f t="shared" si="7"/>
        <v>0</v>
      </c>
      <c r="BI108" s="190">
        <f t="shared" si="8"/>
        <v>0</v>
      </c>
      <c r="BJ108" s="14" t="s">
        <v>78</v>
      </c>
      <c r="BK108" s="190">
        <f t="shared" si="9"/>
        <v>0</v>
      </c>
      <c r="BL108" s="14" t="s">
        <v>146</v>
      </c>
      <c r="BM108" s="14" t="s">
        <v>245</v>
      </c>
    </row>
    <row r="109" spans="2:65" s="1" customFormat="1" ht="16.5" customHeight="1">
      <c r="B109" s="31"/>
      <c r="C109" s="179" t="s">
        <v>133</v>
      </c>
      <c r="D109" s="179" t="s">
        <v>134</v>
      </c>
      <c r="E109" s="180" t="s">
        <v>246</v>
      </c>
      <c r="F109" s="181" t="s">
        <v>156</v>
      </c>
      <c r="G109" s="182" t="s">
        <v>145</v>
      </c>
      <c r="H109" s="183">
        <v>30</v>
      </c>
      <c r="I109" s="184"/>
      <c r="J109" s="185">
        <f t="shared" si="0"/>
        <v>0</v>
      </c>
      <c r="K109" s="181" t="s">
        <v>18</v>
      </c>
      <c r="L109" s="35"/>
      <c r="M109" s="186" t="s">
        <v>18</v>
      </c>
      <c r="N109" s="187" t="s">
        <v>42</v>
      </c>
      <c r="O109" s="57"/>
      <c r="P109" s="188">
        <f t="shared" si="1"/>
        <v>0</v>
      </c>
      <c r="Q109" s="188">
        <v>0</v>
      </c>
      <c r="R109" s="188">
        <f t="shared" si="2"/>
        <v>0</v>
      </c>
      <c r="S109" s="188">
        <v>0</v>
      </c>
      <c r="T109" s="189">
        <f t="shared" si="3"/>
        <v>0</v>
      </c>
      <c r="AR109" s="14" t="s">
        <v>146</v>
      </c>
      <c r="AT109" s="14" t="s">
        <v>134</v>
      </c>
      <c r="AU109" s="14" t="s">
        <v>80</v>
      </c>
      <c r="AY109" s="14" t="s">
        <v>130</v>
      </c>
      <c r="BE109" s="190">
        <f t="shared" si="4"/>
        <v>0</v>
      </c>
      <c r="BF109" s="190">
        <f t="shared" si="5"/>
        <v>0</v>
      </c>
      <c r="BG109" s="190">
        <f t="shared" si="6"/>
        <v>0</v>
      </c>
      <c r="BH109" s="190">
        <f t="shared" si="7"/>
        <v>0</v>
      </c>
      <c r="BI109" s="190">
        <f t="shared" si="8"/>
        <v>0</v>
      </c>
      <c r="BJ109" s="14" t="s">
        <v>78</v>
      </c>
      <c r="BK109" s="190">
        <f t="shared" si="9"/>
        <v>0</v>
      </c>
      <c r="BL109" s="14" t="s">
        <v>146</v>
      </c>
      <c r="BM109" s="14" t="s">
        <v>247</v>
      </c>
    </row>
    <row r="110" spans="2:65" s="1" customFormat="1" ht="16.5" customHeight="1">
      <c r="B110" s="31"/>
      <c r="C110" s="179" t="s">
        <v>248</v>
      </c>
      <c r="D110" s="179" t="s">
        <v>134</v>
      </c>
      <c r="E110" s="180" t="s">
        <v>249</v>
      </c>
      <c r="F110" s="181" t="s">
        <v>171</v>
      </c>
      <c r="G110" s="182" t="s">
        <v>145</v>
      </c>
      <c r="H110" s="183">
        <v>2</v>
      </c>
      <c r="I110" s="184"/>
      <c r="J110" s="185">
        <f t="shared" si="0"/>
        <v>0</v>
      </c>
      <c r="K110" s="181" t="s">
        <v>18</v>
      </c>
      <c r="L110" s="35"/>
      <c r="M110" s="186" t="s">
        <v>18</v>
      </c>
      <c r="N110" s="187" t="s">
        <v>42</v>
      </c>
      <c r="O110" s="57"/>
      <c r="P110" s="188">
        <f t="shared" si="1"/>
        <v>0</v>
      </c>
      <c r="Q110" s="188">
        <v>0</v>
      </c>
      <c r="R110" s="188">
        <f t="shared" si="2"/>
        <v>0</v>
      </c>
      <c r="S110" s="188">
        <v>0</v>
      </c>
      <c r="T110" s="189">
        <f t="shared" si="3"/>
        <v>0</v>
      </c>
      <c r="AR110" s="14" t="s">
        <v>146</v>
      </c>
      <c r="AT110" s="14" t="s">
        <v>134</v>
      </c>
      <c r="AU110" s="14" t="s">
        <v>80</v>
      </c>
      <c r="AY110" s="14" t="s">
        <v>130</v>
      </c>
      <c r="BE110" s="190">
        <f t="shared" si="4"/>
        <v>0</v>
      </c>
      <c r="BF110" s="190">
        <f t="shared" si="5"/>
        <v>0</v>
      </c>
      <c r="BG110" s="190">
        <f t="shared" si="6"/>
        <v>0</v>
      </c>
      <c r="BH110" s="190">
        <f t="shared" si="7"/>
        <v>0</v>
      </c>
      <c r="BI110" s="190">
        <f t="shared" si="8"/>
        <v>0</v>
      </c>
      <c r="BJ110" s="14" t="s">
        <v>78</v>
      </c>
      <c r="BK110" s="190">
        <f t="shared" si="9"/>
        <v>0</v>
      </c>
      <c r="BL110" s="14" t="s">
        <v>146</v>
      </c>
      <c r="BM110" s="14" t="s">
        <v>250</v>
      </c>
    </row>
    <row r="111" spans="2:65" s="1" customFormat="1" ht="22.5" customHeight="1">
      <c r="B111" s="31"/>
      <c r="C111" s="179" t="s">
        <v>251</v>
      </c>
      <c r="D111" s="179" t="s">
        <v>134</v>
      </c>
      <c r="E111" s="180" t="s">
        <v>252</v>
      </c>
      <c r="F111" s="181" t="s">
        <v>253</v>
      </c>
      <c r="G111" s="182" t="s">
        <v>145</v>
      </c>
      <c r="H111" s="183">
        <v>4</v>
      </c>
      <c r="I111" s="184"/>
      <c r="J111" s="185">
        <f t="shared" si="0"/>
        <v>0</v>
      </c>
      <c r="K111" s="181" t="s">
        <v>18</v>
      </c>
      <c r="L111" s="35"/>
      <c r="M111" s="186" t="s">
        <v>18</v>
      </c>
      <c r="N111" s="187" t="s">
        <v>42</v>
      </c>
      <c r="O111" s="57"/>
      <c r="P111" s="188">
        <f t="shared" si="1"/>
        <v>0</v>
      </c>
      <c r="Q111" s="188">
        <v>0</v>
      </c>
      <c r="R111" s="188">
        <f t="shared" si="2"/>
        <v>0</v>
      </c>
      <c r="S111" s="188">
        <v>0</v>
      </c>
      <c r="T111" s="189">
        <f t="shared" si="3"/>
        <v>0</v>
      </c>
      <c r="AR111" s="14" t="s">
        <v>146</v>
      </c>
      <c r="AT111" s="14" t="s">
        <v>134</v>
      </c>
      <c r="AU111" s="14" t="s">
        <v>80</v>
      </c>
      <c r="AY111" s="14" t="s">
        <v>130</v>
      </c>
      <c r="BE111" s="190">
        <f t="shared" si="4"/>
        <v>0</v>
      </c>
      <c r="BF111" s="190">
        <f t="shared" si="5"/>
        <v>0</v>
      </c>
      <c r="BG111" s="190">
        <f t="shared" si="6"/>
        <v>0</v>
      </c>
      <c r="BH111" s="190">
        <f t="shared" si="7"/>
        <v>0</v>
      </c>
      <c r="BI111" s="190">
        <f t="shared" si="8"/>
        <v>0</v>
      </c>
      <c r="BJ111" s="14" t="s">
        <v>78</v>
      </c>
      <c r="BK111" s="190">
        <f t="shared" si="9"/>
        <v>0</v>
      </c>
      <c r="BL111" s="14" t="s">
        <v>146</v>
      </c>
      <c r="BM111" s="14" t="s">
        <v>254</v>
      </c>
    </row>
    <row r="112" spans="2:65" s="1" customFormat="1" ht="22.5" customHeight="1">
      <c r="B112" s="31"/>
      <c r="C112" s="179" t="s">
        <v>8</v>
      </c>
      <c r="D112" s="179" t="s">
        <v>134</v>
      </c>
      <c r="E112" s="180" t="s">
        <v>255</v>
      </c>
      <c r="F112" s="181" t="s">
        <v>256</v>
      </c>
      <c r="G112" s="182" t="s">
        <v>145</v>
      </c>
      <c r="H112" s="183">
        <v>4</v>
      </c>
      <c r="I112" s="184"/>
      <c r="J112" s="185">
        <f t="shared" si="0"/>
        <v>0</v>
      </c>
      <c r="K112" s="181" t="s">
        <v>18</v>
      </c>
      <c r="L112" s="35"/>
      <c r="M112" s="186" t="s">
        <v>18</v>
      </c>
      <c r="N112" s="187" t="s">
        <v>42</v>
      </c>
      <c r="O112" s="57"/>
      <c r="P112" s="188">
        <f t="shared" si="1"/>
        <v>0</v>
      </c>
      <c r="Q112" s="188">
        <v>0</v>
      </c>
      <c r="R112" s="188">
        <f t="shared" si="2"/>
        <v>0</v>
      </c>
      <c r="S112" s="188">
        <v>0</v>
      </c>
      <c r="T112" s="189">
        <f t="shared" si="3"/>
        <v>0</v>
      </c>
      <c r="AR112" s="14" t="s">
        <v>146</v>
      </c>
      <c r="AT112" s="14" t="s">
        <v>134</v>
      </c>
      <c r="AU112" s="14" t="s">
        <v>80</v>
      </c>
      <c r="AY112" s="14" t="s">
        <v>130</v>
      </c>
      <c r="BE112" s="190">
        <f t="shared" si="4"/>
        <v>0</v>
      </c>
      <c r="BF112" s="190">
        <f t="shared" si="5"/>
        <v>0</v>
      </c>
      <c r="BG112" s="190">
        <f t="shared" si="6"/>
        <v>0</v>
      </c>
      <c r="BH112" s="190">
        <f t="shared" si="7"/>
        <v>0</v>
      </c>
      <c r="BI112" s="190">
        <f t="shared" si="8"/>
        <v>0</v>
      </c>
      <c r="BJ112" s="14" t="s">
        <v>78</v>
      </c>
      <c r="BK112" s="190">
        <f t="shared" si="9"/>
        <v>0</v>
      </c>
      <c r="BL112" s="14" t="s">
        <v>146</v>
      </c>
      <c r="BM112" s="14" t="s">
        <v>257</v>
      </c>
    </row>
    <row r="113" spans="2:65" s="1" customFormat="1" ht="22.5" customHeight="1">
      <c r="B113" s="31"/>
      <c r="C113" s="179" t="s">
        <v>138</v>
      </c>
      <c r="D113" s="179" t="s">
        <v>134</v>
      </c>
      <c r="E113" s="180" t="s">
        <v>198</v>
      </c>
      <c r="F113" s="181" t="s">
        <v>175</v>
      </c>
      <c r="G113" s="182" t="s">
        <v>145</v>
      </c>
      <c r="H113" s="183">
        <v>1</v>
      </c>
      <c r="I113" s="184"/>
      <c r="J113" s="185">
        <f t="shared" si="0"/>
        <v>0</v>
      </c>
      <c r="K113" s="181" t="s">
        <v>18</v>
      </c>
      <c r="L113" s="35"/>
      <c r="M113" s="186" t="s">
        <v>18</v>
      </c>
      <c r="N113" s="187" t="s">
        <v>42</v>
      </c>
      <c r="O113" s="57"/>
      <c r="P113" s="188">
        <f t="shared" si="1"/>
        <v>0</v>
      </c>
      <c r="Q113" s="188">
        <v>0</v>
      </c>
      <c r="R113" s="188">
        <f t="shared" si="2"/>
        <v>0</v>
      </c>
      <c r="S113" s="188">
        <v>0</v>
      </c>
      <c r="T113" s="189">
        <f t="shared" si="3"/>
        <v>0</v>
      </c>
      <c r="AR113" s="14" t="s">
        <v>146</v>
      </c>
      <c r="AT113" s="14" t="s">
        <v>134</v>
      </c>
      <c r="AU113" s="14" t="s">
        <v>80</v>
      </c>
      <c r="AY113" s="14" t="s">
        <v>130</v>
      </c>
      <c r="BE113" s="190">
        <f t="shared" si="4"/>
        <v>0</v>
      </c>
      <c r="BF113" s="190">
        <f t="shared" si="5"/>
        <v>0</v>
      </c>
      <c r="BG113" s="190">
        <f t="shared" si="6"/>
        <v>0</v>
      </c>
      <c r="BH113" s="190">
        <f t="shared" si="7"/>
        <v>0</v>
      </c>
      <c r="BI113" s="190">
        <f t="shared" si="8"/>
        <v>0</v>
      </c>
      <c r="BJ113" s="14" t="s">
        <v>78</v>
      </c>
      <c r="BK113" s="190">
        <f t="shared" si="9"/>
        <v>0</v>
      </c>
      <c r="BL113" s="14" t="s">
        <v>146</v>
      </c>
      <c r="BM113" s="14" t="s">
        <v>258</v>
      </c>
    </row>
    <row r="114" spans="2:65" s="11" customFormat="1" ht="25.9" customHeight="1">
      <c r="B114" s="163"/>
      <c r="C114" s="164"/>
      <c r="D114" s="165" t="s">
        <v>70</v>
      </c>
      <c r="E114" s="166" t="s">
        <v>177</v>
      </c>
      <c r="F114" s="166" t="s">
        <v>178</v>
      </c>
      <c r="G114" s="164"/>
      <c r="H114" s="164"/>
      <c r="I114" s="167"/>
      <c r="J114" s="168">
        <f>BK114</f>
        <v>0</v>
      </c>
      <c r="K114" s="164"/>
      <c r="L114" s="169"/>
      <c r="M114" s="170"/>
      <c r="N114" s="171"/>
      <c r="O114" s="171"/>
      <c r="P114" s="172">
        <f>P115+P118+P120+P123</f>
        <v>0</v>
      </c>
      <c r="Q114" s="171"/>
      <c r="R114" s="172">
        <f>R115+R118+R120+R123</f>
        <v>0</v>
      </c>
      <c r="S114" s="171"/>
      <c r="T114" s="173">
        <f>T115+T118+T120+T123</f>
        <v>0</v>
      </c>
      <c r="AR114" s="174" t="s">
        <v>179</v>
      </c>
      <c r="AT114" s="175" t="s">
        <v>70</v>
      </c>
      <c r="AU114" s="175" t="s">
        <v>71</v>
      </c>
      <c r="AY114" s="174" t="s">
        <v>130</v>
      </c>
      <c r="BK114" s="176">
        <f>BK115+BK118+BK120+BK123</f>
        <v>0</v>
      </c>
    </row>
    <row r="115" spans="2:65" s="11" customFormat="1" ht="22.9" customHeight="1">
      <c r="B115" s="163"/>
      <c r="C115" s="164"/>
      <c r="D115" s="165" t="s">
        <v>70</v>
      </c>
      <c r="E115" s="177" t="s">
        <v>180</v>
      </c>
      <c r="F115" s="177" t="s">
        <v>181</v>
      </c>
      <c r="G115" s="164"/>
      <c r="H115" s="164"/>
      <c r="I115" s="167"/>
      <c r="J115" s="178">
        <f>BK115</f>
        <v>0</v>
      </c>
      <c r="K115" s="164"/>
      <c r="L115" s="169"/>
      <c r="M115" s="170"/>
      <c r="N115" s="171"/>
      <c r="O115" s="171"/>
      <c r="P115" s="172">
        <f>SUM(P116:P117)</f>
        <v>0</v>
      </c>
      <c r="Q115" s="171"/>
      <c r="R115" s="172">
        <f>SUM(R116:R117)</f>
        <v>0</v>
      </c>
      <c r="S115" s="171"/>
      <c r="T115" s="173">
        <f>SUM(T116:T117)</f>
        <v>0</v>
      </c>
      <c r="AR115" s="174" t="s">
        <v>179</v>
      </c>
      <c r="AT115" s="175" t="s">
        <v>70</v>
      </c>
      <c r="AU115" s="175" t="s">
        <v>78</v>
      </c>
      <c r="AY115" s="174" t="s">
        <v>130</v>
      </c>
      <c r="BK115" s="176">
        <f>SUM(BK116:BK117)</f>
        <v>0</v>
      </c>
    </row>
    <row r="116" spans="2:65" s="1" customFormat="1" ht="16.5" customHeight="1">
      <c r="B116" s="31"/>
      <c r="C116" s="179" t="s">
        <v>7</v>
      </c>
      <c r="D116" s="179" t="s">
        <v>134</v>
      </c>
      <c r="E116" s="180" t="s">
        <v>182</v>
      </c>
      <c r="F116" s="181" t="s">
        <v>183</v>
      </c>
      <c r="G116" s="182" t="s">
        <v>137</v>
      </c>
      <c r="H116" s="183">
        <v>1</v>
      </c>
      <c r="I116" s="184"/>
      <c r="J116" s="185">
        <f>ROUND(I116*H116,2)</f>
        <v>0</v>
      </c>
      <c r="K116" s="181" t="s">
        <v>18</v>
      </c>
      <c r="L116" s="35"/>
      <c r="M116" s="186" t="s">
        <v>18</v>
      </c>
      <c r="N116" s="187" t="s">
        <v>42</v>
      </c>
      <c r="O116" s="57"/>
      <c r="P116" s="188">
        <f>O116*H116</f>
        <v>0</v>
      </c>
      <c r="Q116" s="188">
        <v>0</v>
      </c>
      <c r="R116" s="188">
        <f>Q116*H116</f>
        <v>0</v>
      </c>
      <c r="S116" s="188">
        <v>0</v>
      </c>
      <c r="T116" s="189">
        <f>S116*H116</f>
        <v>0</v>
      </c>
      <c r="AR116" s="14" t="s">
        <v>184</v>
      </c>
      <c r="AT116" s="14" t="s">
        <v>134</v>
      </c>
      <c r="AU116" s="14" t="s">
        <v>80</v>
      </c>
      <c r="AY116" s="14" t="s">
        <v>130</v>
      </c>
      <c r="BE116" s="190">
        <f>IF(N116="základní",J116,0)</f>
        <v>0</v>
      </c>
      <c r="BF116" s="190">
        <f>IF(N116="snížená",J116,0)</f>
        <v>0</v>
      </c>
      <c r="BG116" s="190">
        <f>IF(N116="zákl. přenesená",J116,0)</f>
        <v>0</v>
      </c>
      <c r="BH116" s="190">
        <f>IF(N116="sníž. přenesená",J116,0)</f>
        <v>0</v>
      </c>
      <c r="BI116" s="190">
        <f>IF(N116="nulová",J116,0)</f>
        <v>0</v>
      </c>
      <c r="BJ116" s="14" t="s">
        <v>78</v>
      </c>
      <c r="BK116" s="190">
        <f>ROUND(I116*H116,2)</f>
        <v>0</v>
      </c>
      <c r="BL116" s="14" t="s">
        <v>184</v>
      </c>
      <c r="BM116" s="14" t="s">
        <v>259</v>
      </c>
    </row>
    <row r="117" spans="2:65" s="1" customFormat="1" ht="16.5" customHeight="1">
      <c r="B117" s="31"/>
      <c r="C117" s="179" t="s">
        <v>260</v>
      </c>
      <c r="D117" s="179" t="s">
        <v>134</v>
      </c>
      <c r="E117" s="180" t="s">
        <v>186</v>
      </c>
      <c r="F117" s="181" t="s">
        <v>187</v>
      </c>
      <c r="G117" s="182" t="s">
        <v>137</v>
      </c>
      <c r="H117" s="183">
        <v>1</v>
      </c>
      <c r="I117" s="184"/>
      <c r="J117" s="185">
        <f>ROUND(I117*H117,2)</f>
        <v>0</v>
      </c>
      <c r="K117" s="181" t="s">
        <v>18</v>
      </c>
      <c r="L117" s="35"/>
      <c r="M117" s="186" t="s">
        <v>18</v>
      </c>
      <c r="N117" s="187" t="s">
        <v>42</v>
      </c>
      <c r="O117" s="57"/>
      <c r="P117" s="188">
        <f>O117*H117</f>
        <v>0</v>
      </c>
      <c r="Q117" s="188">
        <v>0</v>
      </c>
      <c r="R117" s="188">
        <f>Q117*H117</f>
        <v>0</v>
      </c>
      <c r="S117" s="188">
        <v>0</v>
      </c>
      <c r="T117" s="189">
        <f>S117*H117</f>
        <v>0</v>
      </c>
      <c r="AR117" s="14" t="s">
        <v>184</v>
      </c>
      <c r="AT117" s="14" t="s">
        <v>134</v>
      </c>
      <c r="AU117" s="14" t="s">
        <v>80</v>
      </c>
      <c r="AY117" s="14" t="s">
        <v>130</v>
      </c>
      <c r="BE117" s="190">
        <f>IF(N117="základní",J117,0)</f>
        <v>0</v>
      </c>
      <c r="BF117" s="190">
        <f>IF(N117="snížená",J117,0)</f>
        <v>0</v>
      </c>
      <c r="BG117" s="190">
        <f>IF(N117="zákl. přenesená",J117,0)</f>
        <v>0</v>
      </c>
      <c r="BH117" s="190">
        <f>IF(N117="sníž. přenesená",J117,0)</f>
        <v>0</v>
      </c>
      <c r="BI117" s="190">
        <f>IF(N117="nulová",J117,0)</f>
        <v>0</v>
      </c>
      <c r="BJ117" s="14" t="s">
        <v>78</v>
      </c>
      <c r="BK117" s="190">
        <f>ROUND(I117*H117,2)</f>
        <v>0</v>
      </c>
      <c r="BL117" s="14" t="s">
        <v>184</v>
      </c>
      <c r="BM117" s="14" t="s">
        <v>261</v>
      </c>
    </row>
    <row r="118" spans="2:65" s="11" customFormat="1" ht="22.9" customHeight="1">
      <c r="B118" s="163"/>
      <c r="C118" s="164"/>
      <c r="D118" s="165" t="s">
        <v>70</v>
      </c>
      <c r="E118" s="177" t="s">
        <v>189</v>
      </c>
      <c r="F118" s="177" t="s">
        <v>190</v>
      </c>
      <c r="G118" s="164"/>
      <c r="H118" s="164"/>
      <c r="I118" s="167"/>
      <c r="J118" s="178">
        <f>BK118</f>
        <v>0</v>
      </c>
      <c r="K118" s="164"/>
      <c r="L118" s="169"/>
      <c r="M118" s="170"/>
      <c r="N118" s="171"/>
      <c r="O118" s="171"/>
      <c r="P118" s="172">
        <f>P119</f>
        <v>0</v>
      </c>
      <c r="Q118" s="171"/>
      <c r="R118" s="172">
        <f>R119</f>
        <v>0</v>
      </c>
      <c r="S118" s="171"/>
      <c r="T118" s="173">
        <f>T119</f>
        <v>0</v>
      </c>
      <c r="AR118" s="174" t="s">
        <v>179</v>
      </c>
      <c r="AT118" s="175" t="s">
        <v>70</v>
      </c>
      <c r="AU118" s="175" t="s">
        <v>78</v>
      </c>
      <c r="AY118" s="174" t="s">
        <v>130</v>
      </c>
      <c r="BK118" s="176">
        <f>BK119</f>
        <v>0</v>
      </c>
    </row>
    <row r="119" spans="2:65" s="1" customFormat="1" ht="16.5" customHeight="1">
      <c r="B119" s="31"/>
      <c r="C119" s="179" t="s">
        <v>262</v>
      </c>
      <c r="D119" s="179" t="s">
        <v>134</v>
      </c>
      <c r="E119" s="180" t="s">
        <v>192</v>
      </c>
      <c r="F119" s="181" t="s">
        <v>193</v>
      </c>
      <c r="G119" s="182" t="s">
        <v>137</v>
      </c>
      <c r="H119" s="183">
        <v>1</v>
      </c>
      <c r="I119" s="184"/>
      <c r="J119" s="185">
        <f>ROUND(I119*H119,2)</f>
        <v>0</v>
      </c>
      <c r="K119" s="181" t="s">
        <v>194</v>
      </c>
      <c r="L119" s="35"/>
      <c r="M119" s="186" t="s">
        <v>18</v>
      </c>
      <c r="N119" s="187" t="s">
        <v>42</v>
      </c>
      <c r="O119" s="57"/>
      <c r="P119" s="188">
        <f>O119*H119</f>
        <v>0</v>
      </c>
      <c r="Q119" s="188">
        <v>0</v>
      </c>
      <c r="R119" s="188">
        <f>Q119*H119</f>
        <v>0</v>
      </c>
      <c r="S119" s="188">
        <v>0</v>
      </c>
      <c r="T119" s="189">
        <f>S119*H119</f>
        <v>0</v>
      </c>
      <c r="AR119" s="14" t="s">
        <v>184</v>
      </c>
      <c r="AT119" s="14" t="s">
        <v>134</v>
      </c>
      <c r="AU119" s="14" t="s">
        <v>80</v>
      </c>
      <c r="AY119" s="14" t="s">
        <v>130</v>
      </c>
      <c r="BE119" s="190">
        <f>IF(N119="základní",J119,0)</f>
        <v>0</v>
      </c>
      <c r="BF119" s="190">
        <f>IF(N119="snížená",J119,0)</f>
        <v>0</v>
      </c>
      <c r="BG119" s="190">
        <f>IF(N119="zákl. přenesená",J119,0)</f>
        <v>0</v>
      </c>
      <c r="BH119" s="190">
        <f>IF(N119="sníž. přenesená",J119,0)</f>
        <v>0</v>
      </c>
      <c r="BI119" s="190">
        <f>IF(N119="nulová",J119,0)</f>
        <v>0</v>
      </c>
      <c r="BJ119" s="14" t="s">
        <v>78</v>
      </c>
      <c r="BK119" s="190">
        <f>ROUND(I119*H119,2)</f>
        <v>0</v>
      </c>
      <c r="BL119" s="14" t="s">
        <v>184</v>
      </c>
      <c r="BM119" s="14" t="s">
        <v>263</v>
      </c>
    </row>
    <row r="120" spans="2:65" s="11" customFormat="1" ht="22.9" customHeight="1">
      <c r="B120" s="163"/>
      <c r="C120" s="164"/>
      <c r="D120" s="165" t="s">
        <v>70</v>
      </c>
      <c r="E120" s="177" t="s">
        <v>196</v>
      </c>
      <c r="F120" s="177" t="s">
        <v>197</v>
      </c>
      <c r="G120" s="164"/>
      <c r="H120" s="164"/>
      <c r="I120" s="167"/>
      <c r="J120" s="178">
        <f>BK120</f>
        <v>0</v>
      </c>
      <c r="K120" s="164"/>
      <c r="L120" s="169"/>
      <c r="M120" s="170"/>
      <c r="N120" s="171"/>
      <c r="O120" s="171"/>
      <c r="P120" s="172">
        <f>SUM(P121:P122)</f>
        <v>0</v>
      </c>
      <c r="Q120" s="171"/>
      <c r="R120" s="172">
        <f>SUM(R121:R122)</f>
        <v>0</v>
      </c>
      <c r="S120" s="171"/>
      <c r="T120" s="173">
        <f>SUM(T121:T122)</f>
        <v>0</v>
      </c>
      <c r="AR120" s="174" t="s">
        <v>179</v>
      </c>
      <c r="AT120" s="175" t="s">
        <v>70</v>
      </c>
      <c r="AU120" s="175" t="s">
        <v>78</v>
      </c>
      <c r="AY120" s="174" t="s">
        <v>130</v>
      </c>
      <c r="BK120" s="176">
        <f>SUM(BK121:BK122)</f>
        <v>0</v>
      </c>
    </row>
    <row r="121" spans="2:65" s="1" customFormat="1" ht="16.5" customHeight="1">
      <c r="B121" s="31"/>
      <c r="C121" s="179" t="s">
        <v>264</v>
      </c>
      <c r="D121" s="179" t="s">
        <v>134</v>
      </c>
      <c r="E121" s="180" t="s">
        <v>199</v>
      </c>
      <c r="F121" s="181" t="s">
        <v>200</v>
      </c>
      <c r="G121" s="182" t="s">
        <v>137</v>
      </c>
      <c r="H121" s="183">
        <v>1</v>
      </c>
      <c r="I121" s="184"/>
      <c r="J121" s="185">
        <f>ROUND(I121*H121,2)</f>
        <v>0</v>
      </c>
      <c r="K121" s="181" t="s">
        <v>201</v>
      </c>
      <c r="L121" s="35"/>
      <c r="M121" s="186" t="s">
        <v>18</v>
      </c>
      <c r="N121" s="187" t="s">
        <v>42</v>
      </c>
      <c r="O121" s="57"/>
      <c r="P121" s="188">
        <f>O121*H121</f>
        <v>0</v>
      </c>
      <c r="Q121" s="188">
        <v>0</v>
      </c>
      <c r="R121" s="188">
        <f>Q121*H121</f>
        <v>0</v>
      </c>
      <c r="S121" s="188">
        <v>0</v>
      </c>
      <c r="T121" s="189">
        <f>S121*H121</f>
        <v>0</v>
      </c>
      <c r="AR121" s="14" t="s">
        <v>184</v>
      </c>
      <c r="AT121" s="14" t="s">
        <v>134</v>
      </c>
      <c r="AU121" s="14" t="s">
        <v>80</v>
      </c>
      <c r="AY121" s="14" t="s">
        <v>130</v>
      </c>
      <c r="BE121" s="190">
        <f>IF(N121="základní",J121,0)</f>
        <v>0</v>
      </c>
      <c r="BF121" s="190">
        <f>IF(N121="snížená",J121,0)</f>
        <v>0</v>
      </c>
      <c r="BG121" s="190">
        <f>IF(N121="zákl. přenesená",J121,0)</f>
        <v>0</v>
      </c>
      <c r="BH121" s="190">
        <f>IF(N121="sníž. přenesená",J121,0)</f>
        <v>0</v>
      </c>
      <c r="BI121" s="190">
        <f>IF(N121="nulová",J121,0)</f>
        <v>0</v>
      </c>
      <c r="BJ121" s="14" t="s">
        <v>78</v>
      </c>
      <c r="BK121" s="190">
        <f>ROUND(I121*H121,2)</f>
        <v>0</v>
      </c>
      <c r="BL121" s="14" t="s">
        <v>184</v>
      </c>
      <c r="BM121" s="14" t="s">
        <v>265</v>
      </c>
    </row>
    <row r="122" spans="2:65" s="1" customFormat="1" ht="16.5" customHeight="1">
      <c r="B122" s="31"/>
      <c r="C122" s="179" t="s">
        <v>266</v>
      </c>
      <c r="D122" s="179" t="s">
        <v>134</v>
      </c>
      <c r="E122" s="180" t="s">
        <v>204</v>
      </c>
      <c r="F122" s="181" t="s">
        <v>205</v>
      </c>
      <c r="G122" s="182" t="s">
        <v>137</v>
      </c>
      <c r="H122" s="183">
        <v>1</v>
      </c>
      <c r="I122" s="184"/>
      <c r="J122" s="185">
        <f>ROUND(I122*H122,2)</f>
        <v>0</v>
      </c>
      <c r="K122" s="181" t="s">
        <v>18</v>
      </c>
      <c r="L122" s="35"/>
      <c r="M122" s="186" t="s">
        <v>18</v>
      </c>
      <c r="N122" s="187" t="s">
        <v>42</v>
      </c>
      <c r="O122" s="57"/>
      <c r="P122" s="188">
        <f>O122*H122</f>
        <v>0</v>
      </c>
      <c r="Q122" s="188">
        <v>0</v>
      </c>
      <c r="R122" s="188">
        <f>Q122*H122</f>
        <v>0</v>
      </c>
      <c r="S122" s="188">
        <v>0</v>
      </c>
      <c r="T122" s="189">
        <f>S122*H122</f>
        <v>0</v>
      </c>
      <c r="AR122" s="14" t="s">
        <v>184</v>
      </c>
      <c r="AT122" s="14" t="s">
        <v>134</v>
      </c>
      <c r="AU122" s="14" t="s">
        <v>80</v>
      </c>
      <c r="AY122" s="14" t="s">
        <v>130</v>
      </c>
      <c r="BE122" s="190">
        <f>IF(N122="základní",J122,0)</f>
        <v>0</v>
      </c>
      <c r="BF122" s="190">
        <f>IF(N122="snížená",J122,0)</f>
        <v>0</v>
      </c>
      <c r="BG122" s="190">
        <f>IF(N122="zákl. přenesená",J122,0)</f>
        <v>0</v>
      </c>
      <c r="BH122" s="190">
        <f>IF(N122="sníž. přenesená",J122,0)</f>
        <v>0</v>
      </c>
      <c r="BI122" s="190">
        <f>IF(N122="nulová",J122,0)</f>
        <v>0</v>
      </c>
      <c r="BJ122" s="14" t="s">
        <v>78</v>
      </c>
      <c r="BK122" s="190">
        <f>ROUND(I122*H122,2)</f>
        <v>0</v>
      </c>
      <c r="BL122" s="14" t="s">
        <v>184</v>
      </c>
      <c r="BM122" s="14" t="s">
        <v>267</v>
      </c>
    </row>
    <row r="123" spans="2:65" s="11" customFormat="1" ht="22.9" customHeight="1">
      <c r="B123" s="163"/>
      <c r="C123" s="164"/>
      <c r="D123" s="165" t="s">
        <v>70</v>
      </c>
      <c r="E123" s="177" t="s">
        <v>207</v>
      </c>
      <c r="F123" s="177" t="s">
        <v>208</v>
      </c>
      <c r="G123" s="164"/>
      <c r="H123" s="164"/>
      <c r="I123" s="167"/>
      <c r="J123" s="178">
        <f>BK123</f>
        <v>0</v>
      </c>
      <c r="K123" s="164"/>
      <c r="L123" s="169"/>
      <c r="M123" s="170"/>
      <c r="N123" s="171"/>
      <c r="O123" s="171"/>
      <c r="P123" s="172">
        <f>P124</f>
        <v>0</v>
      </c>
      <c r="Q123" s="171"/>
      <c r="R123" s="172">
        <f>R124</f>
        <v>0</v>
      </c>
      <c r="S123" s="171"/>
      <c r="T123" s="173">
        <f>T124</f>
        <v>0</v>
      </c>
      <c r="AR123" s="174" t="s">
        <v>179</v>
      </c>
      <c r="AT123" s="175" t="s">
        <v>70</v>
      </c>
      <c r="AU123" s="175" t="s">
        <v>78</v>
      </c>
      <c r="AY123" s="174" t="s">
        <v>130</v>
      </c>
      <c r="BK123" s="176">
        <f>BK124</f>
        <v>0</v>
      </c>
    </row>
    <row r="124" spans="2:65" s="1" customFormat="1" ht="16.5" customHeight="1">
      <c r="B124" s="31"/>
      <c r="C124" s="179" t="s">
        <v>268</v>
      </c>
      <c r="D124" s="179" t="s">
        <v>134</v>
      </c>
      <c r="E124" s="180" t="s">
        <v>210</v>
      </c>
      <c r="F124" s="181" t="s">
        <v>211</v>
      </c>
      <c r="G124" s="182" t="s">
        <v>137</v>
      </c>
      <c r="H124" s="183">
        <v>1</v>
      </c>
      <c r="I124" s="184"/>
      <c r="J124" s="185">
        <f>ROUND(I124*H124,2)</f>
        <v>0</v>
      </c>
      <c r="K124" s="181" t="s">
        <v>201</v>
      </c>
      <c r="L124" s="35"/>
      <c r="M124" s="191" t="s">
        <v>18</v>
      </c>
      <c r="N124" s="192" t="s">
        <v>42</v>
      </c>
      <c r="O124" s="193"/>
      <c r="P124" s="194">
        <f>O124*H124</f>
        <v>0</v>
      </c>
      <c r="Q124" s="194">
        <v>0</v>
      </c>
      <c r="R124" s="194">
        <f>Q124*H124</f>
        <v>0</v>
      </c>
      <c r="S124" s="194">
        <v>0</v>
      </c>
      <c r="T124" s="195">
        <f>S124*H124</f>
        <v>0</v>
      </c>
      <c r="AR124" s="14" t="s">
        <v>184</v>
      </c>
      <c r="AT124" s="14" t="s">
        <v>134</v>
      </c>
      <c r="AU124" s="14" t="s">
        <v>80</v>
      </c>
      <c r="AY124" s="14" t="s">
        <v>130</v>
      </c>
      <c r="BE124" s="190">
        <f>IF(N124="základní",J124,0)</f>
        <v>0</v>
      </c>
      <c r="BF124" s="190">
        <f>IF(N124="snížená",J124,0)</f>
        <v>0</v>
      </c>
      <c r="BG124" s="190">
        <f>IF(N124="zákl. přenesená",J124,0)</f>
        <v>0</v>
      </c>
      <c r="BH124" s="190">
        <f>IF(N124="sníž. přenesená",J124,0)</f>
        <v>0</v>
      </c>
      <c r="BI124" s="190">
        <f>IF(N124="nulová",J124,0)</f>
        <v>0</v>
      </c>
      <c r="BJ124" s="14" t="s">
        <v>78</v>
      </c>
      <c r="BK124" s="190">
        <f>ROUND(I124*H124,2)</f>
        <v>0</v>
      </c>
      <c r="BL124" s="14" t="s">
        <v>184</v>
      </c>
      <c r="BM124" s="14" t="s">
        <v>269</v>
      </c>
    </row>
    <row r="125" spans="2:65" s="1" customFormat="1" ht="6.95" customHeight="1">
      <c r="B125" s="43"/>
      <c r="C125" s="44"/>
      <c r="D125" s="44"/>
      <c r="E125" s="44"/>
      <c r="F125" s="44"/>
      <c r="G125" s="44"/>
      <c r="H125" s="44"/>
      <c r="I125" s="131"/>
      <c r="J125" s="44"/>
      <c r="K125" s="44"/>
      <c r="L125" s="35"/>
    </row>
  </sheetData>
  <sheetProtection algorithmName="SHA-512" hashValue="st5GCh8HqypdUuZdwdXEdxjW8mOIyrmyhsyclDUBWZGczrCM729oSaVK76D2i6hfPcBeU8DBjVyhuPi/s81nyw==" saltValue="RMj1cxRmU2FBP2GkMKEFj3Q1CfaVSpTvxtpf0MNPGhsIVvrankjnnO2sJn9mAw4FsscaYoVRamV8lmgIsa9JsQ==" spinCount="100000" sheet="1" objects="1" scenarios="1" formatColumns="0" formatRows="0" autoFilter="0"/>
  <autoFilter ref="C93:K124"/>
  <mergeCells count="12">
    <mergeCell ref="E86:H86"/>
    <mergeCell ref="L2:V2"/>
    <mergeCell ref="E50:H50"/>
    <mergeCell ref="E52:H52"/>
    <mergeCell ref="E54:H54"/>
    <mergeCell ref="E82:H82"/>
    <mergeCell ref="E84:H84"/>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0"/>
  <sheetViews>
    <sheetView showGridLines="0" workbookViewId="0"/>
  </sheetViews>
  <sheetFormatPr defaultRowHeight="12.7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3"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84"/>
      <c r="M2" s="284"/>
      <c r="N2" s="284"/>
      <c r="O2" s="284"/>
      <c r="P2" s="284"/>
      <c r="Q2" s="284"/>
      <c r="R2" s="284"/>
      <c r="S2" s="284"/>
      <c r="T2" s="284"/>
      <c r="U2" s="284"/>
      <c r="V2" s="284"/>
      <c r="AT2" s="14" t="s">
        <v>91</v>
      </c>
    </row>
    <row r="3" spans="2:46" ht="6.95" customHeight="1">
      <c r="B3" s="104"/>
      <c r="C3" s="105"/>
      <c r="D3" s="105"/>
      <c r="E3" s="105"/>
      <c r="F3" s="105"/>
      <c r="G3" s="105"/>
      <c r="H3" s="105"/>
      <c r="I3" s="106"/>
      <c r="J3" s="105"/>
      <c r="K3" s="105"/>
      <c r="L3" s="17"/>
      <c r="AT3" s="14" t="s">
        <v>80</v>
      </c>
    </row>
    <row r="4" spans="2:46" ht="24.95" customHeight="1">
      <c r="B4" s="17"/>
      <c r="D4" s="107" t="s">
        <v>95</v>
      </c>
      <c r="L4" s="17"/>
      <c r="M4" s="21" t="s">
        <v>10</v>
      </c>
      <c r="AT4" s="14" t="s">
        <v>4</v>
      </c>
    </row>
    <row r="5" spans="2:46" ht="6.95" customHeight="1">
      <c r="B5" s="17"/>
      <c r="L5" s="17"/>
    </row>
    <row r="6" spans="2:46" ht="12" customHeight="1">
      <c r="B6" s="17"/>
      <c r="D6" s="108" t="s">
        <v>16</v>
      </c>
      <c r="L6" s="17"/>
    </row>
    <row r="7" spans="2:46" ht="16.5" customHeight="1">
      <c r="B7" s="17"/>
      <c r="E7" s="317" t="str">
        <f>'Rekapitulace stavby'!K6</f>
        <v>Dodávka vnitřního vybavení pro 2. ZŠ Beroun - vybavení specializovaných učeben</v>
      </c>
      <c r="F7" s="318"/>
      <c r="G7" s="318"/>
      <c r="H7" s="318"/>
      <c r="L7" s="17"/>
    </row>
    <row r="8" spans="2:46" ht="12" customHeight="1">
      <c r="B8" s="17"/>
      <c r="D8" s="108" t="s">
        <v>96</v>
      </c>
      <c r="L8" s="17"/>
    </row>
    <row r="9" spans="2:46" s="1" customFormat="1" ht="16.5" customHeight="1">
      <c r="B9" s="35"/>
      <c r="E9" s="317" t="s">
        <v>97</v>
      </c>
      <c r="F9" s="319"/>
      <c r="G9" s="319"/>
      <c r="H9" s="319"/>
      <c r="I9" s="109"/>
      <c r="L9" s="35"/>
    </row>
    <row r="10" spans="2:46" s="1" customFormat="1" ht="12" customHeight="1">
      <c r="B10" s="35"/>
      <c r="D10" s="108" t="s">
        <v>98</v>
      </c>
      <c r="I10" s="109"/>
      <c r="L10" s="35"/>
    </row>
    <row r="11" spans="2:46" s="1" customFormat="1" ht="36.950000000000003" customHeight="1">
      <c r="B11" s="35"/>
      <c r="E11" s="320" t="s">
        <v>270</v>
      </c>
      <c r="F11" s="319"/>
      <c r="G11" s="319"/>
      <c r="H11" s="319"/>
      <c r="I11" s="109"/>
      <c r="L11" s="35"/>
    </row>
    <row r="12" spans="2:46" s="1" customFormat="1" ht="11.25">
      <c r="B12" s="35"/>
      <c r="I12" s="109"/>
      <c r="L12" s="35"/>
    </row>
    <row r="13" spans="2:46" s="1" customFormat="1" ht="12" customHeight="1">
      <c r="B13" s="35"/>
      <c r="D13" s="108" t="s">
        <v>17</v>
      </c>
      <c r="F13" s="14" t="s">
        <v>18</v>
      </c>
      <c r="I13" s="110" t="s">
        <v>19</v>
      </c>
      <c r="J13" s="14" t="s">
        <v>18</v>
      </c>
      <c r="L13" s="35"/>
    </row>
    <row r="14" spans="2:46" s="1" customFormat="1" ht="12" customHeight="1">
      <c r="B14" s="35"/>
      <c r="D14" s="108" t="s">
        <v>20</v>
      </c>
      <c r="F14" s="14" t="s">
        <v>21</v>
      </c>
      <c r="I14" s="110" t="s">
        <v>22</v>
      </c>
      <c r="J14" s="111" t="str">
        <f>'Rekapitulace stavby'!AN8</f>
        <v>5. 4. 2019</v>
      </c>
      <c r="L14" s="35"/>
    </row>
    <row r="15" spans="2:46" s="1" customFormat="1" ht="10.9" customHeight="1">
      <c r="B15" s="35"/>
      <c r="I15" s="109"/>
      <c r="L15" s="35"/>
    </row>
    <row r="16" spans="2:46" s="1" customFormat="1" ht="12" customHeight="1">
      <c r="B16" s="35"/>
      <c r="D16" s="108" t="s">
        <v>24</v>
      </c>
      <c r="I16" s="110" t="s">
        <v>25</v>
      </c>
      <c r="J16" s="14" t="s">
        <v>18</v>
      </c>
      <c r="L16" s="35"/>
    </row>
    <row r="17" spans="2:12" s="1" customFormat="1" ht="18" customHeight="1">
      <c r="B17" s="35"/>
      <c r="E17" s="14" t="s">
        <v>26</v>
      </c>
      <c r="I17" s="110" t="s">
        <v>27</v>
      </c>
      <c r="J17" s="14" t="s">
        <v>18</v>
      </c>
      <c r="L17" s="35"/>
    </row>
    <row r="18" spans="2:12" s="1" customFormat="1" ht="6.95" customHeight="1">
      <c r="B18" s="35"/>
      <c r="I18" s="109"/>
      <c r="L18" s="35"/>
    </row>
    <row r="19" spans="2:12" s="1" customFormat="1" ht="12" customHeight="1">
      <c r="B19" s="35"/>
      <c r="D19" s="108" t="s">
        <v>28</v>
      </c>
      <c r="I19" s="110" t="s">
        <v>25</v>
      </c>
      <c r="J19" s="27" t="str">
        <f>'Rekapitulace stavby'!AN13</f>
        <v>Vyplň údaj</v>
      </c>
      <c r="L19" s="35"/>
    </row>
    <row r="20" spans="2:12" s="1" customFormat="1" ht="18" customHeight="1">
      <c r="B20" s="35"/>
      <c r="E20" s="321" t="str">
        <f>'Rekapitulace stavby'!E14</f>
        <v>Vyplň údaj</v>
      </c>
      <c r="F20" s="322"/>
      <c r="G20" s="322"/>
      <c r="H20" s="322"/>
      <c r="I20" s="110" t="s">
        <v>27</v>
      </c>
      <c r="J20" s="27" t="str">
        <f>'Rekapitulace stavby'!AN14</f>
        <v>Vyplň údaj</v>
      </c>
      <c r="L20" s="35"/>
    </row>
    <row r="21" spans="2:12" s="1" customFormat="1" ht="6.95" customHeight="1">
      <c r="B21" s="35"/>
      <c r="I21" s="109"/>
      <c r="L21" s="35"/>
    </row>
    <row r="22" spans="2:12" s="1" customFormat="1" ht="12" customHeight="1">
      <c r="B22" s="35"/>
      <c r="D22" s="108" t="s">
        <v>30</v>
      </c>
      <c r="I22" s="110" t="s">
        <v>25</v>
      </c>
      <c r="J22" s="14" t="s">
        <v>100</v>
      </c>
      <c r="L22" s="35"/>
    </row>
    <row r="23" spans="2:12" s="1" customFormat="1" ht="18" customHeight="1">
      <c r="B23" s="35"/>
      <c r="E23" s="14" t="s">
        <v>101</v>
      </c>
      <c r="I23" s="110" t="s">
        <v>27</v>
      </c>
      <c r="J23" s="14" t="s">
        <v>102</v>
      </c>
      <c r="L23" s="35"/>
    </row>
    <row r="24" spans="2:12" s="1" customFormat="1" ht="6.95" customHeight="1">
      <c r="B24" s="35"/>
      <c r="I24" s="109"/>
      <c r="L24" s="35"/>
    </row>
    <row r="25" spans="2:12" s="1" customFormat="1" ht="12" customHeight="1">
      <c r="B25" s="35"/>
      <c r="D25" s="108" t="s">
        <v>33</v>
      </c>
      <c r="I25" s="110" t="s">
        <v>25</v>
      </c>
      <c r="J25" s="14" t="s">
        <v>18</v>
      </c>
      <c r="L25" s="35"/>
    </row>
    <row r="26" spans="2:12" s="1" customFormat="1" ht="18" customHeight="1">
      <c r="B26" s="35"/>
      <c r="E26" s="14" t="s">
        <v>34</v>
      </c>
      <c r="I26" s="110" t="s">
        <v>27</v>
      </c>
      <c r="J26" s="14" t="s">
        <v>18</v>
      </c>
      <c r="L26" s="35"/>
    </row>
    <row r="27" spans="2:12" s="1" customFormat="1" ht="6.95" customHeight="1">
      <c r="B27" s="35"/>
      <c r="I27" s="109"/>
      <c r="L27" s="35"/>
    </row>
    <row r="28" spans="2:12" s="1" customFormat="1" ht="12" customHeight="1">
      <c r="B28" s="35"/>
      <c r="D28" s="108" t="s">
        <v>35</v>
      </c>
      <c r="I28" s="109"/>
      <c r="L28" s="35"/>
    </row>
    <row r="29" spans="2:12" s="7" customFormat="1" ht="45" customHeight="1">
      <c r="B29" s="112"/>
      <c r="E29" s="323" t="s">
        <v>36</v>
      </c>
      <c r="F29" s="323"/>
      <c r="G29" s="323"/>
      <c r="H29" s="323"/>
      <c r="I29" s="113"/>
      <c r="L29" s="112"/>
    </row>
    <row r="30" spans="2:12" s="1" customFormat="1" ht="6.95" customHeight="1">
      <c r="B30" s="35"/>
      <c r="I30" s="109"/>
      <c r="L30" s="35"/>
    </row>
    <row r="31" spans="2:12" s="1" customFormat="1" ht="6.95" customHeight="1">
      <c r="B31" s="35"/>
      <c r="D31" s="53"/>
      <c r="E31" s="53"/>
      <c r="F31" s="53"/>
      <c r="G31" s="53"/>
      <c r="H31" s="53"/>
      <c r="I31" s="114"/>
      <c r="J31" s="53"/>
      <c r="K31" s="53"/>
      <c r="L31" s="35"/>
    </row>
    <row r="32" spans="2:12" s="1" customFormat="1" ht="25.35" customHeight="1">
      <c r="B32" s="35"/>
      <c r="D32" s="115" t="s">
        <v>37</v>
      </c>
      <c r="I32" s="109"/>
      <c r="J32" s="116">
        <f>ROUND(J93, 2)</f>
        <v>0</v>
      </c>
      <c r="L32" s="35"/>
    </row>
    <row r="33" spans="2:12" s="1" customFormat="1" ht="6.95" customHeight="1">
      <c r="B33" s="35"/>
      <c r="D33" s="53"/>
      <c r="E33" s="53"/>
      <c r="F33" s="53"/>
      <c r="G33" s="53"/>
      <c r="H33" s="53"/>
      <c r="I33" s="114"/>
      <c r="J33" s="53"/>
      <c r="K33" s="53"/>
      <c r="L33" s="35"/>
    </row>
    <row r="34" spans="2:12" s="1" customFormat="1" ht="14.45" customHeight="1">
      <c r="B34" s="35"/>
      <c r="F34" s="117" t="s">
        <v>39</v>
      </c>
      <c r="I34" s="118" t="s">
        <v>38</v>
      </c>
      <c r="J34" s="117" t="s">
        <v>40</v>
      </c>
      <c r="L34" s="35"/>
    </row>
    <row r="35" spans="2:12" s="1" customFormat="1" ht="14.45" customHeight="1">
      <c r="B35" s="35"/>
      <c r="D35" s="108" t="s">
        <v>41</v>
      </c>
      <c r="E35" s="108" t="s">
        <v>42</v>
      </c>
      <c r="F35" s="119">
        <f>ROUND((SUM(BE93:BE119)),  2)</f>
        <v>0</v>
      </c>
      <c r="I35" s="120">
        <v>0.21</v>
      </c>
      <c r="J35" s="119">
        <f>ROUND(((SUM(BE93:BE119))*I35),  2)</f>
        <v>0</v>
      </c>
      <c r="L35" s="35"/>
    </row>
    <row r="36" spans="2:12" s="1" customFormat="1" ht="14.45" customHeight="1">
      <c r="B36" s="35"/>
      <c r="E36" s="108" t="s">
        <v>43</v>
      </c>
      <c r="F36" s="119">
        <f>ROUND((SUM(BF93:BF119)),  2)</f>
        <v>0</v>
      </c>
      <c r="I36" s="120">
        <v>0.15</v>
      </c>
      <c r="J36" s="119">
        <f>ROUND(((SUM(BF93:BF119))*I36),  2)</f>
        <v>0</v>
      </c>
      <c r="L36" s="35"/>
    </row>
    <row r="37" spans="2:12" s="1" customFormat="1" ht="14.45" hidden="1" customHeight="1">
      <c r="B37" s="35"/>
      <c r="E37" s="108" t="s">
        <v>44</v>
      </c>
      <c r="F37" s="119">
        <f>ROUND((SUM(BG93:BG119)),  2)</f>
        <v>0</v>
      </c>
      <c r="I37" s="120">
        <v>0.21</v>
      </c>
      <c r="J37" s="119">
        <f>0</f>
        <v>0</v>
      </c>
      <c r="L37" s="35"/>
    </row>
    <row r="38" spans="2:12" s="1" customFormat="1" ht="14.45" hidden="1" customHeight="1">
      <c r="B38" s="35"/>
      <c r="E38" s="108" t="s">
        <v>45</v>
      </c>
      <c r="F38" s="119">
        <f>ROUND((SUM(BH93:BH119)),  2)</f>
        <v>0</v>
      </c>
      <c r="I38" s="120">
        <v>0.15</v>
      </c>
      <c r="J38" s="119">
        <f>0</f>
        <v>0</v>
      </c>
      <c r="L38" s="35"/>
    </row>
    <row r="39" spans="2:12" s="1" customFormat="1" ht="14.45" hidden="1" customHeight="1">
      <c r="B39" s="35"/>
      <c r="E39" s="108" t="s">
        <v>46</v>
      </c>
      <c r="F39" s="119">
        <f>ROUND((SUM(BI93:BI119)),  2)</f>
        <v>0</v>
      </c>
      <c r="I39" s="120">
        <v>0</v>
      </c>
      <c r="J39" s="119">
        <f>0</f>
        <v>0</v>
      </c>
      <c r="L39" s="35"/>
    </row>
    <row r="40" spans="2:12" s="1" customFormat="1" ht="6.95" customHeight="1">
      <c r="B40" s="35"/>
      <c r="I40" s="109"/>
      <c r="L40" s="35"/>
    </row>
    <row r="41" spans="2:12" s="1" customFormat="1" ht="25.35" customHeight="1">
      <c r="B41" s="35"/>
      <c r="C41" s="121"/>
      <c r="D41" s="122" t="s">
        <v>47</v>
      </c>
      <c r="E41" s="123"/>
      <c r="F41" s="123"/>
      <c r="G41" s="124" t="s">
        <v>48</v>
      </c>
      <c r="H41" s="125" t="s">
        <v>49</v>
      </c>
      <c r="I41" s="126"/>
      <c r="J41" s="127">
        <f>SUM(J32:J39)</f>
        <v>0</v>
      </c>
      <c r="K41" s="128"/>
      <c r="L41" s="35"/>
    </row>
    <row r="42" spans="2:12" s="1" customFormat="1" ht="14.45" customHeight="1">
      <c r="B42" s="129"/>
      <c r="C42" s="130"/>
      <c r="D42" s="130"/>
      <c r="E42" s="130"/>
      <c r="F42" s="130"/>
      <c r="G42" s="130"/>
      <c r="H42" s="130"/>
      <c r="I42" s="131"/>
      <c r="J42" s="130"/>
      <c r="K42" s="130"/>
      <c r="L42" s="35"/>
    </row>
    <row r="46" spans="2:12" s="1" customFormat="1" ht="6.95" customHeight="1">
      <c r="B46" s="132"/>
      <c r="C46" s="133"/>
      <c r="D46" s="133"/>
      <c r="E46" s="133"/>
      <c r="F46" s="133"/>
      <c r="G46" s="133"/>
      <c r="H46" s="133"/>
      <c r="I46" s="134"/>
      <c r="J46" s="133"/>
      <c r="K46" s="133"/>
      <c r="L46" s="35"/>
    </row>
    <row r="47" spans="2:12" s="1" customFormat="1" ht="24.95" customHeight="1">
      <c r="B47" s="31"/>
      <c r="C47" s="20" t="s">
        <v>103</v>
      </c>
      <c r="D47" s="32"/>
      <c r="E47" s="32"/>
      <c r="F47" s="32"/>
      <c r="G47" s="32"/>
      <c r="H47" s="32"/>
      <c r="I47" s="109"/>
      <c r="J47" s="32"/>
      <c r="K47" s="32"/>
      <c r="L47" s="35"/>
    </row>
    <row r="48" spans="2:12" s="1" customFormat="1" ht="6.95" customHeight="1">
      <c r="B48" s="31"/>
      <c r="C48" s="32"/>
      <c r="D48" s="32"/>
      <c r="E48" s="32"/>
      <c r="F48" s="32"/>
      <c r="G48" s="32"/>
      <c r="H48" s="32"/>
      <c r="I48" s="109"/>
      <c r="J48" s="32"/>
      <c r="K48" s="32"/>
      <c r="L48" s="35"/>
    </row>
    <row r="49" spans="2:47" s="1" customFormat="1" ht="12" customHeight="1">
      <c r="B49" s="31"/>
      <c r="C49" s="26" t="s">
        <v>16</v>
      </c>
      <c r="D49" s="32"/>
      <c r="E49" s="32"/>
      <c r="F49" s="32"/>
      <c r="G49" s="32"/>
      <c r="H49" s="32"/>
      <c r="I49" s="109"/>
      <c r="J49" s="32"/>
      <c r="K49" s="32"/>
      <c r="L49" s="35"/>
    </row>
    <row r="50" spans="2:47" s="1" customFormat="1" ht="16.5" customHeight="1">
      <c r="B50" s="31"/>
      <c r="C50" s="32"/>
      <c r="D50" s="32"/>
      <c r="E50" s="324" t="str">
        <f>E7</f>
        <v>Dodávka vnitřního vybavení pro 2. ZŠ Beroun - vybavení specializovaných učeben</v>
      </c>
      <c r="F50" s="325"/>
      <c r="G50" s="325"/>
      <c r="H50" s="325"/>
      <c r="I50" s="109"/>
      <c r="J50" s="32"/>
      <c r="K50" s="32"/>
      <c r="L50" s="35"/>
    </row>
    <row r="51" spans="2:47" ht="12" customHeight="1">
      <c r="B51" s="18"/>
      <c r="C51" s="26" t="s">
        <v>96</v>
      </c>
      <c r="D51" s="19"/>
      <c r="E51" s="19"/>
      <c r="F51" s="19"/>
      <c r="G51" s="19"/>
      <c r="H51" s="19"/>
      <c r="J51" s="19"/>
      <c r="K51" s="19"/>
      <c r="L51" s="17"/>
    </row>
    <row r="52" spans="2:47" s="1" customFormat="1" ht="16.5" customHeight="1">
      <c r="B52" s="31"/>
      <c r="C52" s="32"/>
      <c r="D52" s="32"/>
      <c r="E52" s="324" t="s">
        <v>97</v>
      </c>
      <c r="F52" s="292"/>
      <c r="G52" s="292"/>
      <c r="H52" s="292"/>
      <c r="I52" s="109"/>
      <c r="J52" s="32"/>
      <c r="K52" s="32"/>
      <c r="L52" s="35"/>
    </row>
    <row r="53" spans="2:47" s="1" customFormat="1" ht="12" customHeight="1">
      <c r="B53" s="31"/>
      <c r="C53" s="26" t="s">
        <v>98</v>
      </c>
      <c r="D53" s="32"/>
      <c r="E53" s="32"/>
      <c r="F53" s="32"/>
      <c r="G53" s="32"/>
      <c r="H53" s="32"/>
      <c r="I53" s="109"/>
      <c r="J53" s="32"/>
      <c r="K53" s="32"/>
      <c r="L53" s="35"/>
    </row>
    <row r="54" spans="2:47" s="1" customFormat="1" ht="16.5" customHeight="1">
      <c r="B54" s="31"/>
      <c r="C54" s="32"/>
      <c r="D54" s="32"/>
      <c r="E54" s="293" t="str">
        <f>E11</f>
        <v>03.3 - Vybavení učebny zeměpisu</v>
      </c>
      <c r="F54" s="292"/>
      <c r="G54" s="292"/>
      <c r="H54" s="292"/>
      <c r="I54" s="109"/>
      <c r="J54" s="32"/>
      <c r="K54" s="32"/>
      <c r="L54" s="35"/>
    </row>
    <row r="55" spans="2:47" s="1" customFormat="1" ht="6.95" customHeight="1">
      <c r="B55" s="31"/>
      <c r="C55" s="32"/>
      <c r="D55" s="32"/>
      <c r="E55" s="32"/>
      <c r="F55" s="32"/>
      <c r="G55" s="32"/>
      <c r="H55" s="32"/>
      <c r="I55" s="109"/>
      <c r="J55" s="32"/>
      <c r="K55" s="32"/>
      <c r="L55" s="35"/>
    </row>
    <row r="56" spans="2:47" s="1" customFormat="1" ht="12" customHeight="1">
      <c r="B56" s="31"/>
      <c r="C56" s="26" t="s">
        <v>20</v>
      </c>
      <c r="D56" s="32"/>
      <c r="E56" s="32"/>
      <c r="F56" s="24" t="str">
        <f>F14</f>
        <v>Beroun, Preislerova ul.</v>
      </c>
      <c r="G56" s="32"/>
      <c r="H56" s="32"/>
      <c r="I56" s="110" t="s">
        <v>22</v>
      </c>
      <c r="J56" s="52" t="str">
        <f>IF(J14="","",J14)</f>
        <v>5. 4. 2019</v>
      </c>
      <c r="K56" s="32"/>
      <c r="L56" s="35"/>
    </row>
    <row r="57" spans="2:47" s="1" customFormat="1" ht="6.95" customHeight="1">
      <c r="B57" s="31"/>
      <c r="C57" s="32"/>
      <c r="D57" s="32"/>
      <c r="E57" s="32"/>
      <c r="F57" s="32"/>
      <c r="G57" s="32"/>
      <c r="H57" s="32"/>
      <c r="I57" s="109"/>
      <c r="J57" s="32"/>
      <c r="K57" s="32"/>
      <c r="L57" s="35"/>
    </row>
    <row r="58" spans="2:47" s="1" customFormat="1" ht="24.95" customHeight="1">
      <c r="B58" s="31"/>
      <c r="C58" s="26" t="s">
        <v>24</v>
      </c>
      <c r="D58" s="32"/>
      <c r="E58" s="32"/>
      <c r="F58" s="24" t="str">
        <f>E17</f>
        <v>Město Beroun, Husovo nám. 68,26643</v>
      </c>
      <c r="G58" s="32"/>
      <c r="H58" s="32"/>
      <c r="I58" s="110" t="s">
        <v>30</v>
      </c>
      <c r="J58" s="29" t="str">
        <f>E23</f>
        <v>Spektra s.r.o.Beroun,V Hlinkách 1548</v>
      </c>
      <c r="K58" s="32"/>
      <c r="L58" s="35"/>
    </row>
    <row r="59" spans="2:47" s="1" customFormat="1" ht="13.7" customHeight="1">
      <c r="B59" s="31"/>
      <c r="C59" s="26" t="s">
        <v>28</v>
      </c>
      <c r="D59" s="32"/>
      <c r="E59" s="32"/>
      <c r="F59" s="24" t="str">
        <f>IF(E20="","",E20)</f>
        <v>Vyplň údaj</v>
      </c>
      <c r="G59" s="32"/>
      <c r="H59" s="32"/>
      <c r="I59" s="110" t="s">
        <v>33</v>
      </c>
      <c r="J59" s="29" t="str">
        <f>E26</f>
        <v>p. Lenka Dejdarová</v>
      </c>
      <c r="K59" s="32"/>
      <c r="L59" s="35"/>
    </row>
    <row r="60" spans="2:47" s="1" customFormat="1" ht="10.35" customHeight="1">
      <c r="B60" s="31"/>
      <c r="C60" s="32"/>
      <c r="D60" s="32"/>
      <c r="E60" s="32"/>
      <c r="F60" s="32"/>
      <c r="G60" s="32"/>
      <c r="H60" s="32"/>
      <c r="I60" s="109"/>
      <c r="J60" s="32"/>
      <c r="K60" s="32"/>
      <c r="L60" s="35"/>
    </row>
    <row r="61" spans="2:47" s="1" customFormat="1" ht="29.25" customHeight="1">
      <c r="B61" s="31"/>
      <c r="C61" s="135" t="s">
        <v>104</v>
      </c>
      <c r="D61" s="136"/>
      <c r="E61" s="136"/>
      <c r="F61" s="136"/>
      <c r="G61" s="136"/>
      <c r="H61" s="136"/>
      <c r="I61" s="137"/>
      <c r="J61" s="138" t="s">
        <v>105</v>
      </c>
      <c r="K61" s="136"/>
      <c r="L61" s="35"/>
    </row>
    <row r="62" spans="2:47" s="1" customFormat="1" ht="10.35" customHeight="1">
      <c r="B62" s="31"/>
      <c r="C62" s="32"/>
      <c r="D62" s="32"/>
      <c r="E62" s="32"/>
      <c r="F62" s="32"/>
      <c r="G62" s="32"/>
      <c r="H62" s="32"/>
      <c r="I62" s="109"/>
      <c r="J62" s="32"/>
      <c r="K62" s="32"/>
      <c r="L62" s="35"/>
    </row>
    <row r="63" spans="2:47" s="1" customFormat="1" ht="22.9" customHeight="1">
      <c r="B63" s="31"/>
      <c r="C63" s="139" t="s">
        <v>69</v>
      </c>
      <c r="D63" s="32"/>
      <c r="E63" s="32"/>
      <c r="F63" s="32"/>
      <c r="G63" s="32"/>
      <c r="H63" s="32"/>
      <c r="I63" s="109"/>
      <c r="J63" s="70">
        <f>J93</f>
        <v>0</v>
      </c>
      <c r="K63" s="32"/>
      <c r="L63" s="35"/>
      <c r="AU63" s="14" t="s">
        <v>106</v>
      </c>
    </row>
    <row r="64" spans="2:47" s="8" customFormat="1" ht="24.95" customHeight="1">
      <c r="B64" s="140"/>
      <c r="C64" s="141"/>
      <c r="D64" s="142" t="s">
        <v>107</v>
      </c>
      <c r="E64" s="143"/>
      <c r="F64" s="143"/>
      <c r="G64" s="143"/>
      <c r="H64" s="143"/>
      <c r="I64" s="144"/>
      <c r="J64" s="145">
        <f>J94</f>
        <v>0</v>
      </c>
      <c r="K64" s="141"/>
      <c r="L64" s="146"/>
    </row>
    <row r="65" spans="2:12" s="9" customFormat="1" ht="19.899999999999999" customHeight="1">
      <c r="B65" s="147"/>
      <c r="C65" s="91"/>
      <c r="D65" s="148" t="s">
        <v>108</v>
      </c>
      <c r="E65" s="149"/>
      <c r="F65" s="149"/>
      <c r="G65" s="149"/>
      <c r="H65" s="149"/>
      <c r="I65" s="150"/>
      <c r="J65" s="151">
        <f>J95</f>
        <v>0</v>
      </c>
      <c r="K65" s="91"/>
      <c r="L65" s="152"/>
    </row>
    <row r="66" spans="2:12" s="8" customFormat="1" ht="24.95" customHeight="1">
      <c r="B66" s="140"/>
      <c r="C66" s="141"/>
      <c r="D66" s="142" t="s">
        <v>109</v>
      </c>
      <c r="E66" s="143"/>
      <c r="F66" s="143"/>
      <c r="G66" s="143"/>
      <c r="H66" s="143"/>
      <c r="I66" s="144"/>
      <c r="J66" s="145">
        <f>J97</f>
        <v>0</v>
      </c>
      <c r="K66" s="141"/>
      <c r="L66" s="146"/>
    </row>
    <row r="67" spans="2:12" s="8" customFormat="1" ht="24.95" customHeight="1">
      <c r="B67" s="140"/>
      <c r="C67" s="141"/>
      <c r="D67" s="142" t="s">
        <v>110</v>
      </c>
      <c r="E67" s="143"/>
      <c r="F67" s="143"/>
      <c r="G67" s="143"/>
      <c r="H67" s="143"/>
      <c r="I67" s="144"/>
      <c r="J67" s="145">
        <f>J109</f>
        <v>0</v>
      </c>
      <c r="K67" s="141"/>
      <c r="L67" s="146"/>
    </row>
    <row r="68" spans="2:12" s="9" customFormat="1" ht="19.899999999999999" customHeight="1">
      <c r="B68" s="147"/>
      <c r="C68" s="91"/>
      <c r="D68" s="148" t="s">
        <v>111</v>
      </c>
      <c r="E68" s="149"/>
      <c r="F68" s="149"/>
      <c r="G68" s="149"/>
      <c r="H68" s="149"/>
      <c r="I68" s="150"/>
      <c r="J68" s="151">
        <f>J110</f>
        <v>0</v>
      </c>
      <c r="K68" s="91"/>
      <c r="L68" s="152"/>
    </row>
    <row r="69" spans="2:12" s="9" customFormat="1" ht="19.899999999999999" customHeight="1">
      <c r="B69" s="147"/>
      <c r="C69" s="91"/>
      <c r="D69" s="148" t="s">
        <v>112</v>
      </c>
      <c r="E69" s="149"/>
      <c r="F69" s="149"/>
      <c r="G69" s="149"/>
      <c r="H69" s="149"/>
      <c r="I69" s="150"/>
      <c r="J69" s="151">
        <f>J113</f>
        <v>0</v>
      </c>
      <c r="K69" s="91"/>
      <c r="L69" s="152"/>
    </row>
    <row r="70" spans="2:12" s="9" customFormat="1" ht="19.899999999999999" customHeight="1">
      <c r="B70" s="147"/>
      <c r="C70" s="91"/>
      <c r="D70" s="148" t="s">
        <v>113</v>
      </c>
      <c r="E70" s="149"/>
      <c r="F70" s="149"/>
      <c r="G70" s="149"/>
      <c r="H70" s="149"/>
      <c r="I70" s="150"/>
      <c r="J70" s="151">
        <f>J115</f>
        <v>0</v>
      </c>
      <c r="K70" s="91"/>
      <c r="L70" s="152"/>
    </row>
    <row r="71" spans="2:12" s="9" customFormat="1" ht="19.899999999999999" customHeight="1">
      <c r="B71" s="147"/>
      <c r="C71" s="91"/>
      <c r="D71" s="148" t="s">
        <v>114</v>
      </c>
      <c r="E71" s="149"/>
      <c r="F71" s="149"/>
      <c r="G71" s="149"/>
      <c r="H71" s="149"/>
      <c r="I71" s="150"/>
      <c r="J71" s="151">
        <f>J118</f>
        <v>0</v>
      </c>
      <c r="K71" s="91"/>
      <c r="L71" s="152"/>
    </row>
    <row r="72" spans="2:12" s="1" customFormat="1" ht="21.75" customHeight="1">
      <c r="B72" s="31"/>
      <c r="C72" s="32"/>
      <c r="D72" s="32"/>
      <c r="E72" s="32"/>
      <c r="F72" s="32"/>
      <c r="G72" s="32"/>
      <c r="H72" s="32"/>
      <c r="I72" s="109"/>
      <c r="J72" s="32"/>
      <c r="K72" s="32"/>
      <c r="L72" s="35"/>
    </row>
    <row r="73" spans="2:12" s="1" customFormat="1" ht="6.95" customHeight="1">
      <c r="B73" s="43"/>
      <c r="C73" s="44"/>
      <c r="D73" s="44"/>
      <c r="E73" s="44"/>
      <c r="F73" s="44"/>
      <c r="G73" s="44"/>
      <c r="H73" s="44"/>
      <c r="I73" s="131"/>
      <c r="J73" s="44"/>
      <c r="K73" s="44"/>
      <c r="L73" s="35"/>
    </row>
    <row r="77" spans="2:12" s="1" customFormat="1" ht="6.95" customHeight="1">
      <c r="B77" s="45"/>
      <c r="C77" s="46"/>
      <c r="D77" s="46"/>
      <c r="E77" s="46"/>
      <c r="F77" s="46"/>
      <c r="G77" s="46"/>
      <c r="H77" s="46"/>
      <c r="I77" s="134"/>
      <c r="J77" s="46"/>
      <c r="K77" s="46"/>
      <c r="L77" s="35"/>
    </row>
    <row r="78" spans="2:12" s="1" customFormat="1" ht="24.95" customHeight="1">
      <c r="B78" s="31"/>
      <c r="C78" s="20" t="s">
        <v>115</v>
      </c>
      <c r="D78" s="32"/>
      <c r="E78" s="32"/>
      <c r="F78" s="32"/>
      <c r="G78" s="32"/>
      <c r="H78" s="32"/>
      <c r="I78" s="109"/>
      <c r="J78" s="32"/>
      <c r="K78" s="32"/>
      <c r="L78" s="35"/>
    </row>
    <row r="79" spans="2:12" s="1" customFormat="1" ht="6.95" customHeight="1">
      <c r="B79" s="31"/>
      <c r="C79" s="32"/>
      <c r="D79" s="32"/>
      <c r="E79" s="32"/>
      <c r="F79" s="32"/>
      <c r="G79" s="32"/>
      <c r="H79" s="32"/>
      <c r="I79" s="109"/>
      <c r="J79" s="32"/>
      <c r="K79" s="32"/>
      <c r="L79" s="35"/>
    </row>
    <row r="80" spans="2:12" s="1" customFormat="1" ht="12" customHeight="1">
      <c r="B80" s="31"/>
      <c r="C80" s="26" t="s">
        <v>16</v>
      </c>
      <c r="D80" s="32"/>
      <c r="E80" s="32"/>
      <c r="F80" s="32"/>
      <c r="G80" s="32"/>
      <c r="H80" s="32"/>
      <c r="I80" s="109"/>
      <c r="J80" s="32"/>
      <c r="K80" s="32"/>
      <c r="L80" s="35"/>
    </row>
    <row r="81" spans="2:65" s="1" customFormat="1" ht="16.5" customHeight="1">
      <c r="B81" s="31"/>
      <c r="C81" s="32"/>
      <c r="D81" s="32"/>
      <c r="E81" s="324" t="str">
        <f>E7</f>
        <v>Dodávka vnitřního vybavení pro 2. ZŠ Beroun - vybavení specializovaných učeben</v>
      </c>
      <c r="F81" s="325"/>
      <c r="G81" s="325"/>
      <c r="H81" s="325"/>
      <c r="I81" s="109"/>
      <c r="J81" s="32"/>
      <c r="K81" s="32"/>
      <c r="L81" s="35"/>
    </row>
    <row r="82" spans="2:65" ht="12" customHeight="1">
      <c r="B82" s="18"/>
      <c r="C82" s="26" t="s">
        <v>96</v>
      </c>
      <c r="D82" s="19"/>
      <c r="E82" s="19"/>
      <c r="F82" s="19"/>
      <c r="G82" s="19"/>
      <c r="H82" s="19"/>
      <c r="J82" s="19"/>
      <c r="K82" s="19"/>
      <c r="L82" s="17"/>
    </row>
    <row r="83" spans="2:65" s="1" customFormat="1" ht="16.5" customHeight="1">
      <c r="B83" s="31"/>
      <c r="C83" s="32"/>
      <c r="D83" s="32"/>
      <c r="E83" s="324" t="s">
        <v>97</v>
      </c>
      <c r="F83" s="292"/>
      <c r="G83" s="292"/>
      <c r="H83" s="292"/>
      <c r="I83" s="109"/>
      <c r="J83" s="32"/>
      <c r="K83" s="32"/>
      <c r="L83" s="35"/>
    </row>
    <row r="84" spans="2:65" s="1" customFormat="1" ht="12" customHeight="1">
      <c r="B84" s="31"/>
      <c r="C84" s="26" t="s">
        <v>98</v>
      </c>
      <c r="D84" s="32"/>
      <c r="E84" s="32"/>
      <c r="F84" s="32"/>
      <c r="G84" s="32"/>
      <c r="H84" s="32"/>
      <c r="I84" s="109"/>
      <c r="J84" s="32"/>
      <c r="K84" s="32"/>
      <c r="L84" s="35"/>
    </row>
    <row r="85" spans="2:65" s="1" customFormat="1" ht="16.5" customHeight="1">
      <c r="B85" s="31"/>
      <c r="C85" s="32"/>
      <c r="D85" s="32"/>
      <c r="E85" s="293" t="str">
        <f>E11</f>
        <v>03.3 - Vybavení učebny zeměpisu</v>
      </c>
      <c r="F85" s="292"/>
      <c r="G85" s="292"/>
      <c r="H85" s="292"/>
      <c r="I85" s="109"/>
      <c r="J85" s="32"/>
      <c r="K85" s="32"/>
      <c r="L85" s="35"/>
    </row>
    <row r="86" spans="2:65" s="1" customFormat="1" ht="6.95" customHeight="1">
      <c r="B86" s="31"/>
      <c r="C86" s="32"/>
      <c r="D86" s="32"/>
      <c r="E86" s="32"/>
      <c r="F86" s="32"/>
      <c r="G86" s="32"/>
      <c r="H86" s="32"/>
      <c r="I86" s="109"/>
      <c r="J86" s="32"/>
      <c r="K86" s="32"/>
      <c r="L86" s="35"/>
    </row>
    <row r="87" spans="2:65" s="1" customFormat="1" ht="12" customHeight="1">
      <c r="B87" s="31"/>
      <c r="C87" s="26" t="s">
        <v>20</v>
      </c>
      <c r="D87" s="32"/>
      <c r="E87" s="32"/>
      <c r="F87" s="24" t="str">
        <f>F14</f>
        <v>Beroun, Preislerova ul.</v>
      </c>
      <c r="G87" s="32"/>
      <c r="H87" s="32"/>
      <c r="I87" s="110" t="s">
        <v>22</v>
      </c>
      <c r="J87" s="52" t="str">
        <f>IF(J14="","",J14)</f>
        <v>5. 4. 2019</v>
      </c>
      <c r="K87" s="32"/>
      <c r="L87" s="35"/>
    </row>
    <row r="88" spans="2:65" s="1" customFormat="1" ht="6.95" customHeight="1">
      <c r="B88" s="31"/>
      <c r="C88" s="32"/>
      <c r="D88" s="32"/>
      <c r="E88" s="32"/>
      <c r="F88" s="32"/>
      <c r="G88" s="32"/>
      <c r="H88" s="32"/>
      <c r="I88" s="109"/>
      <c r="J88" s="32"/>
      <c r="K88" s="32"/>
      <c r="L88" s="35"/>
    </row>
    <row r="89" spans="2:65" s="1" customFormat="1" ht="24.95" customHeight="1">
      <c r="B89" s="31"/>
      <c r="C89" s="26" t="s">
        <v>24</v>
      </c>
      <c r="D89" s="32"/>
      <c r="E89" s="32"/>
      <c r="F89" s="24" t="str">
        <f>E17</f>
        <v>Město Beroun, Husovo nám. 68,26643</v>
      </c>
      <c r="G89" s="32"/>
      <c r="H89" s="32"/>
      <c r="I89" s="110" t="s">
        <v>30</v>
      </c>
      <c r="J89" s="29" t="str">
        <f>E23</f>
        <v>Spektra s.r.o.Beroun,V Hlinkách 1548</v>
      </c>
      <c r="K89" s="32"/>
      <c r="L89" s="35"/>
    </row>
    <row r="90" spans="2:65" s="1" customFormat="1" ht="13.7" customHeight="1">
      <c r="B90" s="31"/>
      <c r="C90" s="26" t="s">
        <v>28</v>
      </c>
      <c r="D90" s="32"/>
      <c r="E90" s="32"/>
      <c r="F90" s="24" t="str">
        <f>IF(E20="","",E20)</f>
        <v>Vyplň údaj</v>
      </c>
      <c r="G90" s="32"/>
      <c r="H90" s="32"/>
      <c r="I90" s="110" t="s">
        <v>33</v>
      </c>
      <c r="J90" s="29" t="str">
        <f>E26</f>
        <v>p. Lenka Dejdarová</v>
      </c>
      <c r="K90" s="32"/>
      <c r="L90" s="35"/>
    </row>
    <row r="91" spans="2:65" s="1" customFormat="1" ht="10.35" customHeight="1">
      <c r="B91" s="31"/>
      <c r="C91" s="32"/>
      <c r="D91" s="32"/>
      <c r="E91" s="32"/>
      <c r="F91" s="32"/>
      <c r="G91" s="32"/>
      <c r="H91" s="32"/>
      <c r="I91" s="109"/>
      <c r="J91" s="32"/>
      <c r="K91" s="32"/>
      <c r="L91" s="35"/>
    </row>
    <row r="92" spans="2:65" s="10" customFormat="1" ht="29.25" customHeight="1">
      <c r="B92" s="153"/>
      <c r="C92" s="154" t="s">
        <v>116</v>
      </c>
      <c r="D92" s="155" t="s">
        <v>56</v>
      </c>
      <c r="E92" s="155" t="s">
        <v>52</v>
      </c>
      <c r="F92" s="155" t="s">
        <v>53</v>
      </c>
      <c r="G92" s="155" t="s">
        <v>117</v>
      </c>
      <c r="H92" s="155" t="s">
        <v>118</v>
      </c>
      <c r="I92" s="156" t="s">
        <v>119</v>
      </c>
      <c r="J92" s="155" t="s">
        <v>105</v>
      </c>
      <c r="K92" s="157" t="s">
        <v>120</v>
      </c>
      <c r="L92" s="158"/>
      <c r="M92" s="61" t="s">
        <v>18</v>
      </c>
      <c r="N92" s="62" t="s">
        <v>41</v>
      </c>
      <c r="O92" s="62" t="s">
        <v>121</v>
      </c>
      <c r="P92" s="62" t="s">
        <v>122</v>
      </c>
      <c r="Q92" s="62" t="s">
        <v>123</v>
      </c>
      <c r="R92" s="62" t="s">
        <v>124</v>
      </c>
      <c r="S92" s="62" t="s">
        <v>125</v>
      </c>
      <c r="T92" s="63" t="s">
        <v>126</v>
      </c>
    </row>
    <row r="93" spans="2:65" s="1" customFormat="1" ht="22.9" customHeight="1">
      <c r="B93" s="31"/>
      <c r="C93" s="68" t="s">
        <v>127</v>
      </c>
      <c r="D93" s="32"/>
      <c r="E93" s="32"/>
      <c r="F93" s="32"/>
      <c r="G93" s="32"/>
      <c r="H93" s="32"/>
      <c r="I93" s="109"/>
      <c r="J93" s="159">
        <f>BK93</f>
        <v>0</v>
      </c>
      <c r="K93" s="32"/>
      <c r="L93" s="35"/>
      <c r="M93" s="64"/>
      <c r="N93" s="65"/>
      <c r="O93" s="65"/>
      <c r="P93" s="160">
        <f>P94+P97+P109</f>
        <v>0</v>
      </c>
      <c r="Q93" s="65"/>
      <c r="R93" s="160">
        <f>R94+R97+R109</f>
        <v>0</v>
      </c>
      <c r="S93" s="65"/>
      <c r="T93" s="161">
        <f>T94+T97+T109</f>
        <v>0</v>
      </c>
      <c r="AT93" s="14" t="s">
        <v>70</v>
      </c>
      <c r="AU93" s="14" t="s">
        <v>106</v>
      </c>
      <c r="BK93" s="162">
        <f>BK94+BK97+BK109</f>
        <v>0</v>
      </c>
    </row>
    <row r="94" spans="2:65" s="11" customFormat="1" ht="25.9" customHeight="1">
      <c r="B94" s="163"/>
      <c r="C94" s="164"/>
      <c r="D94" s="165" t="s">
        <v>70</v>
      </c>
      <c r="E94" s="166" t="s">
        <v>128</v>
      </c>
      <c r="F94" s="166" t="s">
        <v>129</v>
      </c>
      <c r="G94" s="164"/>
      <c r="H94" s="164"/>
      <c r="I94" s="167"/>
      <c r="J94" s="168">
        <f>BK94</f>
        <v>0</v>
      </c>
      <c r="K94" s="164"/>
      <c r="L94" s="169"/>
      <c r="M94" s="170"/>
      <c r="N94" s="171"/>
      <c r="O94" s="171"/>
      <c r="P94" s="172">
        <f>P95</f>
        <v>0</v>
      </c>
      <c r="Q94" s="171"/>
      <c r="R94" s="172">
        <f>R95</f>
        <v>0</v>
      </c>
      <c r="S94" s="171"/>
      <c r="T94" s="173">
        <f>T95</f>
        <v>0</v>
      </c>
      <c r="AR94" s="174" t="s">
        <v>80</v>
      </c>
      <c r="AT94" s="175" t="s">
        <v>70</v>
      </c>
      <c r="AU94" s="175" t="s">
        <v>71</v>
      </c>
      <c r="AY94" s="174" t="s">
        <v>130</v>
      </c>
      <c r="BK94" s="176">
        <f>BK95</f>
        <v>0</v>
      </c>
    </row>
    <row r="95" spans="2:65" s="11" customFormat="1" ht="22.9" customHeight="1">
      <c r="B95" s="163"/>
      <c r="C95" s="164"/>
      <c r="D95" s="165" t="s">
        <v>70</v>
      </c>
      <c r="E95" s="177" t="s">
        <v>131</v>
      </c>
      <c r="F95" s="177" t="s">
        <v>132</v>
      </c>
      <c r="G95" s="164"/>
      <c r="H95" s="164"/>
      <c r="I95" s="167"/>
      <c r="J95" s="178">
        <f>BK95</f>
        <v>0</v>
      </c>
      <c r="K95" s="164"/>
      <c r="L95" s="169"/>
      <c r="M95" s="170"/>
      <c r="N95" s="171"/>
      <c r="O95" s="171"/>
      <c r="P95" s="172">
        <f>P96</f>
        <v>0</v>
      </c>
      <c r="Q95" s="171"/>
      <c r="R95" s="172">
        <f>R96</f>
        <v>0</v>
      </c>
      <c r="S95" s="171"/>
      <c r="T95" s="173">
        <f>T96</f>
        <v>0</v>
      </c>
      <c r="AR95" s="174" t="s">
        <v>80</v>
      </c>
      <c r="AT95" s="175" t="s">
        <v>70</v>
      </c>
      <c r="AU95" s="175" t="s">
        <v>78</v>
      </c>
      <c r="AY95" s="174" t="s">
        <v>130</v>
      </c>
      <c r="BK95" s="176">
        <f>BK96</f>
        <v>0</v>
      </c>
    </row>
    <row r="96" spans="2:65" s="1" customFormat="1" ht="16.5" customHeight="1">
      <c r="B96" s="31"/>
      <c r="C96" s="179" t="s">
        <v>248</v>
      </c>
      <c r="D96" s="179" t="s">
        <v>134</v>
      </c>
      <c r="E96" s="180" t="s">
        <v>135</v>
      </c>
      <c r="F96" s="181" t="s">
        <v>136</v>
      </c>
      <c r="G96" s="182" t="s">
        <v>137</v>
      </c>
      <c r="H96" s="183">
        <v>1</v>
      </c>
      <c r="I96" s="184"/>
      <c r="J96" s="185">
        <f>ROUND(I96*H96,2)</f>
        <v>0</v>
      </c>
      <c r="K96" s="181" t="s">
        <v>18</v>
      </c>
      <c r="L96" s="35"/>
      <c r="M96" s="186" t="s">
        <v>18</v>
      </c>
      <c r="N96" s="187" t="s">
        <v>42</v>
      </c>
      <c r="O96" s="57"/>
      <c r="P96" s="188">
        <f>O96*H96</f>
        <v>0</v>
      </c>
      <c r="Q96" s="188">
        <v>0</v>
      </c>
      <c r="R96" s="188">
        <f>Q96*H96</f>
        <v>0</v>
      </c>
      <c r="S96" s="188">
        <v>0</v>
      </c>
      <c r="T96" s="189">
        <f>S96*H96</f>
        <v>0</v>
      </c>
      <c r="AR96" s="14" t="s">
        <v>138</v>
      </c>
      <c r="AT96" s="14" t="s">
        <v>134</v>
      </c>
      <c r="AU96" s="14" t="s">
        <v>80</v>
      </c>
      <c r="AY96" s="14" t="s">
        <v>130</v>
      </c>
      <c r="BE96" s="190">
        <f>IF(N96="základní",J96,0)</f>
        <v>0</v>
      </c>
      <c r="BF96" s="190">
        <f>IF(N96="snížená",J96,0)</f>
        <v>0</v>
      </c>
      <c r="BG96" s="190">
        <f>IF(N96="zákl. přenesená",J96,0)</f>
        <v>0</v>
      </c>
      <c r="BH96" s="190">
        <f>IF(N96="sníž. přenesená",J96,0)</f>
        <v>0</v>
      </c>
      <c r="BI96" s="190">
        <f>IF(N96="nulová",J96,0)</f>
        <v>0</v>
      </c>
      <c r="BJ96" s="14" t="s">
        <v>78</v>
      </c>
      <c r="BK96" s="190">
        <f>ROUND(I96*H96,2)</f>
        <v>0</v>
      </c>
      <c r="BL96" s="14" t="s">
        <v>138</v>
      </c>
      <c r="BM96" s="14" t="s">
        <v>271</v>
      </c>
    </row>
    <row r="97" spans="2:65" s="11" customFormat="1" ht="25.9" customHeight="1">
      <c r="B97" s="163"/>
      <c r="C97" s="164"/>
      <c r="D97" s="165" t="s">
        <v>70</v>
      </c>
      <c r="E97" s="166" t="s">
        <v>140</v>
      </c>
      <c r="F97" s="166" t="s">
        <v>141</v>
      </c>
      <c r="G97" s="164"/>
      <c r="H97" s="164"/>
      <c r="I97" s="167"/>
      <c r="J97" s="168">
        <f>BK97</f>
        <v>0</v>
      </c>
      <c r="K97" s="164"/>
      <c r="L97" s="169"/>
      <c r="M97" s="170"/>
      <c r="N97" s="171"/>
      <c r="O97" s="171"/>
      <c r="P97" s="172">
        <f>SUM(P98:P108)</f>
        <v>0</v>
      </c>
      <c r="Q97" s="171"/>
      <c r="R97" s="172">
        <f>SUM(R98:R108)</f>
        <v>0</v>
      </c>
      <c r="S97" s="171"/>
      <c r="T97" s="173">
        <f>SUM(T98:T108)</f>
        <v>0</v>
      </c>
      <c r="AR97" s="174" t="s">
        <v>142</v>
      </c>
      <c r="AT97" s="175" t="s">
        <v>70</v>
      </c>
      <c r="AU97" s="175" t="s">
        <v>71</v>
      </c>
      <c r="AY97" s="174" t="s">
        <v>130</v>
      </c>
      <c r="BK97" s="176">
        <f>SUM(BK98:BK108)</f>
        <v>0</v>
      </c>
    </row>
    <row r="98" spans="2:65" s="1" customFormat="1" ht="33.75" customHeight="1">
      <c r="B98" s="31"/>
      <c r="C98" s="179" t="s">
        <v>78</v>
      </c>
      <c r="D98" s="179" t="s">
        <v>134</v>
      </c>
      <c r="E98" s="180" t="s">
        <v>272</v>
      </c>
      <c r="F98" s="181" t="s">
        <v>273</v>
      </c>
      <c r="G98" s="182" t="s">
        <v>145</v>
      </c>
      <c r="H98" s="183">
        <v>1</v>
      </c>
      <c r="I98" s="184"/>
      <c r="J98" s="185">
        <f t="shared" ref="J98:J108" si="0">ROUND(I98*H98,2)</f>
        <v>0</v>
      </c>
      <c r="K98" s="181" t="s">
        <v>18</v>
      </c>
      <c r="L98" s="35"/>
      <c r="M98" s="186" t="s">
        <v>18</v>
      </c>
      <c r="N98" s="187" t="s">
        <v>42</v>
      </c>
      <c r="O98" s="57"/>
      <c r="P98" s="188">
        <f t="shared" ref="P98:P108" si="1">O98*H98</f>
        <v>0</v>
      </c>
      <c r="Q98" s="188">
        <v>0</v>
      </c>
      <c r="R98" s="188">
        <f t="shared" ref="R98:R108" si="2">Q98*H98</f>
        <v>0</v>
      </c>
      <c r="S98" s="188">
        <v>0</v>
      </c>
      <c r="T98" s="189">
        <f t="shared" ref="T98:T108" si="3">S98*H98</f>
        <v>0</v>
      </c>
      <c r="AR98" s="14" t="s">
        <v>146</v>
      </c>
      <c r="AT98" s="14" t="s">
        <v>134</v>
      </c>
      <c r="AU98" s="14" t="s">
        <v>78</v>
      </c>
      <c r="AY98" s="14" t="s">
        <v>130</v>
      </c>
      <c r="BE98" s="190">
        <f t="shared" ref="BE98:BE108" si="4">IF(N98="základní",J98,0)</f>
        <v>0</v>
      </c>
      <c r="BF98" s="190">
        <f t="shared" ref="BF98:BF108" si="5">IF(N98="snížená",J98,0)</f>
        <v>0</v>
      </c>
      <c r="BG98" s="190">
        <f t="shared" ref="BG98:BG108" si="6">IF(N98="zákl. přenesená",J98,0)</f>
        <v>0</v>
      </c>
      <c r="BH98" s="190">
        <f t="shared" ref="BH98:BH108" si="7">IF(N98="sníž. přenesená",J98,0)</f>
        <v>0</v>
      </c>
      <c r="BI98" s="190">
        <f t="shared" ref="BI98:BI108" si="8">IF(N98="nulová",J98,0)</f>
        <v>0</v>
      </c>
      <c r="BJ98" s="14" t="s">
        <v>78</v>
      </c>
      <c r="BK98" s="190">
        <f t="shared" ref="BK98:BK108" si="9">ROUND(I98*H98,2)</f>
        <v>0</v>
      </c>
      <c r="BL98" s="14" t="s">
        <v>146</v>
      </c>
      <c r="BM98" s="14" t="s">
        <v>274</v>
      </c>
    </row>
    <row r="99" spans="2:65" s="1" customFormat="1" ht="16.5" customHeight="1">
      <c r="B99" s="31"/>
      <c r="C99" s="179" t="s">
        <v>151</v>
      </c>
      <c r="D99" s="179" t="s">
        <v>134</v>
      </c>
      <c r="E99" s="180" t="s">
        <v>148</v>
      </c>
      <c r="F99" s="181" t="s">
        <v>149</v>
      </c>
      <c r="G99" s="182" t="s">
        <v>145</v>
      </c>
      <c r="H99" s="183">
        <v>1</v>
      </c>
      <c r="I99" s="184"/>
      <c r="J99" s="185">
        <f t="shared" si="0"/>
        <v>0</v>
      </c>
      <c r="K99" s="181" t="s">
        <v>18</v>
      </c>
      <c r="L99" s="35"/>
      <c r="M99" s="186" t="s">
        <v>18</v>
      </c>
      <c r="N99" s="187" t="s">
        <v>42</v>
      </c>
      <c r="O99" s="57"/>
      <c r="P99" s="188">
        <f t="shared" si="1"/>
        <v>0</v>
      </c>
      <c r="Q99" s="188">
        <v>0</v>
      </c>
      <c r="R99" s="188">
        <f t="shared" si="2"/>
        <v>0</v>
      </c>
      <c r="S99" s="188">
        <v>0</v>
      </c>
      <c r="T99" s="189">
        <f t="shared" si="3"/>
        <v>0</v>
      </c>
      <c r="AR99" s="14" t="s">
        <v>146</v>
      </c>
      <c r="AT99" s="14" t="s">
        <v>134</v>
      </c>
      <c r="AU99" s="14" t="s">
        <v>78</v>
      </c>
      <c r="AY99" s="14" t="s">
        <v>130</v>
      </c>
      <c r="BE99" s="190">
        <f t="shared" si="4"/>
        <v>0</v>
      </c>
      <c r="BF99" s="190">
        <f t="shared" si="5"/>
        <v>0</v>
      </c>
      <c r="BG99" s="190">
        <f t="shared" si="6"/>
        <v>0</v>
      </c>
      <c r="BH99" s="190">
        <f t="shared" si="7"/>
        <v>0</v>
      </c>
      <c r="BI99" s="190">
        <f t="shared" si="8"/>
        <v>0</v>
      </c>
      <c r="BJ99" s="14" t="s">
        <v>78</v>
      </c>
      <c r="BK99" s="190">
        <f t="shared" si="9"/>
        <v>0</v>
      </c>
      <c r="BL99" s="14" t="s">
        <v>146</v>
      </c>
      <c r="BM99" s="14" t="s">
        <v>275</v>
      </c>
    </row>
    <row r="100" spans="2:65" s="1" customFormat="1" ht="33.75" customHeight="1">
      <c r="B100" s="31"/>
      <c r="C100" s="179" t="s">
        <v>142</v>
      </c>
      <c r="D100" s="179" t="s">
        <v>134</v>
      </c>
      <c r="E100" s="180" t="s">
        <v>276</v>
      </c>
      <c r="F100" s="181" t="s">
        <v>277</v>
      </c>
      <c r="G100" s="182" t="s">
        <v>145</v>
      </c>
      <c r="H100" s="183">
        <v>15</v>
      </c>
      <c r="I100" s="184"/>
      <c r="J100" s="185">
        <f t="shared" si="0"/>
        <v>0</v>
      </c>
      <c r="K100" s="181" t="s">
        <v>18</v>
      </c>
      <c r="L100" s="35"/>
      <c r="M100" s="186" t="s">
        <v>18</v>
      </c>
      <c r="N100" s="187" t="s">
        <v>42</v>
      </c>
      <c r="O100" s="57"/>
      <c r="P100" s="188">
        <f t="shared" si="1"/>
        <v>0</v>
      </c>
      <c r="Q100" s="188">
        <v>0</v>
      </c>
      <c r="R100" s="188">
        <f t="shared" si="2"/>
        <v>0</v>
      </c>
      <c r="S100" s="188">
        <v>0</v>
      </c>
      <c r="T100" s="189">
        <f t="shared" si="3"/>
        <v>0</v>
      </c>
      <c r="AR100" s="14" t="s">
        <v>146</v>
      </c>
      <c r="AT100" s="14" t="s">
        <v>134</v>
      </c>
      <c r="AU100" s="14" t="s">
        <v>78</v>
      </c>
      <c r="AY100" s="14" t="s">
        <v>130</v>
      </c>
      <c r="BE100" s="190">
        <f t="shared" si="4"/>
        <v>0</v>
      </c>
      <c r="BF100" s="190">
        <f t="shared" si="5"/>
        <v>0</v>
      </c>
      <c r="BG100" s="190">
        <f t="shared" si="6"/>
        <v>0</v>
      </c>
      <c r="BH100" s="190">
        <f t="shared" si="7"/>
        <v>0</v>
      </c>
      <c r="BI100" s="190">
        <f t="shared" si="8"/>
        <v>0</v>
      </c>
      <c r="BJ100" s="14" t="s">
        <v>78</v>
      </c>
      <c r="BK100" s="190">
        <f t="shared" si="9"/>
        <v>0</v>
      </c>
      <c r="BL100" s="14" t="s">
        <v>146</v>
      </c>
      <c r="BM100" s="14" t="s">
        <v>278</v>
      </c>
    </row>
    <row r="101" spans="2:65" s="1" customFormat="1" ht="16.5" customHeight="1">
      <c r="B101" s="31"/>
      <c r="C101" s="179" t="s">
        <v>179</v>
      </c>
      <c r="D101" s="179" t="s">
        <v>134</v>
      </c>
      <c r="E101" s="180" t="s">
        <v>155</v>
      </c>
      <c r="F101" s="181" t="s">
        <v>156</v>
      </c>
      <c r="G101" s="182" t="s">
        <v>145</v>
      </c>
      <c r="H101" s="183">
        <v>30</v>
      </c>
      <c r="I101" s="184"/>
      <c r="J101" s="185">
        <f t="shared" si="0"/>
        <v>0</v>
      </c>
      <c r="K101" s="181" t="s">
        <v>18</v>
      </c>
      <c r="L101" s="35"/>
      <c r="M101" s="186" t="s">
        <v>18</v>
      </c>
      <c r="N101" s="187" t="s">
        <v>42</v>
      </c>
      <c r="O101" s="57"/>
      <c r="P101" s="188">
        <f t="shared" si="1"/>
        <v>0</v>
      </c>
      <c r="Q101" s="188">
        <v>0</v>
      </c>
      <c r="R101" s="188">
        <f t="shared" si="2"/>
        <v>0</v>
      </c>
      <c r="S101" s="188">
        <v>0</v>
      </c>
      <c r="T101" s="189">
        <f t="shared" si="3"/>
        <v>0</v>
      </c>
      <c r="AR101" s="14" t="s">
        <v>146</v>
      </c>
      <c r="AT101" s="14" t="s">
        <v>134</v>
      </c>
      <c r="AU101" s="14" t="s">
        <v>78</v>
      </c>
      <c r="AY101" s="14" t="s">
        <v>130</v>
      </c>
      <c r="BE101" s="190">
        <f t="shared" si="4"/>
        <v>0</v>
      </c>
      <c r="BF101" s="190">
        <f t="shared" si="5"/>
        <v>0</v>
      </c>
      <c r="BG101" s="190">
        <f t="shared" si="6"/>
        <v>0</v>
      </c>
      <c r="BH101" s="190">
        <f t="shared" si="7"/>
        <v>0</v>
      </c>
      <c r="BI101" s="190">
        <f t="shared" si="8"/>
        <v>0</v>
      </c>
      <c r="BJ101" s="14" t="s">
        <v>78</v>
      </c>
      <c r="BK101" s="190">
        <f t="shared" si="9"/>
        <v>0</v>
      </c>
      <c r="BL101" s="14" t="s">
        <v>146</v>
      </c>
      <c r="BM101" s="14" t="s">
        <v>279</v>
      </c>
    </row>
    <row r="102" spans="2:65" s="1" customFormat="1" ht="45" customHeight="1">
      <c r="B102" s="31"/>
      <c r="C102" s="179" t="s">
        <v>158</v>
      </c>
      <c r="D102" s="179" t="s">
        <v>134</v>
      </c>
      <c r="E102" s="180" t="s">
        <v>244</v>
      </c>
      <c r="F102" s="181" t="s">
        <v>160</v>
      </c>
      <c r="G102" s="182" t="s">
        <v>145</v>
      </c>
      <c r="H102" s="183">
        <v>1</v>
      </c>
      <c r="I102" s="184"/>
      <c r="J102" s="185">
        <f t="shared" si="0"/>
        <v>0</v>
      </c>
      <c r="K102" s="181" t="s">
        <v>18</v>
      </c>
      <c r="L102" s="35"/>
      <c r="M102" s="186" t="s">
        <v>18</v>
      </c>
      <c r="N102" s="187" t="s">
        <v>42</v>
      </c>
      <c r="O102" s="57"/>
      <c r="P102" s="188">
        <f t="shared" si="1"/>
        <v>0</v>
      </c>
      <c r="Q102" s="188">
        <v>0</v>
      </c>
      <c r="R102" s="188">
        <f t="shared" si="2"/>
        <v>0</v>
      </c>
      <c r="S102" s="188">
        <v>0</v>
      </c>
      <c r="T102" s="189">
        <f t="shared" si="3"/>
        <v>0</v>
      </c>
      <c r="AR102" s="14" t="s">
        <v>146</v>
      </c>
      <c r="AT102" s="14" t="s">
        <v>134</v>
      </c>
      <c r="AU102" s="14" t="s">
        <v>78</v>
      </c>
      <c r="AY102" s="14" t="s">
        <v>130</v>
      </c>
      <c r="BE102" s="190">
        <f t="shared" si="4"/>
        <v>0</v>
      </c>
      <c r="BF102" s="190">
        <f t="shared" si="5"/>
        <v>0</v>
      </c>
      <c r="BG102" s="190">
        <f t="shared" si="6"/>
        <v>0</v>
      </c>
      <c r="BH102" s="190">
        <f t="shared" si="7"/>
        <v>0</v>
      </c>
      <c r="BI102" s="190">
        <f t="shared" si="8"/>
        <v>0</v>
      </c>
      <c r="BJ102" s="14" t="s">
        <v>78</v>
      </c>
      <c r="BK102" s="190">
        <f t="shared" si="9"/>
        <v>0</v>
      </c>
      <c r="BL102" s="14" t="s">
        <v>146</v>
      </c>
      <c r="BM102" s="14" t="s">
        <v>280</v>
      </c>
    </row>
    <row r="103" spans="2:65" s="1" customFormat="1" ht="16.5" customHeight="1">
      <c r="B103" s="31"/>
      <c r="C103" s="179" t="s">
        <v>162</v>
      </c>
      <c r="D103" s="179" t="s">
        <v>134</v>
      </c>
      <c r="E103" s="180" t="s">
        <v>281</v>
      </c>
      <c r="F103" s="181" t="s">
        <v>282</v>
      </c>
      <c r="G103" s="182" t="s">
        <v>145</v>
      </c>
      <c r="H103" s="183">
        <v>2</v>
      </c>
      <c r="I103" s="184"/>
      <c r="J103" s="185">
        <f t="shared" si="0"/>
        <v>0</v>
      </c>
      <c r="K103" s="181" t="s">
        <v>18</v>
      </c>
      <c r="L103" s="35"/>
      <c r="M103" s="186" t="s">
        <v>18</v>
      </c>
      <c r="N103" s="187" t="s">
        <v>42</v>
      </c>
      <c r="O103" s="57"/>
      <c r="P103" s="188">
        <f t="shared" si="1"/>
        <v>0</v>
      </c>
      <c r="Q103" s="188">
        <v>0</v>
      </c>
      <c r="R103" s="188">
        <f t="shared" si="2"/>
        <v>0</v>
      </c>
      <c r="S103" s="188">
        <v>0</v>
      </c>
      <c r="T103" s="189">
        <f t="shared" si="3"/>
        <v>0</v>
      </c>
      <c r="AR103" s="14" t="s">
        <v>146</v>
      </c>
      <c r="AT103" s="14" t="s">
        <v>134</v>
      </c>
      <c r="AU103" s="14" t="s">
        <v>78</v>
      </c>
      <c r="AY103" s="14" t="s">
        <v>130</v>
      </c>
      <c r="BE103" s="190">
        <f t="shared" si="4"/>
        <v>0</v>
      </c>
      <c r="BF103" s="190">
        <f t="shared" si="5"/>
        <v>0</v>
      </c>
      <c r="BG103" s="190">
        <f t="shared" si="6"/>
        <v>0</v>
      </c>
      <c r="BH103" s="190">
        <f t="shared" si="7"/>
        <v>0</v>
      </c>
      <c r="BI103" s="190">
        <f t="shared" si="8"/>
        <v>0</v>
      </c>
      <c r="BJ103" s="14" t="s">
        <v>78</v>
      </c>
      <c r="BK103" s="190">
        <f t="shared" si="9"/>
        <v>0</v>
      </c>
      <c r="BL103" s="14" t="s">
        <v>146</v>
      </c>
      <c r="BM103" s="14" t="s">
        <v>283</v>
      </c>
    </row>
    <row r="104" spans="2:65" s="1" customFormat="1" ht="16.5" customHeight="1">
      <c r="B104" s="31"/>
      <c r="C104" s="179" t="s">
        <v>166</v>
      </c>
      <c r="D104" s="179" t="s">
        <v>134</v>
      </c>
      <c r="E104" s="180" t="s">
        <v>284</v>
      </c>
      <c r="F104" s="181" t="s">
        <v>285</v>
      </c>
      <c r="G104" s="182" t="s">
        <v>145</v>
      </c>
      <c r="H104" s="183">
        <v>1</v>
      </c>
      <c r="I104" s="184"/>
      <c r="J104" s="185">
        <f t="shared" si="0"/>
        <v>0</v>
      </c>
      <c r="K104" s="181" t="s">
        <v>18</v>
      </c>
      <c r="L104" s="35"/>
      <c r="M104" s="186" t="s">
        <v>18</v>
      </c>
      <c r="N104" s="187" t="s">
        <v>42</v>
      </c>
      <c r="O104" s="57"/>
      <c r="P104" s="188">
        <f t="shared" si="1"/>
        <v>0</v>
      </c>
      <c r="Q104" s="188">
        <v>0</v>
      </c>
      <c r="R104" s="188">
        <f t="shared" si="2"/>
        <v>0</v>
      </c>
      <c r="S104" s="188">
        <v>0</v>
      </c>
      <c r="T104" s="189">
        <f t="shared" si="3"/>
        <v>0</v>
      </c>
      <c r="AR104" s="14" t="s">
        <v>146</v>
      </c>
      <c r="AT104" s="14" t="s">
        <v>134</v>
      </c>
      <c r="AU104" s="14" t="s">
        <v>78</v>
      </c>
      <c r="AY104" s="14" t="s">
        <v>130</v>
      </c>
      <c r="BE104" s="190">
        <f t="shared" si="4"/>
        <v>0</v>
      </c>
      <c r="BF104" s="190">
        <f t="shared" si="5"/>
        <v>0</v>
      </c>
      <c r="BG104" s="190">
        <f t="shared" si="6"/>
        <v>0</v>
      </c>
      <c r="BH104" s="190">
        <f t="shared" si="7"/>
        <v>0</v>
      </c>
      <c r="BI104" s="190">
        <f t="shared" si="8"/>
        <v>0</v>
      </c>
      <c r="BJ104" s="14" t="s">
        <v>78</v>
      </c>
      <c r="BK104" s="190">
        <f t="shared" si="9"/>
        <v>0</v>
      </c>
      <c r="BL104" s="14" t="s">
        <v>146</v>
      </c>
      <c r="BM104" s="14" t="s">
        <v>286</v>
      </c>
    </row>
    <row r="105" spans="2:65" s="1" customFormat="1" ht="16.5" customHeight="1">
      <c r="B105" s="31"/>
      <c r="C105" s="179" t="s">
        <v>170</v>
      </c>
      <c r="D105" s="179" t="s">
        <v>134</v>
      </c>
      <c r="E105" s="180" t="s">
        <v>287</v>
      </c>
      <c r="F105" s="181" t="s">
        <v>171</v>
      </c>
      <c r="G105" s="182" t="s">
        <v>145</v>
      </c>
      <c r="H105" s="183">
        <v>3</v>
      </c>
      <c r="I105" s="184"/>
      <c r="J105" s="185">
        <f t="shared" si="0"/>
        <v>0</v>
      </c>
      <c r="K105" s="181" t="s">
        <v>18</v>
      </c>
      <c r="L105" s="35"/>
      <c r="M105" s="186" t="s">
        <v>18</v>
      </c>
      <c r="N105" s="187" t="s">
        <v>42</v>
      </c>
      <c r="O105" s="57"/>
      <c r="P105" s="188">
        <f t="shared" si="1"/>
        <v>0</v>
      </c>
      <c r="Q105" s="188">
        <v>0</v>
      </c>
      <c r="R105" s="188">
        <f t="shared" si="2"/>
        <v>0</v>
      </c>
      <c r="S105" s="188">
        <v>0</v>
      </c>
      <c r="T105" s="189">
        <f t="shared" si="3"/>
        <v>0</v>
      </c>
      <c r="AR105" s="14" t="s">
        <v>146</v>
      </c>
      <c r="AT105" s="14" t="s">
        <v>134</v>
      </c>
      <c r="AU105" s="14" t="s">
        <v>78</v>
      </c>
      <c r="AY105" s="14" t="s">
        <v>130</v>
      </c>
      <c r="BE105" s="190">
        <f t="shared" si="4"/>
        <v>0</v>
      </c>
      <c r="BF105" s="190">
        <f t="shared" si="5"/>
        <v>0</v>
      </c>
      <c r="BG105" s="190">
        <f t="shared" si="6"/>
        <v>0</v>
      </c>
      <c r="BH105" s="190">
        <f t="shared" si="7"/>
        <v>0</v>
      </c>
      <c r="BI105" s="190">
        <f t="shared" si="8"/>
        <v>0</v>
      </c>
      <c r="BJ105" s="14" t="s">
        <v>78</v>
      </c>
      <c r="BK105" s="190">
        <f t="shared" si="9"/>
        <v>0</v>
      </c>
      <c r="BL105" s="14" t="s">
        <v>146</v>
      </c>
      <c r="BM105" s="14" t="s">
        <v>288</v>
      </c>
    </row>
    <row r="106" spans="2:65" s="1" customFormat="1" ht="22.5" customHeight="1">
      <c r="B106" s="31"/>
      <c r="C106" s="179" t="s">
        <v>173</v>
      </c>
      <c r="D106" s="179" t="s">
        <v>134</v>
      </c>
      <c r="E106" s="180" t="s">
        <v>248</v>
      </c>
      <c r="F106" s="181" t="s">
        <v>175</v>
      </c>
      <c r="G106" s="182" t="s">
        <v>145</v>
      </c>
      <c r="H106" s="183">
        <v>2</v>
      </c>
      <c r="I106" s="184"/>
      <c r="J106" s="185">
        <f t="shared" si="0"/>
        <v>0</v>
      </c>
      <c r="K106" s="181" t="s">
        <v>18</v>
      </c>
      <c r="L106" s="35"/>
      <c r="M106" s="186" t="s">
        <v>18</v>
      </c>
      <c r="N106" s="187" t="s">
        <v>42</v>
      </c>
      <c r="O106" s="57"/>
      <c r="P106" s="188">
        <f t="shared" si="1"/>
        <v>0</v>
      </c>
      <c r="Q106" s="188">
        <v>0</v>
      </c>
      <c r="R106" s="188">
        <f t="shared" si="2"/>
        <v>0</v>
      </c>
      <c r="S106" s="188">
        <v>0</v>
      </c>
      <c r="T106" s="189">
        <f t="shared" si="3"/>
        <v>0</v>
      </c>
      <c r="AR106" s="14" t="s">
        <v>146</v>
      </c>
      <c r="AT106" s="14" t="s">
        <v>134</v>
      </c>
      <c r="AU106" s="14" t="s">
        <v>78</v>
      </c>
      <c r="AY106" s="14" t="s">
        <v>130</v>
      </c>
      <c r="BE106" s="190">
        <f t="shared" si="4"/>
        <v>0</v>
      </c>
      <c r="BF106" s="190">
        <f t="shared" si="5"/>
        <v>0</v>
      </c>
      <c r="BG106" s="190">
        <f t="shared" si="6"/>
        <v>0</v>
      </c>
      <c r="BH106" s="190">
        <f t="shared" si="7"/>
        <v>0</v>
      </c>
      <c r="BI106" s="190">
        <f t="shared" si="8"/>
        <v>0</v>
      </c>
      <c r="BJ106" s="14" t="s">
        <v>78</v>
      </c>
      <c r="BK106" s="190">
        <f t="shared" si="9"/>
        <v>0</v>
      </c>
      <c r="BL106" s="14" t="s">
        <v>146</v>
      </c>
      <c r="BM106" s="14" t="s">
        <v>289</v>
      </c>
    </row>
    <row r="107" spans="2:65" s="1" customFormat="1" ht="22.5" customHeight="1">
      <c r="B107" s="31"/>
      <c r="C107" s="179" t="s">
        <v>243</v>
      </c>
      <c r="D107" s="179" t="s">
        <v>134</v>
      </c>
      <c r="E107" s="180" t="s">
        <v>251</v>
      </c>
      <c r="F107" s="181" t="s">
        <v>175</v>
      </c>
      <c r="G107" s="182" t="s">
        <v>145</v>
      </c>
      <c r="H107" s="183">
        <v>2</v>
      </c>
      <c r="I107" s="184"/>
      <c r="J107" s="185">
        <f t="shared" si="0"/>
        <v>0</v>
      </c>
      <c r="K107" s="181" t="s">
        <v>18</v>
      </c>
      <c r="L107" s="35"/>
      <c r="M107" s="186" t="s">
        <v>18</v>
      </c>
      <c r="N107" s="187" t="s">
        <v>42</v>
      </c>
      <c r="O107" s="57"/>
      <c r="P107" s="188">
        <f t="shared" si="1"/>
        <v>0</v>
      </c>
      <c r="Q107" s="188">
        <v>0</v>
      </c>
      <c r="R107" s="188">
        <f t="shared" si="2"/>
        <v>0</v>
      </c>
      <c r="S107" s="188">
        <v>0</v>
      </c>
      <c r="T107" s="189">
        <f t="shared" si="3"/>
        <v>0</v>
      </c>
      <c r="AR107" s="14" t="s">
        <v>146</v>
      </c>
      <c r="AT107" s="14" t="s">
        <v>134</v>
      </c>
      <c r="AU107" s="14" t="s">
        <v>78</v>
      </c>
      <c r="AY107" s="14" t="s">
        <v>130</v>
      </c>
      <c r="BE107" s="190">
        <f t="shared" si="4"/>
        <v>0</v>
      </c>
      <c r="BF107" s="190">
        <f t="shared" si="5"/>
        <v>0</v>
      </c>
      <c r="BG107" s="190">
        <f t="shared" si="6"/>
        <v>0</v>
      </c>
      <c r="BH107" s="190">
        <f t="shared" si="7"/>
        <v>0</v>
      </c>
      <c r="BI107" s="190">
        <f t="shared" si="8"/>
        <v>0</v>
      </c>
      <c r="BJ107" s="14" t="s">
        <v>78</v>
      </c>
      <c r="BK107" s="190">
        <f t="shared" si="9"/>
        <v>0</v>
      </c>
      <c r="BL107" s="14" t="s">
        <v>146</v>
      </c>
      <c r="BM107" s="14" t="s">
        <v>290</v>
      </c>
    </row>
    <row r="108" spans="2:65" s="1" customFormat="1" ht="22.5" customHeight="1">
      <c r="B108" s="31"/>
      <c r="C108" s="179" t="s">
        <v>133</v>
      </c>
      <c r="D108" s="179" t="s">
        <v>134</v>
      </c>
      <c r="E108" s="180" t="s">
        <v>8</v>
      </c>
      <c r="F108" s="181" t="s">
        <v>291</v>
      </c>
      <c r="G108" s="182" t="s">
        <v>145</v>
      </c>
      <c r="H108" s="183">
        <v>1</v>
      </c>
      <c r="I108" s="184"/>
      <c r="J108" s="185">
        <f t="shared" si="0"/>
        <v>0</v>
      </c>
      <c r="K108" s="181" t="s">
        <v>18</v>
      </c>
      <c r="L108" s="35"/>
      <c r="M108" s="186" t="s">
        <v>18</v>
      </c>
      <c r="N108" s="187" t="s">
        <v>42</v>
      </c>
      <c r="O108" s="57"/>
      <c r="P108" s="188">
        <f t="shared" si="1"/>
        <v>0</v>
      </c>
      <c r="Q108" s="188">
        <v>0</v>
      </c>
      <c r="R108" s="188">
        <f t="shared" si="2"/>
        <v>0</v>
      </c>
      <c r="S108" s="188">
        <v>0</v>
      </c>
      <c r="T108" s="189">
        <f t="shared" si="3"/>
        <v>0</v>
      </c>
      <c r="AR108" s="14" t="s">
        <v>146</v>
      </c>
      <c r="AT108" s="14" t="s">
        <v>134</v>
      </c>
      <c r="AU108" s="14" t="s">
        <v>78</v>
      </c>
      <c r="AY108" s="14" t="s">
        <v>130</v>
      </c>
      <c r="BE108" s="190">
        <f t="shared" si="4"/>
        <v>0</v>
      </c>
      <c r="BF108" s="190">
        <f t="shared" si="5"/>
        <v>0</v>
      </c>
      <c r="BG108" s="190">
        <f t="shared" si="6"/>
        <v>0</v>
      </c>
      <c r="BH108" s="190">
        <f t="shared" si="7"/>
        <v>0</v>
      </c>
      <c r="BI108" s="190">
        <f t="shared" si="8"/>
        <v>0</v>
      </c>
      <c r="BJ108" s="14" t="s">
        <v>78</v>
      </c>
      <c r="BK108" s="190">
        <f t="shared" si="9"/>
        <v>0</v>
      </c>
      <c r="BL108" s="14" t="s">
        <v>146</v>
      </c>
      <c r="BM108" s="14" t="s">
        <v>292</v>
      </c>
    </row>
    <row r="109" spans="2:65" s="11" customFormat="1" ht="25.9" customHeight="1">
      <c r="B109" s="163"/>
      <c r="C109" s="164"/>
      <c r="D109" s="165" t="s">
        <v>70</v>
      </c>
      <c r="E109" s="166" t="s">
        <v>177</v>
      </c>
      <c r="F109" s="166" t="s">
        <v>178</v>
      </c>
      <c r="G109" s="164"/>
      <c r="H109" s="164"/>
      <c r="I109" s="167"/>
      <c r="J109" s="168">
        <f>BK109</f>
        <v>0</v>
      </c>
      <c r="K109" s="164"/>
      <c r="L109" s="169"/>
      <c r="M109" s="170"/>
      <c r="N109" s="171"/>
      <c r="O109" s="171"/>
      <c r="P109" s="172">
        <f>P110+P113+P115+P118</f>
        <v>0</v>
      </c>
      <c r="Q109" s="171"/>
      <c r="R109" s="172">
        <f>R110+R113+R115+R118</f>
        <v>0</v>
      </c>
      <c r="S109" s="171"/>
      <c r="T109" s="173">
        <f>T110+T113+T115+T118</f>
        <v>0</v>
      </c>
      <c r="AR109" s="174" t="s">
        <v>179</v>
      </c>
      <c r="AT109" s="175" t="s">
        <v>70</v>
      </c>
      <c r="AU109" s="175" t="s">
        <v>71</v>
      </c>
      <c r="AY109" s="174" t="s">
        <v>130</v>
      </c>
      <c r="BK109" s="176">
        <f>BK110+BK113+BK115+BK118</f>
        <v>0</v>
      </c>
    </row>
    <row r="110" spans="2:65" s="11" customFormat="1" ht="22.9" customHeight="1">
      <c r="B110" s="163"/>
      <c r="C110" s="164"/>
      <c r="D110" s="165" t="s">
        <v>70</v>
      </c>
      <c r="E110" s="177" t="s">
        <v>180</v>
      </c>
      <c r="F110" s="177" t="s">
        <v>181</v>
      </c>
      <c r="G110" s="164"/>
      <c r="H110" s="164"/>
      <c r="I110" s="167"/>
      <c r="J110" s="178">
        <f>BK110</f>
        <v>0</v>
      </c>
      <c r="K110" s="164"/>
      <c r="L110" s="169"/>
      <c r="M110" s="170"/>
      <c r="N110" s="171"/>
      <c r="O110" s="171"/>
      <c r="P110" s="172">
        <f>SUM(P111:P112)</f>
        <v>0</v>
      </c>
      <c r="Q110" s="171"/>
      <c r="R110" s="172">
        <f>SUM(R111:R112)</f>
        <v>0</v>
      </c>
      <c r="S110" s="171"/>
      <c r="T110" s="173">
        <f>SUM(T111:T112)</f>
        <v>0</v>
      </c>
      <c r="AR110" s="174" t="s">
        <v>179</v>
      </c>
      <c r="AT110" s="175" t="s">
        <v>70</v>
      </c>
      <c r="AU110" s="175" t="s">
        <v>78</v>
      </c>
      <c r="AY110" s="174" t="s">
        <v>130</v>
      </c>
      <c r="BK110" s="176">
        <f>SUM(BK111:BK112)</f>
        <v>0</v>
      </c>
    </row>
    <row r="111" spans="2:65" s="1" customFormat="1" ht="16.5" customHeight="1">
      <c r="B111" s="31"/>
      <c r="C111" s="179" t="s">
        <v>138</v>
      </c>
      <c r="D111" s="179" t="s">
        <v>134</v>
      </c>
      <c r="E111" s="180" t="s">
        <v>182</v>
      </c>
      <c r="F111" s="181" t="s">
        <v>183</v>
      </c>
      <c r="G111" s="182" t="s">
        <v>137</v>
      </c>
      <c r="H111" s="183">
        <v>1</v>
      </c>
      <c r="I111" s="184"/>
      <c r="J111" s="185">
        <f>ROUND(I111*H111,2)</f>
        <v>0</v>
      </c>
      <c r="K111" s="181" t="s">
        <v>18</v>
      </c>
      <c r="L111" s="35"/>
      <c r="M111" s="186" t="s">
        <v>18</v>
      </c>
      <c r="N111" s="187" t="s">
        <v>42</v>
      </c>
      <c r="O111" s="57"/>
      <c r="P111" s="188">
        <f>O111*H111</f>
        <v>0</v>
      </c>
      <c r="Q111" s="188">
        <v>0</v>
      </c>
      <c r="R111" s="188">
        <f>Q111*H111</f>
        <v>0</v>
      </c>
      <c r="S111" s="188">
        <v>0</v>
      </c>
      <c r="T111" s="189">
        <f>S111*H111</f>
        <v>0</v>
      </c>
      <c r="AR111" s="14" t="s">
        <v>184</v>
      </c>
      <c r="AT111" s="14" t="s">
        <v>134</v>
      </c>
      <c r="AU111" s="14" t="s">
        <v>80</v>
      </c>
      <c r="AY111" s="14" t="s">
        <v>130</v>
      </c>
      <c r="BE111" s="190">
        <f>IF(N111="základní",J111,0)</f>
        <v>0</v>
      </c>
      <c r="BF111" s="190">
        <f>IF(N111="snížená",J111,0)</f>
        <v>0</v>
      </c>
      <c r="BG111" s="190">
        <f>IF(N111="zákl. přenesená",J111,0)</f>
        <v>0</v>
      </c>
      <c r="BH111" s="190">
        <f>IF(N111="sníž. přenesená",J111,0)</f>
        <v>0</v>
      </c>
      <c r="BI111" s="190">
        <f>IF(N111="nulová",J111,0)</f>
        <v>0</v>
      </c>
      <c r="BJ111" s="14" t="s">
        <v>78</v>
      </c>
      <c r="BK111" s="190">
        <f>ROUND(I111*H111,2)</f>
        <v>0</v>
      </c>
      <c r="BL111" s="14" t="s">
        <v>184</v>
      </c>
      <c r="BM111" s="14" t="s">
        <v>293</v>
      </c>
    </row>
    <row r="112" spans="2:65" s="1" customFormat="1" ht="16.5" customHeight="1">
      <c r="B112" s="31"/>
      <c r="C112" s="179" t="s">
        <v>191</v>
      </c>
      <c r="D112" s="179" t="s">
        <v>134</v>
      </c>
      <c r="E112" s="180" t="s">
        <v>186</v>
      </c>
      <c r="F112" s="181" t="s">
        <v>187</v>
      </c>
      <c r="G112" s="182" t="s">
        <v>137</v>
      </c>
      <c r="H112" s="183">
        <v>1</v>
      </c>
      <c r="I112" s="184"/>
      <c r="J112" s="185">
        <f>ROUND(I112*H112,2)</f>
        <v>0</v>
      </c>
      <c r="K112" s="181" t="s">
        <v>18</v>
      </c>
      <c r="L112" s="35"/>
      <c r="M112" s="186" t="s">
        <v>18</v>
      </c>
      <c r="N112" s="187" t="s">
        <v>42</v>
      </c>
      <c r="O112" s="57"/>
      <c r="P112" s="188">
        <f>O112*H112</f>
        <v>0</v>
      </c>
      <c r="Q112" s="188">
        <v>0</v>
      </c>
      <c r="R112" s="188">
        <f>Q112*H112</f>
        <v>0</v>
      </c>
      <c r="S112" s="188">
        <v>0</v>
      </c>
      <c r="T112" s="189">
        <f>S112*H112</f>
        <v>0</v>
      </c>
      <c r="AR112" s="14" t="s">
        <v>184</v>
      </c>
      <c r="AT112" s="14" t="s">
        <v>134</v>
      </c>
      <c r="AU112" s="14" t="s">
        <v>80</v>
      </c>
      <c r="AY112" s="14" t="s">
        <v>130</v>
      </c>
      <c r="BE112" s="190">
        <f>IF(N112="základní",J112,0)</f>
        <v>0</v>
      </c>
      <c r="BF112" s="190">
        <f>IF(N112="snížená",J112,0)</f>
        <v>0</v>
      </c>
      <c r="BG112" s="190">
        <f>IF(N112="zákl. přenesená",J112,0)</f>
        <v>0</v>
      </c>
      <c r="BH112" s="190">
        <f>IF(N112="sníž. přenesená",J112,0)</f>
        <v>0</v>
      </c>
      <c r="BI112" s="190">
        <f>IF(N112="nulová",J112,0)</f>
        <v>0</v>
      </c>
      <c r="BJ112" s="14" t="s">
        <v>78</v>
      </c>
      <c r="BK112" s="190">
        <f>ROUND(I112*H112,2)</f>
        <v>0</v>
      </c>
      <c r="BL112" s="14" t="s">
        <v>184</v>
      </c>
      <c r="BM112" s="14" t="s">
        <v>294</v>
      </c>
    </row>
    <row r="113" spans="2:65" s="11" customFormat="1" ht="22.9" customHeight="1">
      <c r="B113" s="163"/>
      <c r="C113" s="164"/>
      <c r="D113" s="165" t="s">
        <v>70</v>
      </c>
      <c r="E113" s="177" t="s">
        <v>189</v>
      </c>
      <c r="F113" s="177" t="s">
        <v>190</v>
      </c>
      <c r="G113" s="164"/>
      <c r="H113" s="164"/>
      <c r="I113" s="167"/>
      <c r="J113" s="178">
        <f>BK113</f>
        <v>0</v>
      </c>
      <c r="K113" s="164"/>
      <c r="L113" s="169"/>
      <c r="M113" s="170"/>
      <c r="N113" s="171"/>
      <c r="O113" s="171"/>
      <c r="P113" s="172">
        <f>P114</f>
        <v>0</v>
      </c>
      <c r="Q113" s="171"/>
      <c r="R113" s="172">
        <f>R114</f>
        <v>0</v>
      </c>
      <c r="S113" s="171"/>
      <c r="T113" s="173">
        <f>T114</f>
        <v>0</v>
      </c>
      <c r="AR113" s="174" t="s">
        <v>179</v>
      </c>
      <c r="AT113" s="175" t="s">
        <v>70</v>
      </c>
      <c r="AU113" s="175" t="s">
        <v>78</v>
      </c>
      <c r="AY113" s="174" t="s">
        <v>130</v>
      </c>
      <c r="BK113" s="176">
        <f>BK114</f>
        <v>0</v>
      </c>
    </row>
    <row r="114" spans="2:65" s="1" customFormat="1" ht="16.5" customHeight="1">
      <c r="B114" s="31"/>
      <c r="C114" s="179" t="s">
        <v>198</v>
      </c>
      <c r="D114" s="179" t="s">
        <v>134</v>
      </c>
      <c r="E114" s="180" t="s">
        <v>192</v>
      </c>
      <c r="F114" s="181" t="s">
        <v>193</v>
      </c>
      <c r="G114" s="182" t="s">
        <v>137</v>
      </c>
      <c r="H114" s="183">
        <v>1</v>
      </c>
      <c r="I114" s="184"/>
      <c r="J114" s="185">
        <f>ROUND(I114*H114,2)</f>
        <v>0</v>
      </c>
      <c r="K114" s="181" t="s">
        <v>194</v>
      </c>
      <c r="L114" s="35"/>
      <c r="M114" s="186" t="s">
        <v>18</v>
      </c>
      <c r="N114" s="187" t="s">
        <v>42</v>
      </c>
      <c r="O114" s="57"/>
      <c r="P114" s="188">
        <f>O114*H114</f>
        <v>0</v>
      </c>
      <c r="Q114" s="188">
        <v>0</v>
      </c>
      <c r="R114" s="188">
        <f>Q114*H114</f>
        <v>0</v>
      </c>
      <c r="S114" s="188">
        <v>0</v>
      </c>
      <c r="T114" s="189">
        <f>S114*H114</f>
        <v>0</v>
      </c>
      <c r="AR114" s="14" t="s">
        <v>184</v>
      </c>
      <c r="AT114" s="14" t="s">
        <v>134</v>
      </c>
      <c r="AU114" s="14" t="s">
        <v>80</v>
      </c>
      <c r="AY114" s="14" t="s">
        <v>130</v>
      </c>
      <c r="BE114" s="190">
        <f>IF(N114="základní",J114,0)</f>
        <v>0</v>
      </c>
      <c r="BF114" s="190">
        <f>IF(N114="snížená",J114,0)</f>
        <v>0</v>
      </c>
      <c r="BG114" s="190">
        <f>IF(N114="zákl. přenesená",J114,0)</f>
        <v>0</v>
      </c>
      <c r="BH114" s="190">
        <f>IF(N114="sníž. přenesená",J114,0)</f>
        <v>0</v>
      </c>
      <c r="BI114" s="190">
        <f>IF(N114="nulová",J114,0)</f>
        <v>0</v>
      </c>
      <c r="BJ114" s="14" t="s">
        <v>78</v>
      </c>
      <c r="BK114" s="190">
        <f>ROUND(I114*H114,2)</f>
        <v>0</v>
      </c>
      <c r="BL114" s="14" t="s">
        <v>184</v>
      </c>
      <c r="BM114" s="14" t="s">
        <v>295</v>
      </c>
    </row>
    <row r="115" spans="2:65" s="11" customFormat="1" ht="22.9" customHeight="1">
      <c r="B115" s="163"/>
      <c r="C115" s="164"/>
      <c r="D115" s="165" t="s">
        <v>70</v>
      </c>
      <c r="E115" s="177" t="s">
        <v>196</v>
      </c>
      <c r="F115" s="177" t="s">
        <v>197</v>
      </c>
      <c r="G115" s="164"/>
      <c r="H115" s="164"/>
      <c r="I115" s="167"/>
      <c r="J115" s="178">
        <f>BK115</f>
        <v>0</v>
      </c>
      <c r="K115" s="164"/>
      <c r="L115" s="169"/>
      <c r="M115" s="170"/>
      <c r="N115" s="171"/>
      <c r="O115" s="171"/>
      <c r="P115" s="172">
        <f>SUM(P116:P117)</f>
        <v>0</v>
      </c>
      <c r="Q115" s="171"/>
      <c r="R115" s="172">
        <f>SUM(R116:R117)</f>
        <v>0</v>
      </c>
      <c r="S115" s="171"/>
      <c r="T115" s="173">
        <f>SUM(T116:T117)</f>
        <v>0</v>
      </c>
      <c r="AR115" s="174" t="s">
        <v>179</v>
      </c>
      <c r="AT115" s="175" t="s">
        <v>70</v>
      </c>
      <c r="AU115" s="175" t="s">
        <v>78</v>
      </c>
      <c r="AY115" s="174" t="s">
        <v>130</v>
      </c>
      <c r="BK115" s="176">
        <f>SUM(BK116:BK117)</f>
        <v>0</v>
      </c>
    </row>
    <row r="116" spans="2:65" s="1" customFormat="1" ht="16.5" customHeight="1">
      <c r="B116" s="31"/>
      <c r="C116" s="179" t="s">
        <v>203</v>
      </c>
      <c r="D116" s="179" t="s">
        <v>134</v>
      </c>
      <c r="E116" s="180" t="s">
        <v>199</v>
      </c>
      <c r="F116" s="181" t="s">
        <v>200</v>
      </c>
      <c r="G116" s="182" t="s">
        <v>137</v>
      </c>
      <c r="H116" s="183">
        <v>1</v>
      </c>
      <c r="I116" s="184"/>
      <c r="J116" s="185">
        <f>ROUND(I116*H116,2)</f>
        <v>0</v>
      </c>
      <c r="K116" s="181" t="s">
        <v>201</v>
      </c>
      <c r="L116" s="35"/>
      <c r="M116" s="186" t="s">
        <v>18</v>
      </c>
      <c r="N116" s="187" t="s">
        <v>42</v>
      </c>
      <c r="O116" s="57"/>
      <c r="P116" s="188">
        <f>O116*H116</f>
        <v>0</v>
      </c>
      <c r="Q116" s="188">
        <v>0</v>
      </c>
      <c r="R116" s="188">
        <f>Q116*H116</f>
        <v>0</v>
      </c>
      <c r="S116" s="188">
        <v>0</v>
      </c>
      <c r="T116" s="189">
        <f>S116*H116</f>
        <v>0</v>
      </c>
      <c r="AR116" s="14" t="s">
        <v>184</v>
      </c>
      <c r="AT116" s="14" t="s">
        <v>134</v>
      </c>
      <c r="AU116" s="14" t="s">
        <v>80</v>
      </c>
      <c r="AY116" s="14" t="s">
        <v>130</v>
      </c>
      <c r="BE116" s="190">
        <f>IF(N116="základní",J116,0)</f>
        <v>0</v>
      </c>
      <c r="BF116" s="190">
        <f>IF(N116="snížená",J116,0)</f>
        <v>0</v>
      </c>
      <c r="BG116" s="190">
        <f>IF(N116="zákl. přenesená",J116,0)</f>
        <v>0</v>
      </c>
      <c r="BH116" s="190">
        <f>IF(N116="sníž. přenesená",J116,0)</f>
        <v>0</v>
      </c>
      <c r="BI116" s="190">
        <f>IF(N116="nulová",J116,0)</f>
        <v>0</v>
      </c>
      <c r="BJ116" s="14" t="s">
        <v>78</v>
      </c>
      <c r="BK116" s="190">
        <f>ROUND(I116*H116,2)</f>
        <v>0</v>
      </c>
      <c r="BL116" s="14" t="s">
        <v>184</v>
      </c>
      <c r="BM116" s="14" t="s">
        <v>296</v>
      </c>
    </row>
    <row r="117" spans="2:65" s="1" customFormat="1" ht="16.5" customHeight="1">
      <c r="B117" s="31"/>
      <c r="C117" s="179" t="s">
        <v>209</v>
      </c>
      <c r="D117" s="179" t="s">
        <v>134</v>
      </c>
      <c r="E117" s="180" t="s">
        <v>204</v>
      </c>
      <c r="F117" s="181" t="s">
        <v>205</v>
      </c>
      <c r="G117" s="182" t="s">
        <v>137</v>
      </c>
      <c r="H117" s="183">
        <v>1</v>
      </c>
      <c r="I117" s="184"/>
      <c r="J117" s="185">
        <f>ROUND(I117*H117,2)</f>
        <v>0</v>
      </c>
      <c r="K117" s="181" t="s">
        <v>18</v>
      </c>
      <c r="L117" s="35"/>
      <c r="M117" s="186" t="s">
        <v>18</v>
      </c>
      <c r="N117" s="187" t="s">
        <v>42</v>
      </c>
      <c r="O117" s="57"/>
      <c r="P117" s="188">
        <f>O117*H117</f>
        <v>0</v>
      </c>
      <c r="Q117" s="188">
        <v>0</v>
      </c>
      <c r="R117" s="188">
        <f>Q117*H117</f>
        <v>0</v>
      </c>
      <c r="S117" s="188">
        <v>0</v>
      </c>
      <c r="T117" s="189">
        <f>S117*H117</f>
        <v>0</v>
      </c>
      <c r="AR117" s="14" t="s">
        <v>184</v>
      </c>
      <c r="AT117" s="14" t="s">
        <v>134</v>
      </c>
      <c r="AU117" s="14" t="s">
        <v>80</v>
      </c>
      <c r="AY117" s="14" t="s">
        <v>130</v>
      </c>
      <c r="BE117" s="190">
        <f>IF(N117="základní",J117,0)</f>
        <v>0</v>
      </c>
      <c r="BF117" s="190">
        <f>IF(N117="snížená",J117,0)</f>
        <v>0</v>
      </c>
      <c r="BG117" s="190">
        <f>IF(N117="zákl. přenesená",J117,0)</f>
        <v>0</v>
      </c>
      <c r="BH117" s="190">
        <f>IF(N117="sníž. přenesená",J117,0)</f>
        <v>0</v>
      </c>
      <c r="BI117" s="190">
        <f>IF(N117="nulová",J117,0)</f>
        <v>0</v>
      </c>
      <c r="BJ117" s="14" t="s">
        <v>78</v>
      </c>
      <c r="BK117" s="190">
        <f>ROUND(I117*H117,2)</f>
        <v>0</v>
      </c>
      <c r="BL117" s="14" t="s">
        <v>184</v>
      </c>
      <c r="BM117" s="14" t="s">
        <v>297</v>
      </c>
    </row>
    <row r="118" spans="2:65" s="11" customFormat="1" ht="22.9" customHeight="1">
      <c r="B118" s="163"/>
      <c r="C118" s="164"/>
      <c r="D118" s="165" t="s">
        <v>70</v>
      </c>
      <c r="E118" s="177" t="s">
        <v>207</v>
      </c>
      <c r="F118" s="177" t="s">
        <v>208</v>
      </c>
      <c r="G118" s="164"/>
      <c r="H118" s="164"/>
      <c r="I118" s="167"/>
      <c r="J118" s="178">
        <f>BK118</f>
        <v>0</v>
      </c>
      <c r="K118" s="164"/>
      <c r="L118" s="169"/>
      <c r="M118" s="170"/>
      <c r="N118" s="171"/>
      <c r="O118" s="171"/>
      <c r="P118" s="172">
        <f>P119</f>
        <v>0</v>
      </c>
      <c r="Q118" s="171"/>
      <c r="R118" s="172">
        <f>R119</f>
        <v>0</v>
      </c>
      <c r="S118" s="171"/>
      <c r="T118" s="173">
        <f>T119</f>
        <v>0</v>
      </c>
      <c r="AR118" s="174" t="s">
        <v>179</v>
      </c>
      <c r="AT118" s="175" t="s">
        <v>70</v>
      </c>
      <c r="AU118" s="175" t="s">
        <v>78</v>
      </c>
      <c r="AY118" s="174" t="s">
        <v>130</v>
      </c>
      <c r="BK118" s="176">
        <f>BK119</f>
        <v>0</v>
      </c>
    </row>
    <row r="119" spans="2:65" s="1" customFormat="1" ht="16.5" customHeight="1">
      <c r="B119" s="31"/>
      <c r="C119" s="179" t="s">
        <v>7</v>
      </c>
      <c r="D119" s="179" t="s">
        <v>134</v>
      </c>
      <c r="E119" s="180" t="s">
        <v>210</v>
      </c>
      <c r="F119" s="181" t="s">
        <v>211</v>
      </c>
      <c r="G119" s="182" t="s">
        <v>137</v>
      </c>
      <c r="H119" s="183">
        <v>1</v>
      </c>
      <c r="I119" s="184"/>
      <c r="J119" s="185">
        <f>ROUND(I119*H119,2)</f>
        <v>0</v>
      </c>
      <c r="K119" s="181" t="s">
        <v>201</v>
      </c>
      <c r="L119" s="35"/>
      <c r="M119" s="191" t="s">
        <v>18</v>
      </c>
      <c r="N119" s="192" t="s">
        <v>42</v>
      </c>
      <c r="O119" s="193"/>
      <c r="P119" s="194">
        <f>O119*H119</f>
        <v>0</v>
      </c>
      <c r="Q119" s="194">
        <v>0</v>
      </c>
      <c r="R119" s="194">
        <f>Q119*H119</f>
        <v>0</v>
      </c>
      <c r="S119" s="194">
        <v>0</v>
      </c>
      <c r="T119" s="195">
        <f>S119*H119</f>
        <v>0</v>
      </c>
      <c r="AR119" s="14" t="s">
        <v>184</v>
      </c>
      <c r="AT119" s="14" t="s">
        <v>134</v>
      </c>
      <c r="AU119" s="14" t="s">
        <v>80</v>
      </c>
      <c r="AY119" s="14" t="s">
        <v>130</v>
      </c>
      <c r="BE119" s="190">
        <f>IF(N119="základní",J119,0)</f>
        <v>0</v>
      </c>
      <c r="BF119" s="190">
        <f>IF(N119="snížená",J119,0)</f>
        <v>0</v>
      </c>
      <c r="BG119" s="190">
        <f>IF(N119="zákl. přenesená",J119,0)</f>
        <v>0</v>
      </c>
      <c r="BH119" s="190">
        <f>IF(N119="sníž. přenesená",J119,0)</f>
        <v>0</v>
      </c>
      <c r="BI119" s="190">
        <f>IF(N119="nulová",J119,0)</f>
        <v>0</v>
      </c>
      <c r="BJ119" s="14" t="s">
        <v>78</v>
      </c>
      <c r="BK119" s="190">
        <f>ROUND(I119*H119,2)</f>
        <v>0</v>
      </c>
      <c r="BL119" s="14" t="s">
        <v>184</v>
      </c>
      <c r="BM119" s="14" t="s">
        <v>298</v>
      </c>
    </row>
    <row r="120" spans="2:65" s="1" customFormat="1" ht="6.95" customHeight="1">
      <c r="B120" s="43"/>
      <c r="C120" s="44"/>
      <c r="D120" s="44"/>
      <c r="E120" s="44"/>
      <c r="F120" s="44"/>
      <c r="G120" s="44"/>
      <c r="H120" s="44"/>
      <c r="I120" s="131"/>
      <c r="J120" s="44"/>
      <c r="K120" s="44"/>
      <c r="L120" s="35"/>
    </row>
  </sheetData>
  <sheetProtection algorithmName="SHA-512" hashValue="uq7R7P4sfQBXeJDsnl+cZNymEnf+bQovjBr9NdNgx+eDbgcGIGRi+1qTPnd3QJ+DMZyzxUKHnRliJwl0AbEttg==" saltValue="f3rvnZoNTKbWTQWh0oxKFJp9HHv092uc/HLIacoVoN2xIi+dPhKp5rQZviuMW6k6iK7iM7gdeWbNT+JAbtRiHA==" spinCount="100000" sheet="1" objects="1" scenarios="1" formatColumns="0" formatRows="0" autoFilter="0"/>
  <autoFilter ref="C92:K119"/>
  <mergeCells count="12">
    <mergeCell ref="E85:H85"/>
    <mergeCell ref="L2:V2"/>
    <mergeCell ref="E50:H50"/>
    <mergeCell ref="E52:H52"/>
    <mergeCell ref="E54:H54"/>
    <mergeCell ref="E81:H81"/>
    <mergeCell ref="E83:H83"/>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1"/>
  <sheetViews>
    <sheetView showGridLines="0" workbookViewId="0"/>
  </sheetViews>
  <sheetFormatPr defaultRowHeight="12.7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3"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84"/>
      <c r="M2" s="284"/>
      <c r="N2" s="284"/>
      <c r="O2" s="284"/>
      <c r="P2" s="284"/>
      <c r="Q2" s="284"/>
      <c r="R2" s="284"/>
      <c r="S2" s="284"/>
      <c r="T2" s="284"/>
      <c r="U2" s="284"/>
      <c r="V2" s="284"/>
      <c r="AT2" s="14" t="s">
        <v>94</v>
      </c>
    </row>
    <row r="3" spans="2:46" ht="6.95" customHeight="1">
      <c r="B3" s="104"/>
      <c r="C3" s="105"/>
      <c r="D3" s="105"/>
      <c r="E3" s="105"/>
      <c r="F3" s="105"/>
      <c r="G3" s="105"/>
      <c r="H3" s="105"/>
      <c r="I3" s="106"/>
      <c r="J3" s="105"/>
      <c r="K3" s="105"/>
      <c r="L3" s="17"/>
      <c r="AT3" s="14" t="s">
        <v>80</v>
      </c>
    </row>
    <row r="4" spans="2:46" ht="24.95" customHeight="1">
      <c r="B4" s="17"/>
      <c r="D4" s="107" t="s">
        <v>95</v>
      </c>
      <c r="L4" s="17"/>
      <c r="M4" s="21" t="s">
        <v>10</v>
      </c>
      <c r="AT4" s="14" t="s">
        <v>4</v>
      </c>
    </row>
    <row r="5" spans="2:46" ht="6.95" customHeight="1">
      <c r="B5" s="17"/>
      <c r="L5" s="17"/>
    </row>
    <row r="6" spans="2:46" ht="12" customHeight="1">
      <c r="B6" s="17"/>
      <c r="D6" s="108" t="s">
        <v>16</v>
      </c>
      <c r="L6" s="17"/>
    </row>
    <row r="7" spans="2:46" ht="16.5" customHeight="1">
      <c r="B7" s="17"/>
      <c r="E7" s="317" t="str">
        <f>'Rekapitulace stavby'!K6</f>
        <v>Dodávka vnitřního vybavení pro 2. ZŠ Beroun - vybavení specializovaných učeben</v>
      </c>
      <c r="F7" s="318"/>
      <c r="G7" s="318"/>
      <c r="H7" s="318"/>
      <c r="L7" s="17"/>
    </row>
    <row r="8" spans="2:46" ht="12" customHeight="1">
      <c r="B8" s="17"/>
      <c r="D8" s="108" t="s">
        <v>96</v>
      </c>
      <c r="L8" s="17"/>
    </row>
    <row r="9" spans="2:46" s="1" customFormat="1" ht="16.5" customHeight="1">
      <c r="B9" s="35"/>
      <c r="E9" s="317" t="s">
        <v>97</v>
      </c>
      <c r="F9" s="319"/>
      <c r="G9" s="319"/>
      <c r="H9" s="319"/>
      <c r="I9" s="109"/>
      <c r="L9" s="35"/>
    </row>
    <row r="10" spans="2:46" s="1" customFormat="1" ht="12" customHeight="1">
      <c r="B10" s="35"/>
      <c r="D10" s="108" t="s">
        <v>98</v>
      </c>
      <c r="I10" s="109"/>
      <c r="L10" s="35"/>
    </row>
    <row r="11" spans="2:46" s="1" customFormat="1" ht="36.950000000000003" customHeight="1">
      <c r="B11" s="35"/>
      <c r="E11" s="320" t="s">
        <v>299</v>
      </c>
      <c r="F11" s="319"/>
      <c r="G11" s="319"/>
      <c r="H11" s="319"/>
      <c r="I11" s="109"/>
      <c r="L11" s="35"/>
    </row>
    <row r="12" spans="2:46" s="1" customFormat="1" ht="11.25">
      <c r="B12" s="35"/>
      <c r="I12" s="109"/>
      <c r="L12" s="35"/>
    </row>
    <row r="13" spans="2:46" s="1" customFormat="1" ht="12" customHeight="1">
      <c r="B13" s="35"/>
      <c r="D13" s="108" t="s">
        <v>17</v>
      </c>
      <c r="F13" s="14" t="s">
        <v>18</v>
      </c>
      <c r="I13" s="110" t="s">
        <v>19</v>
      </c>
      <c r="J13" s="14" t="s">
        <v>18</v>
      </c>
      <c r="L13" s="35"/>
    </row>
    <row r="14" spans="2:46" s="1" customFormat="1" ht="12" customHeight="1">
      <c r="B14" s="35"/>
      <c r="D14" s="108" t="s">
        <v>20</v>
      </c>
      <c r="F14" s="14" t="s">
        <v>21</v>
      </c>
      <c r="I14" s="110" t="s">
        <v>22</v>
      </c>
      <c r="J14" s="111" t="str">
        <f>'Rekapitulace stavby'!AN8</f>
        <v>5. 4. 2019</v>
      </c>
      <c r="L14" s="35"/>
    </row>
    <row r="15" spans="2:46" s="1" customFormat="1" ht="10.9" customHeight="1">
      <c r="B15" s="35"/>
      <c r="I15" s="109"/>
      <c r="L15" s="35"/>
    </row>
    <row r="16" spans="2:46" s="1" customFormat="1" ht="12" customHeight="1">
      <c r="B16" s="35"/>
      <c r="D16" s="108" t="s">
        <v>24</v>
      </c>
      <c r="I16" s="110" t="s">
        <v>25</v>
      </c>
      <c r="J16" s="14" t="s">
        <v>18</v>
      </c>
      <c r="L16" s="35"/>
    </row>
    <row r="17" spans="2:12" s="1" customFormat="1" ht="18" customHeight="1">
      <c r="B17" s="35"/>
      <c r="E17" s="14" t="s">
        <v>26</v>
      </c>
      <c r="I17" s="110" t="s">
        <v>27</v>
      </c>
      <c r="J17" s="14" t="s">
        <v>18</v>
      </c>
      <c r="L17" s="35"/>
    </row>
    <row r="18" spans="2:12" s="1" customFormat="1" ht="6.95" customHeight="1">
      <c r="B18" s="35"/>
      <c r="I18" s="109"/>
      <c r="L18" s="35"/>
    </row>
    <row r="19" spans="2:12" s="1" customFormat="1" ht="12" customHeight="1">
      <c r="B19" s="35"/>
      <c r="D19" s="108" t="s">
        <v>28</v>
      </c>
      <c r="I19" s="110" t="s">
        <v>25</v>
      </c>
      <c r="J19" s="27" t="str">
        <f>'Rekapitulace stavby'!AN13</f>
        <v>Vyplň údaj</v>
      </c>
      <c r="L19" s="35"/>
    </row>
    <row r="20" spans="2:12" s="1" customFormat="1" ht="18" customHeight="1">
      <c r="B20" s="35"/>
      <c r="E20" s="321" t="str">
        <f>'Rekapitulace stavby'!E14</f>
        <v>Vyplň údaj</v>
      </c>
      <c r="F20" s="322"/>
      <c r="G20" s="322"/>
      <c r="H20" s="322"/>
      <c r="I20" s="110" t="s">
        <v>27</v>
      </c>
      <c r="J20" s="27" t="str">
        <f>'Rekapitulace stavby'!AN14</f>
        <v>Vyplň údaj</v>
      </c>
      <c r="L20" s="35"/>
    </row>
    <row r="21" spans="2:12" s="1" customFormat="1" ht="6.95" customHeight="1">
      <c r="B21" s="35"/>
      <c r="I21" s="109"/>
      <c r="L21" s="35"/>
    </row>
    <row r="22" spans="2:12" s="1" customFormat="1" ht="12" customHeight="1">
      <c r="B22" s="35"/>
      <c r="D22" s="108" t="s">
        <v>30</v>
      </c>
      <c r="I22" s="110" t="s">
        <v>25</v>
      </c>
      <c r="J22" s="14" t="s">
        <v>100</v>
      </c>
      <c r="L22" s="35"/>
    </row>
    <row r="23" spans="2:12" s="1" customFormat="1" ht="18" customHeight="1">
      <c r="B23" s="35"/>
      <c r="E23" s="14" t="s">
        <v>101</v>
      </c>
      <c r="I23" s="110" t="s">
        <v>27</v>
      </c>
      <c r="J23" s="14" t="s">
        <v>102</v>
      </c>
      <c r="L23" s="35"/>
    </row>
    <row r="24" spans="2:12" s="1" customFormat="1" ht="6.95" customHeight="1">
      <c r="B24" s="35"/>
      <c r="I24" s="109"/>
      <c r="L24" s="35"/>
    </row>
    <row r="25" spans="2:12" s="1" customFormat="1" ht="12" customHeight="1">
      <c r="B25" s="35"/>
      <c r="D25" s="108" t="s">
        <v>33</v>
      </c>
      <c r="I25" s="110" t="s">
        <v>25</v>
      </c>
      <c r="J25" s="14" t="s">
        <v>18</v>
      </c>
      <c r="L25" s="35"/>
    </row>
    <row r="26" spans="2:12" s="1" customFormat="1" ht="18" customHeight="1">
      <c r="B26" s="35"/>
      <c r="E26" s="14" t="s">
        <v>34</v>
      </c>
      <c r="I26" s="110" t="s">
        <v>27</v>
      </c>
      <c r="J26" s="14" t="s">
        <v>18</v>
      </c>
      <c r="L26" s="35"/>
    </row>
    <row r="27" spans="2:12" s="1" customFormat="1" ht="6.95" customHeight="1">
      <c r="B27" s="35"/>
      <c r="I27" s="109"/>
      <c r="L27" s="35"/>
    </row>
    <row r="28" spans="2:12" s="1" customFormat="1" ht="12" customHeight="1">
      <c r="B28" s="35"/>
      <c r="D28" s="108" t="s">
        <v>35</v>
      </c>
      <c r="I28" s="109"/>
      <c r="L28" s="35"/>
    </row>
    <row r="29" spans="2:12" s="7" customFormat="1" ht="45" customHeight="1">
      <c r="B29" s="112"/>
      <c r="E29" s="323" t="s">
        <v>36</v>
      </c>
      <c r="F29" s="323"/>
      <c r="G29" s="323"/>
      <c r="H29" s="323"/>
      <c r="I29" s="113"/>
      <c r="L29" s="112"/>
    </row>
    <row r="30" spans="2:12" s="1" customFormat="1" ht="6.95" customHeight="1">
      <c r="B30" s="35"/>
      <c r="I30" s="109"/>
      <c r="L30" s="35"/>
    </row>
    <row r="31" spans="2:12" s="1" customFormat="1" ht="6.95" customHeight="1">
      <c r="B31" s="35"/>
      <c r="D31" s="53"/>
      <c r="E31" s="53"/>
      <c r="F31" s="53"/>
      <c r="G31" s="53"/>
      <c r="H31" s="53"/>
      <c r="I31" s="114"/>
      <c r="J31" s="53"/>
      <c r="K31" s="53"/>
      <c r="L31" s="35"/>
    </row>
    <row r="32" spans="2:12" s="1" customFormat="1" ht="25.35" customHeight="1">
      <c r="B32" s="35"/>
      <c r="D32" s="115" t="s">
        <v>37</v>
      </c>
      <c r="I32" s="109"/>
      <c r="J32" s="116">
        <f>ROUND(J94, 2)</f>
        <v>0</v>
      </c>
      <c r="L32" s="35"/>
    </row>
    <row r="33" spans="2:12" s="1" customFormat="1" ht="6.95" customHeight="1">
      <c r="B33" s="35"/>
      <c r="D33" s="53"/>
      <c r="E33" s="53"/>
      <c r="F33" s="53"/>
      <c r="G33" s="53"/>
      <c r="H33" s="53"/>
      <c r="I33" s="114"/>
      <c r="J33" s="53"/>
      <c r="K33" s="53"/>
      <c r="L33" s="35"/>
    </row>
    <row r="34" spans="2:12" s="1" customFormat="1" ht="14.45" customHeight="1">
      <c r="B34" s="35"/>
      <c r="F34" s="117" t="s">
        <v>39</v>
      </c>
      <c r="I34" s="118" t="s">
        <v>38</v>
      </c>
      <c r="J34" s="117" t="s">
        <v>40</v>
      </c>
      <c r="L34" s="35"/>
    </row>
    <row r="35" spans="2:12" s="1" customFormat="1" ht="14.45" customHeight="1">
      <c r="B35" s="35"/>
      <c r="D35" s="108" t="s">
        <v>41</v>
      </c>
      <c r="E35" s="108" t="s">
        <v>42</v>
      </c>
      <c r="F35" s="119">
        <f>ROUND((SUM(BE94:BE130)),  2)</f>
        <v>0</v>
      </c>
      <c r="I35" s="120">
        <v>0.21</v>
      </c>
      <c r="J35" s="119">
        <f>ROUND(((SUM(BE94:BE130))*I35),  2)</f>
        <v>0</v>
      </c>
      <c r="L35" s="35"/>
    </row>
    <row r="36" spans="2:12" s="1" customFormat="1" ht="14.45" customHeight="1">
      <c r="B36" s="35"/>
      <c r="E36" s="108" t="s">
        <v>43</v>
      </c>
      <c r="F36" s="119">
        <f>ROUND((SUM(BF94:BF130)),  2)</f>
        <v>0</v>
      </c>
      <c r="I36" s="120">
        <v>0.15</v>
      </c>
      <c r="J36" s="119">
        <f>ROUND(((SUM(BF94:BF130))*I36),  2)</f>
        <v>0</v>
      </c>
      <c r="L36" s="35"/>
    </row>
    <row r="37" spans="2:12" s="1" customFormat="1" ht="14.45" hidden="1" customHeight="1">
      <c r="B37" s="35"/>
      <c r="E37" s="108" t="s">
        <v>44</v>
      </c>
      <c r="F37" s="119">
        <f>ROUND((SUM(BG94:BG130)),  2)</f>
        <v>0</v>
      </c>
      <c r="I37" s="120">
        <v>0.21</v>
      </c>
      <c r="J37" s="119">
        <f>0</f>
        <v>0</v>
      </c>
      <c r="L37" s="35"/>
    </row>
    <row r="38" spans="2:12" s="1" customFormat="1" ht="14.45" hidden="1" customHeight="1">
      <c r="B38" s="35"/>
      <c r="E38" s="108" t="s">
        <v>45</v>
      </c>
      <c r="F38" s="119">
        <f>ROUND((SUM(BH94:BH130)),  2)</f>
        <v>0</v>
      </c>
      <c r="I38" s="120">
        <v>0.15</v>
      </c>
      <c r="J38" s="119">
        <f>0</f>
        <v>0</v>
      </c>
      <c r="L38" s="35"/>
    </row>
    <row r="39" spans="2:12" s="1" customFormat="1" ht="14.45" hidden="1" customHeight="1">
      <c r="B39" s="35"/>
      <c r="E39" s="108" t="s">
        <v>46</v>
      </c>
      <c r="F39" s="119">
        <f>ROUND((SUM(BI94:BI130)),  2)</f>
        <v>0</v>
      </c>
      <c r="I39" s="120">
        <v>0</v>
      </c>
      <c r="J39" s="119">
        <f>0</f>
        <v>0</v>
      </c>
      <c r="L39" s="35"/>
    </row>
    <row r="40" spans="2:12" s="1" customFormat="1" ht="6.95" customHeight="1">
      <c r="B40" s="35"/>
      <c r="I40" s="109"/>
      <c r="L40" s="35"/>
    </row>
    <row r="41" spans="2:12" s="1" customFormat="1" ht="25.35" customHeight="1">
      <c r="B41" s="35"/>
      <c r="C41" s="121"/>
      <c r="D41" s="122" t="s">
        <v>47</v>
      </c>
      <c r="E41" s="123"/>
      <c r="F41" s="123"/>
      <c r="G41" s="124" t="s">
        <v>48</v>
      </c>
      <c r="H41" s="125" t="s">
        <v>49</v>
      </c>
      <c r="I41" s="126"/>
      <c r="J41" s="127">
        <f>SUM(J32:J39)</f>
        <v>0</v>
      </c>
      <c r="K41" s="128"/>
      <c r="L41" s="35"/>
    </row>
    <row r="42" spans="2:12" s="1" customFormat="1" ht="14.45" customHeight="1">
      <c r="B42" s="129"/>
      <c r="C42" s="130"/>
      <c r="D42" s="130"/>
      <c r="E42" s="130"/>
      <c r="F42" s="130"/>
      <c r="G42" s="130"/>
      <c r="H42" s="130"/>
      <c r="I42" s="131"/>
      <c r="J42" s="130"/>
      <c r="K42" s="130"/>
      <c r="L42" s="35"/>
    </row>
    <row r="46" spans="2:12" s="1" customFormat="1" ht="6.95" customHeight="1">
      <c r="B46" s="132"/>
      <c r="C46" s="133"/>
      <c r="D46" s="133"/>
      <c r="E46" s="133"/>
      <c r="F46" s="133"/>
      <c r="G46" s="133"/>
      <c r="H46" s="133"/>
      <c r="I46" s="134"/>
      <c r="J46" s="133"/>
      <c r="K46" s="133"/>
      <c r="L46" s="35"/>
    </row>
    <row r="47" spans="2:12" s="1" customFormat="1" ht="24.95" customHeight="1">
      <c r="B47" s="31"/>
      <c r="C47" s="20" t="s">
        <v>103</v>
      </c>
      <c r="D47" s="32"/>
      <c r="E47" s="32"/>
      <c r="F47" s="32"/>
      <c r="G47" s="32"/>
      <c r="H47" s="32"/>
      <c r="I47" s="109"/>
      <c r="J47" s="32"/>
      <c r="K47" s="32"/>
      <c r="L47" s="35"/>
    </row>
    <row r="48" spans="2:12" s="1" customFormat="1" ht="6.95" customHeight="1">
      <c r="B48" s="31"/>
      <c r="C48" s="32"/>
      <c r="D48" s="32"/>
      <c r="E48" s="32"/>
      <c r="F48" s="32"/>
      <c r="G48" s="32"/>
      <c r="H48" s="32"/>
      <c r="I48" s="109"/>
      <c r="J48" s="32"/>
      <c r="K48" s="32"/>
      <c r="L48" s="35"/>
    </row>
    <row r="49" spans="2:47" s="1" customFormat="1" ht="12" customHeight="1">
      <c r="B49" s="31"/>
      <c r="C49" s="26" t="s">
        <v>16</v>
      </c>
      <c r="D49" s="32"/>
      <c r="E49" s="32"/>
      <c r="F49" s="32"/>
      <c r="G49" s="32"/>
      <c r="H49" s="32"/>
      <c r="I49" s="109"/>
      <c r="J49" s="32"/>
      <c r="K49" s="32"/>
      <c r="L49" s="35"/>
    </row>
    <row r="50" spans="2:47" s="1" customFormat="1" ht="16.5" customHeight="1">
      <c r="B50" s="31"/>
      <c r="C50" s="32"/>
      <c r="D50" s="32"/>
      <c r="E50" s="324" t="str">
        <f>E7</f>
        <v>Dodávka vnitřního vybavení pro 2. ZŠ Beroun - vybavení specializovaných učeben</v>
      </c>
      <c r="F50" s="325"/>
      <c r="G50" s="325"/>
      <c r="H50" s="325"/>
      <c r="I50" s="109"/>
      <c r="J50" s="32"/>
      <c r="K50" s="32"/>
      <c r="L50" s="35"/>
    </row>
    <row r="51" spans="2:47" ht="12" customHeight="1">
      <c r="B51" s="18"/>
      <c r="C51" s="26" t="s">
        <v>96</v>
      </c>
      <c r="D51" s="19"/>
      <c r="E51" s="19"/>
      <c r="F51" s="19"/>
      <c r="G51" s="19"/>
      <c r="H51" s="19"/>
      <c r="J51" s="19"/>
      <c r="K51" s="19"/>
      <c r="L51" s="17"/>
    </row>
    <row r="52" spans="2:47" s="1" customFormat="1" ht="16.5" customHeight="1">
      <c r="B52" s="31"/>
      <c r="C52" s="32"/>
      <c r="D52" s="32"/>
      <c r="E52" s="324" t="s">
        <v>97</v>
      </c>
      <c r="F52" s="292"/>
      <c r="G52" s="292"/>
      <c r="H52" s="292"/>
      <c r="I52" s="109"/>
      <c r="J52" s="32"/>
      <c r="K52" s="32"/>
      <c r="L52" s="35"/>
    </row>
    <row r="53" spans="2:47" s="1" customFormat="1" ht="12" customHeight="1">
      <c r="B53" s="31"/>
      <c r="C53" s="26" t="s">
        <v>98</v>
      </c>
      <c r="D53" s="32"/>
      <c r="E53" s="32"/>
      <c r="F53" s="32"/>
      <c r="G53" s="32"/>
      <c r="H53" s="32"/>
      <c r="I53" s="109"/>
      <c r="J53" s="32"/>
      <c r="K53" s="32"/>
      <c r="L53" s="35"/>
    </row>
    <row r="54" spans="2:47" s="1" customFormat="1" ht="16.5" customHeight="1">
      <c r="B54" s="31"/>
      <c r="C54" s="32"/>
      <c r="D54" s="32"/>
      <c r="E54" s="293" t="str">
        <f>E11</f>
        <v>03.4 - Vybavení učebny polytechnické výchovy (dílny a pěstitelské práce)</v>
      </c>
      <c r="F54" s="292"/>
      <c r="G54" s="292"/>
      <c r="H54" s="292"/>
      <c r="I54" s="109"/>
      <c r="J54" s="32"/>
      <c r="K54" s="32"/>
      <c r="L54" s="35"/>
    </row>
    <row r="55" spans="2:47" s="1" customFormat="1" ht="6.95" customHeight="1">
      <c r="B55" s="31"/>
      <c r="C55" s="32"/>
      <c r="D55" s="32"/>
      <c r="E55" s="32"/>
      <c r="F55" s="32"/>
      <c r="G55" s="32"/>
      <c r="H55" s="32"/>
      <c r="I55" s="109"/>
      <c r="J55" s="32"/>
      <c r="K55" s="32"/>
      <c r="L55" s="35"/>
    </row>
    <row r="56" spans="2:47" s="1" customFormat="1" ht="12" customHeight="1">
      <c r="B56" s="31"/>
      <c r="C56" s="26" t="s">
        <v>20</v>
      </c>
      <c r="D56" s="32"/>
      <c r="E56" s="32"/>
      <c r="F56" s="24" t="str">
        <f>F14</f>
        <v>Beroun, Preislerova ul.</v>
      </c>
      <c r="G56" s="32"/>
      <c r="H56" s="32"/>
      <c r="I56" s="110" t="s">
        <v>22</v>
      </c>
      <c r="J56" s="52" t="str">
        <f>IF(J14="","",J14)</f>
        <v>5. 4. 2019</v>
      </c>
      <c r="K56" s="32"/>
      <c r="L56" s="35"/>
    </row>
    <row r="57" spans="2:47" s="1" customFormat="1" ht="6.95" customHeight="1">
      <c r="B57" s="31"/>
      <c r="C57" s="32"/>
      <c r="D57" s="32"/>
      <c r="E57" s="32"/>
      <c r="F57" s="32"/>
      <c r="G57" s="32"/>
      <c r="H57" s="32"/>
      <c r="I57" s="109"/>
      <c r="J57" s="32"/>
      <c r="K57" s="32"/>
      <c r="L57" s="35"/>
    </row>
    <row r="58" spans="2:47" s="1" customFormat="1" ht="24.95" customHeight="1">
      <c r="B58" s="31"/>
      <c r="C58" s="26" t="s">
        <v>24</v>
      </c>
      <c r="D58" s="32"/>
      <c r="E58" s="32"/>
      <c r="F58" s="24" t="str">
        <f>E17</f>
        <v>Město Beroun, Husovo nám. 68,26643</v>
      </c>
      <c r="G58" s="32"/>
      <c r="H58" s="32"/>
      <c r="I58" s="110" t="s">
        <v>30</v>
      </c>
      <c r="J58" s="29" t="str">
        <f>E23</f>
        <v>Spektra s.r.o.Beroun,V Hlinkách 1548</v>
      </c>
      <c r="K58" s="32"/>
      <c r="L58" s="35"/>
    </row>
    <row r="59" spans="2:47" s="1" customFormat="1" ht="13.7" customHeight="1">
      <c r="B59" s="31"/>
      <c r="C59" s="26" t="s">
        <v>28</v>
      </c>
      <c r="D59" s="32"/>
      <c r="E59" s="32"/>
      <c r="F59" s="24" t="str">
        <f>IF(E20="","",E20)</f>
        <v>Vyplň údaj</v>
      </c>
      <c r="G59" s="32"/>
      <c r="H59" s="32"/>
      <c r="I59" s="110" t="s">
        <v>33</v>
      </c>
      <c r="J59" s="29" t="str">
        <f>E26</f>
        <v>p. Lenka Dejdarová</v>
      </c>
      <c r="K59" s="32"/>
      <c r="L59" s="35"/>
    </row>
    <row r="60" spans="2:47" s="1" customFormat="1" ht="10.35" customHeight="1">
      <c r="B60" s="31"/>
      <c r="C60" s="32"/>
      <c r="D60" s="32"/>
      <c r="E60" s="32"/>
      <c r="F60" s="32"/>
      <c r="G60" s="32"/>
      <c r="H60" s="32"/>
      <c r="I60" s="109"/>
      <c r="J60" s="32"/>
      <c r="K60" s="32"/>
      <c r="L60" s="35"/>
    </row>
    <row r="61" spans="2:47" s="1" customFormat="1" ht="29.25" customHeight="1">
      <c r="B61" s="31"/>
      <c r="C61" s="135" t="s">
        <v>104</v>
      </c>
      <c r="D61" s="136"/>
      <c r="E61" s="136"/>
      <c r="F61" s="136"/>
      <c r="G61" s="136"/>
      <c r="H61" s="136"/>
      <c r="I61" s="137"/>
      <c r="J61" s="138" t="s">
        <v>105</v>
      </c>
      <c r="K61" s="136"/>
      <c r="L61" s="35"/>
    </row>
    <row r="62" spans="2:47" s="1" customFormat="1" ht="10.35" customHeight="1">
      <c r="B62" s="31"/>
      <c r="C62" s="32"/>
      <c r="D62" s="32"/>
      <c r="E62" s="32"/>
      <c r="F62" s="32"/>
      <c r="G62" s="32"/>
      <c r="H62" s="32"/>
      <c r="I62" s="109"/>
      <c r="J62" s="32"/>
      <c r="K62" s="32"/>
      <c r="L62" s="35"/>
    </row>
    <row r="63" spans="2:47" s="1" customFormat="1" ht="22.9" customHeight="1">
      <c r="B63" s="31"/>
      <c r="C63" s="139" t="s">
        <v>69</v>
      </c>
      <c r="D63" s="32"/>
      <c r="E63" s="32"/>
      <c r="F63" s="32"/>
      <c r="G63" s="32"/>
      <c r="H63" s="32"/>
      <c r="I63" s="109"/>
      <c r="J63" s="70">
        <f>J94</f>
        <v>0</v>
      </c>
      <c r="K63" s="32"/>
      <c r="L63" s="35"/>
      <c r="AU63" s="14" t="s">
        <v>106</v>
      </c>
    </row>
    <row r="64" spans="2:47" s="8" customFormat="1" ht="24.95" customHeight="1">
      <c r="B64" s="140"/>
      <c r="C64" s="141"/>
      <c r="D64" s="142" t="s">
        <v>107</v>
      </c>
      <c r="E64" s="143"/>
      <c r="F64" s="143"/>
      <c r="G64" s="143"/>
      <c r="H64" s="143"/>
      <c r="I64" s="144"/>
      <c r="J64" s="145">
        <f>J95</f>
        <v>0</v>
      </c>
      <c r="K64" s="141"/>
      <c r="L64" s="146"/>
    </row>
    <row r="65" spans="2:12" s="9" customFormat="1" ht="19.899999999999999" customHeight="1">
      <c r="B65" s="147"/>
      <c r="C65" s="91"/>
      <c r="D65" s="148" t="s">
        <v>108</v>
      </c>
      <c r="E65" s="149"/>
      <c r="F65" s="149"/>
      <c r="G65" s="149"/>
      <c r="H65" s="149"/>
      <c r="I65" s="150"/>
      <c r="J65" s="151">
        <f>J96</f>
        <v>0</v>
      </c>
      <c r="K65" s="91"/>
      <c r="L65" s="152"/>
    </row>
    <row r="66" spans="2:12" s="8" customFormat="1" ht="24.95" customHeight="1">
      <c r="B66" s="140"/>
      <c r="C66" s="141"/>
      <c r="D66" s="142" t="s">
        <v>109</v>
      </c>
      <c r="E66" s="143"/>
      <c r="F66" s="143"/>
      <c r="G66" s="143"/>
      <c r="H66" s="143"/>
      <c r="I66" s="144"/>
      <c r="J66" s="145">
        <f>J98</f>
        <v>0</v>
      </c>
      <c r="K66" s="141"/>
      <c r="L66" s="146"/>
    </row>
    <row r="67" spans="2:12" s="9" customFormat="1" ht="19.899999999999999" customHeight="1">
      <c r="B67" s="147"/>
      <c r="C67" s="91"/>
      <c r="D67" s="148" t="s">
        <v>300</v>
      </c>
      <c r="E67" s="149"/>
      <c r="F67" s="149"/>
      <c r="G67" s="149"/>
      <c r="H67" s="149"/>
      <c r="I67" s="150"/>
      <c r="J67" s="151">
        <f>J99</f>
        <v>0</v>
      </c>
      <c r="K67" s="91"/>
      <c r="L67" s="152"/>
    </row>
    <row r="68" spans="2:12" s="8" customFormat="1" ht="24.95" customHeight="1">
      <c r="B68" s="140"/>
      <c r="C68" s="141"/>
      <c r="D68" s="142" t="s">
        <v>110</v>
      </c>
      <c r="E68" s="143"/>
      <c r="F68" s="143"/>
      <c r="G68" s="143"/>
      <c r="H68" s="143"/>
      <c r="I68" s="144"/>
      <c r="J68" s="145">
        <f>J120</f>
        <v>0</v>
      </c>
      <c r="K68" s="141"/>
      <c r="L68" s="146"/>
    </row>
    <row r="69" spans="2:12" s="9" customFormat="1" ht="19.899999999999999" customHeight="1">
      <c r="B69" s="147"/>
      <c r="C69" s="91"/>
      <c r="D69" s="148" t="s">
        <v>111</v>
      </c>
      <c r="E69" s="149"/>
      <c r="F69" s="149"/>
      <c r="G69" s="149"/>
      <c r="H69" s="149"/>
      <c r="I69" s="150"/>
      <c r="J69" s="151">
        <f>J121</f>
        <v>0</v>
      </c>
      <c r="K69" s="91"/>
      <c r="L69" s="152"/>
    </row>
    <row r="70" spans="2:12" s="9" customFormat="1" ht="19.899999999999999" customHeight="1">
      <c r="B70" s="147"/>
      <c r="C70" s="91"/>
      <c r="D70" s="148" t="s">
        <v>112</v>
      </c>
      <c r="E70" s="149"/>
      <c r="F70" s="149"/>
      <c r="G70" s="149"/>
      <c r="H70" s="149"/>
      <c r="I70" s="150"/>
      <c r="J70" s="151">
        <f>J124</f>
        <v>0</v>
      </c>
      <c r="K70" s="91"/>
      <c r="L70" s="152"/>
    </row>
    <row r="71" spans="2:12" s="9" customFormat="1" ht="19.899999999999999" customHeight="1">
      <c r="B71" s="147"/>
      <c r="C71" s="91"/>
      <c r="D71" s="148" t="s">
        <v>113</v>
      </c>
      <c r="E71" s="149"/>
      <c r="F71" s="149"/>
      <c r="G71" s="149"/>
      <c r="H71" s="149"/>
      <c r="I71" s="150"/>
      <c r="J71" s="151">
        <f>J126</f>
        <v>0</v>
      </c>
      <c r="K71" s="91"/>
      <c r="L71" s="152"/>
    </row>
    <row r="72" spans="2:12" s="9" customFormat="1" ht="19.899999999999999" customHeight="1">
      <c r="B72" s="147"/>
      <c r="C72" s="91"/>
      <c r="D72" s="148" t="s">
        <v>114</v>
      </c>
      <c r="E72" s="149"/>
      <c r="F72" s="149"/>
      <c r="G72" s="149"/>
      <c r="H72" s="149"/>
      <c r="I72" s="150"/>
      <c r="J72" s="151">
        <f>J129</f>
        <v>0</v>
      </c>
      <c r="K72" s="91"/>
      <c r="L72" s="152"/>
    </row>
    <row r="73" spans="2:12" s="1" customFormat="1" ht="21.75" customHeight="1">
      <c r="B73" s="31"/>
      <c r="C73" s="32"/>
      <c r="D73" s="32"/>
      <c r="E73" s="32"/>
      <c r="F73" s="32"/>
      <c r="G73" s="32"/>
      <c r="H73" s="32"/>
      <c r="I73" s="109"/>
      <c r="J73" s="32"/>
      <c r="K73" s="32"/>
      <c r="L73" s="35"/>
    </row>
    <row r="74" spans="2:12" s="1" customFormat="1" ht="6.95" customHeight="1">
      <c r="B74" s="43"/>
      <c r="C74" s="44"/>
      <c r="D74" s="44"/>
      <c r="E74" s="44"/>
      <c r="F74" s="44"/>
      <c r="G74" s="44"/>
      <c r="H74" s="44"/>
      <c r="I74" s="131"/>
      <c r="J74" s="44"/>
      <c r="K74" s="44"/>
      <c r="L74" s="35"/>
    </row>
    <row r="78" spans="2:12" s="1" customFormat="1" ht="6.95" customHeight="1">
      <c r="B78" s="45"/>
      <c r="C78" s="46"/>
      <c r="D78" s="46"/>
      <c r="E78" s="46"/>
      <c r="F78" s="46"/>
      <c r="G78" s="46"/>
      <c r="H78" s="46"/>
      <c r="I78" s="134"/>
      <c r="J78" s="46"/>
      <c r="K78" s="46"/>
      <c r="L78" s="35"/>
    </row>
    <row r="79" spans="2:12" s="1" customFormat="1" ht="24.95" customHeight="1">
      <c r="B79" s="31"/>
      <c r="C79" s="20" t="s">
        <v>115</v>
      </c>
      <c r="D79" s="32"/>
      <c r="E79" s="32"/>
      <c r="F79" s="32"/>
      <c r="G79" s="32"/>
      <c r="H79" s="32"/>
      <c r="I79" s="109"/>
      <c r="J79" s="32"/>
      <c r="K79" s="32"/>
      <c r="L79" s="35"/>
    </row>
    <row r="80" spans="2:12" s="1" customFormat="1" ht="6.95" customHeight="1">
      <c r="B80" s="31"/>
      <c r="C80" s="32"/>
      <c r="D80" s="32"/>
      <c r="E80" s="32"/>
      <c r="F80" s="32"/>
      <c r="G80" s="32"/>
      <c r="H80" s="32"/>
      <c r="I80" s="109"/>
      <c r="J80" s="32"/>
      <c r="K80" s="32"/>
      <c r="L80" s="35"/>
    </row>
    <row r="81" spans="2:63" s="1" customFormat="1" ht="12" customHeight="1">
      <c r="B81" s="31"/>
      <c r="C81" s="26" t="s">
        <v>16</v>
      </c>
      <c r="D81" s="32"/>
      <c r="E81" s="32"/>
      <c r="F81" s="32"/>
      <c r="G81" s="32"/>
      <c r="H81" s="32"/>
      <c r="I81" s="109"/>
      <c r="J81" s="32"/>
      <c r="K81" s="32"/>
      <c r="L81" s="35"/>
    </row>
    <row r="82" spans="2:63" s="1" customFormat="1" ht="16.5" customHeight="1">
      <c r="B82" s="31"/>
      <c r="C82" s="32"/>
      <c r="D82" s="32"/>
      <c r="E82" s="324" t="str">
        <f>E7</f>
        <v>Dodávka vnitřního vybavení pro 2. ZŠ Beroun - vybavení specializovaných učeben</v>
      </c>
      <c r="F82" s="325"/>
      <c r="G82" s="325"/>
      <c r="H82" s="325"/>
      <c r="I82" s="109"/>
      <c r="J82" s="32"/>
      <c r="K82" s="32"/>
      <c r="L82" s="35"/>
    </row>
    <row r="83" spans="2:63" ht="12" customHeight="1">
      <c r="B83" s="18"/>
      <c r="C83" s="26" t="s">
        <v>96</v>
      </c>
      <c r="D83" s="19"/>
      <c r="E83" s="19"/>
      <c r="F83" s="19"/>
      <c r="G83" s="19"/>
      <c r="H83" s="19"/>
      <c r="J83" s="19"/>
      <c r="K83" s="19"/>
      <c r="L83" s="17"/>
    </row>
    <row r="84" spans="2:63" s="1" customFormat="1" ht="16.5" customHeight="1">
      <c r="B84" s="31"/>
      <c r="C84" s="32"/>
      <c r="D84" s="32"/>
      <c r="E84" s="324" t="s">
        <v>97</v>
      </c>
      <c r="F84" s="292"/>
      <c r="G84" s="292"/>
      <c r="H84" s="292"/>
      <c r="I84" s="109"/>
      <c r="J84" s="32"/>
      <c r="K84" s="32"/>
      <c r="L84" s="35"/>
    </row>
    <row r="85" spans="2:63" s="1" customFormat="1" ht="12" customHeight="1">
      <c r="B85" s="31"/>
      <c r="C85" s="26" t="s">
        <v>98</v>
      </c>
      <c r="D85" s="32"/>
      <c r="E85" s="32"/>
      <c r="F85" s="32"/>
      <c r="G85" s="32"/>
      <c r="H85" s="32"/>
      <c r="I85" s="109"/>
      <c r="J85" s="32"/>
      <c r="K85" s="32"/>
      <c r="L85" s="35"/>
    </row>
    <row r="86" spans="2:63" s="1" customFormat="1" ht="16.5" customHeight="1">
      <c r="B86" s="31"/>
      <c r="C86" s="32"/>
      <c r="D86" s="32"/>
      <c r="E86" s="293" t="str">
        <f>E11</f>
        <v>03.4 - Vybavení učebny polytechnické výchovy (dílny a pěstitelské práce)</v>
      </c>
      <c r="F86" s="292"/>
      <c r="G86" s="292"/>
      <c r="H86" s="292"/>
      <c r="I86" s="109"/>
      <c r="J86" s="32"/>
      <c r="K86" s="32"/>
      <c r="L86" s="35"/>
    </row>
    <row r="87" spans="2:63" s="1" customFormat="1" ht="6.95" customHeight="1">
      <c r="B87" s="31"/>
      <c r="C87" s="32"/>
      <c r="D87" s="32"/>
      <c r="E87" s="32"/>
      <c r="F87" s="32"/>
      <c r="G87" s="32"/>
      <c r="H87" s="32"/>
      <c r="I87" s="109"/>
      <c r="J87" s="32"/>
      <c r="K87" s="32"/>
      <c r="L87" s="35"/>
    </row>
    <row r="88" spans="2:63" s="1" customFormat="1" ht="12" customHeight="1">
      <c r="B88" s="31"/>
      <c r="C88" s="26" t="s">
        <v>20</v>
      </c>
      <c r="D88" s="32"/>
      <c r="E88" s="32"/>
      <c r="F88" s="24" t="str">
        <f>F14</f>
        <v>Beroun, Preislerova ul.</v>
      </c>
      <c r="G88" s="32"/>
      <c r="H88" s="32"/>
      <c r="I88" s="110" t="s">
        <v>22</v>
      </c>
      <c r="J88" s="52" t="str">
        <f>IF(J14="","",J14)</f>
        <v>5. 4. 2019</v>
      </c>
      <c r="K88" s="32"/>
      <c r="L88" s="35"/>
    </row>
    <row r="89" spans="2:63" s="1" customFormat="1" ht="6.95" customHeight="1">
      <c r="B89" s="31"/>
      <c r="C89" s="32"/>
      <c r="D89" s="32"/>
      <c r="E89" s="32"/>
      <c r="F89" s="32"/>
      <c r="G89" s="32"/>
      <c r="H89" s="32"/>
      <c r="I89" s="109"/>
      <c r="J89" s="32"/>
      <c r="K89" s="32"/>
      <c r="L89" s="35"/>
    </row>
    <row r="90" spans="2:63" s="1" customFormat="1" ht="24.95" customHeight="1">
      <c r="B90" s="31"/>
      <c r="C90" s="26" t="s">
        <v>24</v>
      </c>
      <c r="D90" s="32"/>
      <c r="E90" s="32"/>
      <c r="F90" s="24" t="str">
        <f>E17</f>
        <v>Město Beroun, Husovo nám. 68,26643</v>
      </c>
      <c r="G90" s="32"/>
      <c r="H90" s="32"/>
      <c r="I90" s="110" t="s">
        <v>30</v>
      </c>
      <c r="J90" s="29" t="str">
        <f>E23</f>
        <v>Spektra s.r.o.Beroun,V Hlinkách 1548</v>
      </c>
      <c r="K90" s="32"/>
      <c r="L90" s="35"/>
    </row>
    <row r="91" spans="2:63" s="1" customFormat="1" ht="13.7" customHeight="1">
      <c r="B91" s="31"/>
      <c r="C91" s="26" t="s">
        <v>28</v>
      </c>
      <c r="D91" s="32"/>
      <c r="E91" s="32"/>
      <c r="F91" s="24" t="str">
        <f>IF(E20="","",E20)</f>
        <v>Vyplň údaj</v>
      </c>
      <c r="G91" s="32"/>
      <c r="H91" s="32"/>
      <c r="I91" s="110" t="s">
        <v>33</v>
      </c>
      <c r="J91" s="29" t="str">
        <f>E26</f>
        <v>p. Lenka Dejdarová</v>
      </c>
      <c r="K91" s="32"/>
      <c r="L91" s="35"/>
    </row>
    <row r="92" spans="2:63" s="1" customFormat="1" ht="10.35" customHeight="1">
      <c r="B92" s="31"/>
      <c r="C92" s="32"/>
      <c r="D92" s="32"/>
      <c r="E92" s="32"/>
      <c r="F92" s="32"/>
      <c r="G92" s="32"/>
      <c r="H92" s="32"/>
      <c r="I92" s="109"/>
      <c r="J92" s="32"/>
      <c r="K92" s="32"/>
      <c r="L92" s="35"/>
    </row>
    <row r="93" spans="2:63" s="10" customFormat="1" ht="29.25" customHeight="1">
      <c r="B93" s="153"/>
      <c r="C93" s="154" t="s">
        <v>116</v>
      </c>
      <c r="D93" s="155" t="s">
        <v>56</v>
      </c>
      <c r="E93" s="155" t="s">
        <v>52</v>
      </c>
      <c r="F93" s="155" t="s">
        <v>53</v>
      </c>
      <c r="G93" s="155" t="s">
        <v>117</v>
      </c>
      <c r="H93" s="155" t="s">
        <v>118</v>
      </c>
      <c r="I93" s="156" t="s">
        <v>119</v>
      </c>
      <c r="J93" s="155" t="s">
        <v>105</v>
      </c>
      <c r="K93" s="157" t="s">
        <v>120</v>
      </c>
      <c r="L93" s="158"/>
      <c r="M93" s="61" t="s">
        <v>18</v>
      </c>
      <c r="N93" s="62" t="s">
        <v>41</v>
      </c>
      <c r="O93" s="62" t="s">
        <v>121</v>
      </c>
      <c r="P93" s="62" t="s">
        <v>122</v>
      </c>
      <c r="Q93" s="62" t="s">
        <v>123</v>
      </c>
      <c r="R93" s="62" t="s">
        <v>124</v>
      </c>
      <c r="S93" s="62" t="s">
        <v>125</v>
      </c>
      <c r="T93" s="63" t="s">
        <v>126</v>
      </c>
    </row>
    <row r="94" spans="2:63" s="1" customFormat="1" ht="22.9" customHeight="1">
      <c r="B94" s="31"/>
      <c r="C94" s="68" t="s">
        <v>127</v>
      </c>
      <c r="D94" s="32"/>
      <c r="E94" s="32"/>
      <c r="F94" s="32"/>
      <c r="G94" s="32"/>
      <c r="H94" s="32"/>
      <c r="I94" s="109"/>
      <c r="J94" s="159">
        <f>BK94</f>
        <v>0</v>
      </c>
      <c r="K94" s="32"/>
      <c r="L94" s="35"/>
      <c r="M94" s="64"/>
      <c r="N94" s="65"/>
      <c r="O94" s="65"/>
      <c r="P94" s="160">
        <f>P95+P98+P120</f>
        <v>0</v>
      </c>
      <c r="Q94" s="65"/>
      <c r="R94" s="160">
        <f>R95+R98+R120</f>
        <v>0</v>
      </c>
      <c r="S94" s="65"/>
      <c r="T94" s="161">
        <f>T95+T98+T120</f>
        <v>0</v>
      </c>
      <c r="AT94" s="14" t="s">
        <v>70</v>
      </c>
      <c r="AU94" s="14" t="s">
        <v>106</v>
      </c>
      <c r="BK94" s="162">
        <f>BK95+BK98+BK120</f>
        <v>0</v>
      </c>
    </row>
    <row r="95" spans="2:63" s="11" customFormat="1" ht="25.9" customHeight="1">
      <c r="B95" s="163"/>
      <c r="C95" s="164"/>
      <c r="D95" s="165" t="s">
        <v>70</v>
      </c>
      <c r="E95" s="166" t="s">
        <v>128</v>
      </c>
      <c r="F95" s="166" t="s">
        <v>129</v>
      </c>
      <c r="G95" s="164"/>
      <c r="H95" s="164"/>
      <c r="I95" s="167"/>
      <c r="J95" s="168">
        <f>BK95</f>
        <v>0</v>
      </c>
      <c r="K95" s="164"/>
      <c r="L95" s="169"/>
      <c r="M95" s="170"/>
      <c r="N95" s="171"/>
      <c r="O95" s="171"/>
      <c r="P95" s="172">
        <f>P96</f>
        <v>0</v>
      </c>
      <c r="Q95" s="171"/>
      <c r="R95" s="172">
        <f>R96</f>
        <v>0</v>
      </c>
      <c r="S95" s="171"/>
      <c r="T95" s="173">
        <f>T96</f>
        <v>0</v>
      </c>
      <c r="AR95" s="174" t="s">
        <v>80</v>
      </c>
      <c r="AT95" s="175" t="s">
        <v>70</v>
      </c>
      <c r="AU95" s="175" t="s">
        <v>71</v>
      </c>
      <c r="AY95" s="174" t="s">
        <v>130</v>
      </c>
      <c r="BK95" s="176">
        <f>BK96</f>
        <v>0</v>
      </c>
    </row>
    <row r="96" spans="2:63" s="11" customFormat="1" ht="22.9" customHeight="1">
      <c r="B96" s="163"/>
      <c r="C96" s="164"/>
      <c r="D96" s="165" t="s">
        <v>70</v>
      </c>
      <c r="E96" s="177" t="s">
        <v>131</v>
      </c>
      <c r="F96" s="177" t="s">
        <v>132</v>
      </c>
      <c r="G96" s="164"/>
      <c r="H96" s="164"/>
      <c r="I96" s="167"/>
      <c r="J96" s="178">
        <f>BK96</f>
        <v>0</v>
      </c>
      <c r="K96" s="164"/>
      <c r="L96" s="169"/>
      <c r="M96" s="170"/>
      <c r="N96" s="171"/>
      <c r="O96" s="171"/>
      <c r="P96" s="172">
        <f>P97</f>
        <v>0</v>
      </c>
      <c r="Q96" s="171"/>
      <c r="R96" s="172">
        <f>R97</f>
        <v>0</v>
      </c>
      <c r="S96" s="171"/>
      <c r="T96" s="173">
        <f>T97</f>
        <v>0</v>
      </c>
      <c r="AR96" s="174" t="s">
        <v>80</v>
      </c>
      <c r="AT96" s="175" t="s">
        <v>70</v>
      </c>
      <c r="AU96" s="175" t="s">
        <v>78</v>
      </c>
      <c r="AY96" s="174" t="s">
        <v>130</v>
      </c>
      <c r="BK96" s="176">
        <f>BK97</f>
        <v>0</v>
      </c>
    </row>
    <row r="97" spans="2:65" s="1" customFormat="1" ht="16.5" customHeight="1">
      <c r="B97" s="31"/>
      <c r="C97" s="179" t="s">
        <v>7</v>
      </c>
      <c r="D97" s="179" t="s">
        <v>134</v>
      </c>
      <c r="E97" s="180" t="s">
        <v>135</v>
      </c>
      <c r="F97" s="181" t="s">
        <v>136</v>
      </c>
      <c r="G97" s="182" t="s">
        <v>137</v>
      </c>
      <c r="H97" s="183">
        <v>1</v>
      </c>
      <c r="I97" s="184"/>
      <c r="J97" s="185">
        <f>ROUND(I97*H97,2)</f>
        <v>0</v>
      </c>
      <c r="K97" s="181" t="s">
        <v>18</v>
      </c>
      <c r="L97" s="35"/>
      <c r="M97" s="186" t="s">
        <v>18</v>
      </c>
      <c r="N97" s="187" t="s">
        <v>42</v>
      </c>
      <c r="O97" s="57"/>
      <c r="P97" s="188">
        <f>O97*H97</f>
        <v>0</v>
      </c>
      <c r="Q97" s="188">
        <v>0</v>
      </c>
      <c r="R97" s="188">
        <f>Q97*H97</f>
        <v>0</v>
      </c>
      <c r="S97" s="188">
        <v>0</v>
      </c>
      <c r="T97" s="189">
        <f>S97*H97</f>
        <v>0</v>
      </c>
      <c r="AR97" s="14" t="s">
        <v>138</v>
      </c>
      <c r="AT97" s="14" t="s">
        <v>134</v>
      </c>
      <c r="AU97" s="14" t="s">
        <v>80</v>
      </c>
      <c r="AY97" s="14" t="s">
        <v>130</v>
      </c>
      <c r="BE97" s="190">
        <f>IF(N97="základní",J97,0)</f>
        <v>0</v>
      </c>
      <c r="BF97" s="190">
        <f>IF(N97="snížená",J97,0)</f>
        <v>0</v>
      </c>
      <c r="BG97" s="190">
        <f>IF(N97="zákl. přenesená",J97,0)</f>
        <v>0</v>
      </c>
      <c r="BH97" s="190">
        <f>IF(N97="sníž. přenesená",J97,0)</f>
        <v>0</v>
      </c>
      <c r="BI97" s="190">
        <f>IF(N97="nulová",J97,0)</f>
        <v>0</v>
      </c>
      <c r="BJ97" s="14" t="s">
        <v>78</v>
      </c>
      <c r="BK97" s="190">
        <f>ROUND(I97*H97,2)</f>
        <v>0</v>
      </c>
      <c r="BL97" s="14" t="s">
        <v>138</v>
      </c>
      <c r="BM97" s="14" t="s">
        <v>301</v>
      </c>
    </row>
    <row r="98" spans="2:65" s="11" customFormat="1" ht="25.9" customHeight="1">
      <c r="B98" s="163"/>
      <c r="C98" s="164"/>
      <c r="D98" s="165" t="s">
        <v>70</v>
      </c>
      <c r="E98" s="166" t="s">
        <v>140</v>
      </c>
      <c r="F98" s="166" t="s">
        <v>141</v>
      </c>
      <c r="G98" s="164"/>
      <c r="H98" s="164"/>
      <c r="I98" s="167"/>
      <c r="J98" s="168">
        <f>BK98</f>
        <v>0</v>
      </c>
      <c r="K98" s="164"/>
      <c r="L98" s="169"/>
      <c r="M98" s="170"/>
      <c r="N98" s="171"/>
      <c r="O98" s="171"/>
      <c r="P98" s="172">
        <f>P99</f>
        <v>0</v>
      </c>
      <c r="Q98" s="171"/>
      <c r="R98" s="172">
        <f>R99</f>
        <v>0</v>
      </c>
      <c r="S98" s="171"/>
      <c r="T98" s="173">
        <f>T99</f>
        <v>0</v>
      </c>
      <c r="AR98" s="174" t="s">
        <v>142</v>
      </c>
      <c r="AT98" s="175" t="s">
        <v>70</v>
      </c>
      <c r="AU98" s="175" t="s">
        <v>71</v>
      </c>
      <c r="AY98" s="174" t="s">
        <v>130</v>
      </c>
      <c r="BK98" s="176">
        <f>BK99</f>
        <v>0</v>
      </c>
    </row>
    <row r="99" spans="2:65" s="11" customFormat="1" ht="22.9" customHeight="1">
      <c r="B99" s="163"/>
      <c r="C99" s="164"/>
      <c r="D99" s="165" t="s">
        <v>70</v>
      </c>
      <c r="E99" s="177" t="s">
        <v>302</v>
      </c>
      <c r="F99" s="177" t="s">
        <v>220</v>
      </c>
      <c r="G99" s="164"/>
      <c r="H99" s="164"/>
      <c r="I99" s="167"/>
      <c r="J99" s="178">
        <f>BK99</f>
        <v>0</v>
      </c>
      <c r="K99" s="164"/>
      <c r="L99" s="169"/>
      <c r="M99" s="170"/>
      <c r="N99" s="171"/>
      <c r="O99" s="171"/>
      <c r="P99" s="172">
        <f>SUM(P100:P119)</f>
        <v>0</v>
      </c>
      <c r="Q99" s="171"/>
      <c r="R99" s="172">
        <f>SUM(R100:R119)</f>
        <v>0</v>
      </c>
      <c r="S99" s="171"/>
      <c r="T99" s="173">
        <f>SUM(T100:T119)</f>
        <v>0</v>
      </c>
      <c r="AR99" s="174" t="s">
        <v>142</v>
      </c>
      <c r="AT99" s="175" t="s">
        <v>70</v>
      </c>
      <c r="AU99" s="175" t="s">
        <v>78</v>
      </c>
      <c r="AY99" s="174" t="s">
        <v>130</v>
      </c>
      <c r="BK99" s="176">
        <f>SUM(BK100:BK119)</f>
        <v>0</v>
      </c>
    </row>
    <row r="100" spans="2:65" s="1" customFormat="1" ht="22.5" customHeight="1">
      <c r="B100" s="31"/>
      <c r="C100" s="179" t="s">
        <v>78</v>
      </c>
      <c r="D100" s="179" t="s">
        <v>134</v>
      </c>
      <c r="E100" s="180" t="s">
        <v>272</v>
      </c>
      <c r="F100" s="181" t="s">
        <v>303</v>
      </c>
      <c r="G100" s="182" t="s">
        <v>145</v>
      </c>
      <c r="H100" s="183">
        <v>1</v>
      </c>
      <c r="I100" s="184"/>
      <c r="J100" s="185">
        <f t="shared" ref="J100:J119" si="0">ROUND(I100*H100,2)</f>
        <v>0</v>
      </c>
      <c r="K100" s="181" t="s">
        <v>18</v>
      </c>
      <c r="L100" s="35"/>
      <c r="M100" s="186" t="s">
        <v>18</v>
      </c>
      <c r="N100" s="187" t="s">
        <v>42</v>
      </c>
      <c r="O100" s="57"/>
      <c r="P100" s="188">
        <f t="shared" ref="P100:P119" si="1">O100*H100</f>
        <v>0</v>
      </c>
      <c r="Q100" s="188">
        <v>0</v>
      </c>
      <c r="R100" s="188">
        <f t="shared" ref="R100:R119" si="2">Q100*H100</f>
        <v>0</v>
      </c>
      <c r="S100" s="188">
        <v>0</v>
      </c>
      <c r="T100" s="189">
        <f t="shared" ref="T100:T119" si="3">S100*H100</f>
        <v>0</v>
      </c>
      <c r="AR100" s="14" t="s">
        <v>146</v>
      </c>
      <c r="AT100" s="14" t="s">
        <v>134</v>
      </c>
      <c r="AU100" s="14" t="s">
        <v>80</v>
      </c>
      <c r="AY100" s="14" t="s">
        <v>130</v>
      </c>
      <c r="BE100" s="190">
        <f t="shared" ref="BE100:BE119" si="4">IF(N100="základní",J100,0)</f>
        <v>0</v>
      </c>
      <c r="BF100" s="190">
        <f t="shared" ref="BF100:BF119" si="5">IF(N100="snížená",J100,0)</f>
        <v>0</v>
      </c>
      <c r="BG100" s="190">
        <f t="shared" ref="BG100:BG119" si="6">IF(N100="zákl. přenesená",J100,0)</f>
        <v>0</v>
      </c>
      <c r="BH100" s="190">
        <f t="shared" ref="BH100:BH119" si="7">IF(N100="sníž. přenesená",J100,0)</f>
        <v>0</v>
      </c>
      <c r="BI100" s="190">
        <f t="shared" ref="BI100:BI119" si="8">IF(N100="nulová",J100,0)</f>
        <v>0</v>
      </c>
      <c r="BJ100" s="14" t="s">
        <v>78</v>
      </c>
      <c r="BK100" s="190">
        <f t="shared" ref="BK100:BK119" si="9">ROUND(I100*H100,2)</f>
        <v>0</v>
      </c>
      <c r="BL100" s="14" t="s">
        <v>146</v>
      </c>
      <c r="BM100" s="14" t="s">
        <v>304</v>
      </c>
    </row>
    <row r="101" spans="2:65" s="1" customFormat="1" ht="16.5" customHeight="1">
      <c r="B101" s="31"/>
      <c r="C101" s="179" t="s">
        <v>80</v>
      </c>
      <c r="D101" s="179" t="s">
        <v>134</v>
      </c>
      <c r="E101" s="180" t="s">
        <v>148</v>
      </c>
      <c r="F101" s="181" t="s">
        <v>149</v>
      </c>
      <c r="G101" s="182" t="s">
        <v>145</v>
      </c>
      <c r="H101" s="183">
        <v>1</v>
      </c>
      <c r="I101" s="184"/>
      <c r="J101" s="185">
        <f t="shared" si="0"/>
        <v>0</v>
      </c>
      <c r="K101" s="181" t="s">
        <v>18</v>
      </c>
      <c r="L101" s="35"/>
      <c r="M101" s="186" t="s">
        <v>18</v>
      </c>
      <c r="N101" s="187" t="s">
        <v>42</v>
      </c>
      <c r="O101" s="57"/>
      <c r="P101" s="188">
        <f t="shared" si="1"/>
        <v>0</v>
      </c>
      <c r="Q101" s="188">
        <v>0</v>
      </c>
      <c r="R101" s="188">
        <f t="shared" si="2"/>
        <v>0</v>
      </c>
      <c r="S101" s="188">
        <v>0</v>
      </c>
      <c r="T101" s="189">
        <f t="shared" si="3"/>
        <v>0</v>
      </c>
      <c r="AR101" s="14" t="s">
        <v>146</v>
      </c>
      <c r="AT101" s="14" t="s">
        <v>134</v>
      </c>
      <c r="AU101" s="14" t="s">
        <v>80</v>
      </c>
      <c r="AY101" s="14" t="s">
        <v>130</v>
      </c>
      <c r="BE101" s="190">
        <f t="shared" si="4"/>
        <v>0</v>
      </c>
      <c r="BF101" s="190">
        <f t="shared" si="5"/>
        <v>0</v>
      </c>
      <c r="BG101" s="190">
        <f t="shared" si="6"/>
        <v>0</v>
      </c>
      <c r="BH101" s="190">
        <f t="shared" si="7"/>
        <v>0</v>
      </c>
      <c r="BI101" s="190">
        <f t="shared" si="8"/>
        <v>0</v>
      </c>
      <c r="BJ101" s="14" t="s">
        <v>78</v>
      </c>
      <c r="BK101" s="190">
        <f t="shared" si="9"/>
        <v>0</v>
      </c>
      <c r="BL101" s="14" t="s">
        <v>146</v>
      </c>
      <c r="BM101" s="14" t="s">
        <v>305</v>
      </c>
    </row>
    <row r="102" spans="2:65" s="1" customFormat="1" ht="45" customHeight="1">
      <c r="B102" s="31"/>
      <c r="C102" s="179" t="s">
        <v>151</v>
      </c>
      <c r="D102" s="179" t="s">
        <v>134</v>
      </c>
      <c r="E102" s="180" t="s">
        <v>244</v>
      </c>
      <c r="F102" s="181" t="s">
        <v>160</v>
      </c>
      <c r="G102" s="182" t="s">
        <v>145</v>
      </c>
      <c r="H102" s="183">
        <v>1</v>
      </c>
      <c r="I102" s="184"/>
      <c r="J102" s="185">
        <f t="shared" si="0"/>
        <v>0</v>
      </c>
      <c r="K102" s="181" t="s">
        <v>18</v>
      </c>
      <c r="L102" s="35"/>
      <c r="M102" s="186" t="s">
        <v>18</v>
      </c>
      <c r="N102" s="187" t="s">
        <v>42</v>
      </c>
      <c r="O102" s="57"/>
      <c r="P102" s="188">
        <f t="shared" si="1"/>
        <v>0</v>
      </c>
      <c r="Q102" s="188">
        <v>0</v>
      </c>
      <c r="R102" s="188">
        <f t="shared" si="2"/>
        <v>0</v>
      </c>
      <c r="S102" s="188">
        <v>0</v>
      </c>
      <c r="T102" s="189">
        <f t="shared" si="3"/>
        <v>0</v>
      </c>
      <c r="AR102" s="14" t="s">
        <v>146</v>
      </c>
      <c r="AT102" s="14" t="s">
        <v>134</v>
      </c>
      <c r="AU102" s="14" t="s">
        <v>80</v>
      </c>
      <c r="AY102" s="14" t="s">
        <v>130</v>
      </c>
      <c r="BE102" s="190">
        <f t="shared" si="4"/>
        <v>0</v>
      </c>
      <c r="BF102" s="190">
        <f t="shared" si="5"/>
        <v>0</v>
      </c>
      <c r="BG102" s="190">
        <f t="shared" si="6"/>
        <v>0</v>
      </c>
      <c r="BH102" s="190">
        <f t="shared" si="7"/>
        <v>0</v>
      </c>
      <c r="BI102" s="190">
        <f t="shared" si="8"/>
        <v>0</v>
      </c>
      <c r="BJ102" s="14" t="s">
        <v>78</v>
      </c>
      <c r="BK102" s="190">
        <f t="shared" si="9"/>
        <v>0</v>
      </c>
      <c r="BL102" s="14" t="s">
        <v>146</v>
      </c>
      <c r="BM102" s="14" t="s">
        <v>306</v>
      </c>
    </row>
    <row r="103" spans="2:65" s="1" customFormat="1" ht="22.5" customHeight="1">
      <c r="B103" s="31"/>
      <c r="C103" s="179" t="s">
        <v>142</v>
      </c>
      <c r="D103" s="179" t="s">
        <v>134</v>
      </c>
      <c r="E103" s="180" t="s">
        <v>307</v>
      </c>
      <c r="F103" s="181" t="s">
        <v>308</v>
      </c>
      <c r="G103" s="182" t="s">
        <v>145</v>
      </c>
      <c r="H103" s="183">
        <v>4</v>
      </c>
      <c r="I103" s="184"/>
      <c r="J103" s="185">
        <f t="shared" si="0"/>
        <v>0</v>
      </c>
      <c r="K103" s="181" t="s">
        <v>18</v>
      </c>
      <c r="L103" s="35"/>
      <c r="M103" s="186" t="s">
        <v>18</v>
      </c>
      <c r="N103" s="187" t="s">
        <v>42</v>
      </c>
      <c r="O103" s="57"/>
      <c r="P103" s="188">
        <f t="shared" si="1"/>
        <v>0</v>
      </c>
      <c r="Q103" s="188">
        <v>0</v>
      </c>
      <c r="R103" s="188">
        <f t="shared" si="2"/>
        <v>0</v>
      </c>
      <c r="S103" s="188">
        <v>0</v>
      </c>
      <c r="T103" s="189">
        <f t="shared" si="3"/>
        <v>0</v>
      </c>
      <c r="AR103" s="14" t="s">
        <v>146</v>
      </c>
      <c r="AT103" s="14" t="s">
        <v>134</v>
      </c>
      <c r="AU103" s="14" t="s">
        <v>80</v>
      </c>
      <c r="AY103" s="14" t="s">
        <v>130</v>
      </c>
      <c r="BE103" s="190">
        <f t="shared" si="4"/>
        <v>0</v>
      </c>
      <c r="BF103" s="190">
        <f t="shared" si="5"/>
        <v>0</v>
      </c>
      <c r="BG103" s="190">
        <f t="shared" si="6"/>
        <v>0</v>
      </c>
      <c r="BH103" s="190">
        <f t="shared" si="7"/>
        <v>0</v>
      </c>
      <c r="BI103" s="190">
        <f t="shared" si="8"/>
        <v>0</v>
      </c>
      <c r="BJ103" s="14" t="s">
        <v>78</v>
      </c>
      <c r="BK103" s="190">
        <f t="shared" si="9"/>
        <v>0</v>
      </c>
      <c r="BL103" s="14" t="s">
        <v>146</v>
      </c>
      <c r="BM103" s="14" t="s">
        <v>309</v>
      </c>
    </row>
    <row r="104" spans="2:65" s="1" customFormat="1" ht="16.5" customHeight="1">
      <c r="B104" s="31"/>
      <c r="C104" s="179" t="s">
        <v>179</v>
      </c>
      <c r="D104" s="179" t="s">
        <v>134</v>
      </c>
      <c r="E104" s="180" t="s">
        <v>170</v>
      </c>
      <c r="F104" s="181" t="s">
        <v>171</v>
      </c>
      <c r="G104" s="182" t="s">
        <v>145</v>
      </c>
      <c r="H104" s="183">
        <v>2</v>
      </c>
      <c r="I104" s="184"/>
      <c r="J104" s="185">
        <f t="shared" si="0"/>
        <v>0</v>
      </c>
      <c r="K104" s="181" t="s">
        <v>18</v>
      </c>
      <c r="L104" s="35"/>
      <c r="M104" s="186" t="s">
        <v>18</v>
      </c>
      <c r="N104" s="187" t="s">
        <v>42</v>
      </c>
      <c r="O104" s="57"/>
      <c r="P104" s="188">
        <f t="shared" si="1"/>
        <v>0</v>
      </c>
      <c r="Q104" s="188">
        <v>0</v>
      </c>
      <c r="R104" s="188">
        <f t="shared" si="2"/>
        <v>0</v>
      </c>
      <c r="S104" s="188">
        <v>0</v>
      </c>
      <c r="T104" s="189">
        <f t="shared" si="3"/>
        <v>0</v>
      </c>
      <c r="AR104" s="14" t="s">
        <v>146</v>
      </c>
      <c r="AT104" s="14" t="s">
        <v>134</v>
      </c>
      <c r="AU104" s="14" t="s">
        <v>80</v>
      </c>
      <c r="AY104" s="14" t="s">
        <v>130</v>
      </c>
      <c r="BE104" s="190">
        <f t="shared" si="4"/>
        <v>0</v>
      </c>
      <c r="BF104" s="190">
        <f t="shared" si="5"/>
        <v>0</v>
      </c>
      <c r="BG104" s="190">
        <f t="shared" si="6"/>
        <v>0</v>
      </c>
      <c r="BH104" s="190">
        <f t="shared" si="7"/>
        <v>0</v>
      </c>
      <c r="BI104" s="190">
        <f t="shared" si="8"/>
        <v>0</v>
      </c>
      <c r="BJ104" s="14" t="s">
        <v>78</v>
      </c>
      <c r="BK104" s="190">
        <f t="shared" si="9"/>
        <v>0</v>
      </c>
      <c r="BL104" s="14" t="s">
        <v>146</v>
      </c>
      <c r="BM104" s="14" t="s">
        <v>310</v>
      </c>
    </row>
    <row r="105" spans="2:65" s="1" customFormat="1" ht="22.5" customHeight="1">
      <c r="B105" s="31"/>
      <c r="C105" s="179" t="s">
        <v>158</v>
      </c>
      <c r="D105" s="179" t="s">
        <v>134</v>
      </c>
      <c r="E105" s="180" t="s">
        <v>311</v>
      </c>
      <c r="F105" s="181" t="s">
        <v>175</v>
      </c>
      <c r="G105" s="182" t="s">
        <v>145</v>
      </c>
      <c r="H105" s="183">
        <v>2</v>
      </c>
      <c r="I105" s="184"/>
      <c r="J105" s="185">
        <f t="shared" si="0"/>
        <v>0</v>
      </c>
      <c r="K105" s="181" t="s">
        <v>18</v>
      </c>
      <c r="L105" s="35"/>
      <c r="M105" s="186" t="s">
        <v>18</v>
      </c>
      <c r="N105" s="187" t="s">
        <v>42</v>
      </c>
      <c r="O105" s="57"/>
      <c r="P105" s="188">
        <f t="shared" si="1"/>
        <v>0</v>
      </c>
      <c r="Q105" s="188">
        <v>0</v>
      </c>
      <c r="R105" s="188">
        <f t="shared" si="2"/>
        <v>0</v>
      </c>
      <c r="S105" s="188">
        <v>0</v>
      </c>
      <c r="T105" s="189">
        <f t="shared" si="3"/>
        <v>0</v>
      </c>
      <c r="AR105" s="14" t="s">
        <v>146</v>
      </c>
      <c r="AT105" s="14" t="s">
        <v>134</v>
      </c>
      <c r="AU105" s="14" t="s">
        <v>80</v>
      </c>
      <c r="AY105" s="14" t="s">
        <v>130</v>
      </c>
      <c r="BE105" s="190">
        <f t="shared" si="4"/>
        <v>0</v>
      </c>
      <c r="BF105" s="190">
        <f t="shared" si="5"/>
        <v>0</v>
      </c>
      <c r="BG105" s="190">
        <f t="shared" si="6"/>
        <v>0</v>
      </c>
      <c r="BH105" s="190">
        <f t="shared" si="7"/>
        <v>0</v>
      </c>
      <c r="BI105" s="190">
        <f t="shared" si="8"/>
        <v>0</v>
      </c>
      <c r="BJ105" s="14" t="s">
        <v>78</v>
      </c>
      <c r="BK105" s="190">
        <f t="shared" si="9"/>
        <v>0</v>
      </c>
      <c r="BL105" s="14" t="s">
        <v>146</v>
      </c>
      <c r="BM105" s="14" t="s">
        <v>312</v>
      </c>
    </row>
    <row r="106" spans="2:65" s="1" customFormat="1" ht="22.5" customHeight="1">
      <c r="B106" s="31"/>
      <c r="C106" s="179" t="s">
        <v>162</v>
      </c>
      <c r="D106" s="179" t="s">
        <v>134</v>
      </c>
      <c r="E106" s="180" t="s">
        <v>313</v>
      </c>
      <c r="F106" s="181" t="s">
        <v>175</v>
      </c>
      <c r="G106" s="182" t="s">
        <v>145</v>
      </c>
      <c r="H106" s="183">
        <v>2</v>
      </c>
      <c r="I106" s="184"/>
      <c r="J106" s="185">
        <f t="shared" si="0"/>
        <v>0</v>
      </c>
      <c r="K106" s="181" t="s">
        <v>18</v>
      </c>
      <c r="L106" s="35"/>
      <c r="M106" s="186" t="s">
        <v>18</v>
      </c>
      <c r="N106" s="187" t="s">
        <v>42</v>
      </c>
      <c r="O106" s="57"/>
      <c r="P106" s="188">
        <f t="shared" si="1"/>
        <v>0</v>
      </c>
      <c r="Q106" s="188">
        <v>0</v>
      </c>
      <c r="R106" s="188">
        <f t="shared" si="2"/>
        <v>0</v>
      </c>
      <c r="S106" s="188">
        <v>0</v>
      </c>
      <c r="T106" s="189">
        <f t="shared" si="3"/>
        <v>0</v>
      </c>
      <c r="AR106" s="14" t="s">
        <v>146</v>
      </c>
      <c r="AT106" s="14" t="s">
        <v>134</v>
      </c>
      <c r="AU106" s="14" t="s">
        <v>80</v>
      </c>
      <c r="AY106" s="14" t="s">
        <v>130</v>
      </c>
      <c r="BE106" s="190">
        <f t="shared" si="4"/>
        <v>0</v>
      </c>
      <c r="BF106" s="190">
        <f t="shared" si="5"/>
        <v>0</v>
      </c>
      <c r="BG106" s="190">
        <f t="shared" si="6"/>
        <v>0</v>
      </c>
      <c r="BH106" s="190">
        <f t="shared" si="7"/>
        <v>0</v>
      </c>
      <c r="BI106" s="190">
        <f t="shared" si="8"/>
        <v>0</v>
      </c>
      <c r="BJ106" s="14" t="s">
        <v>78</v>
      </c>
      <c r="BK106" s="190">
        <f t="shared" si="9"/>
        <v>0</v>
      </c>
      <c r="BL106" s="14" t="s">
        <v>146</v>
      </c>
      <c r="BM106" s="14" t="s">
        <v>314</v>
      </c>
    </row>
    <row r="107" spans="2:65" s="1" customFormat="1" ht="22.5" customHeight="1">
      <c r="B107" s="31"/>
      <c r="C107" s="179" t="s">
        <v>166</v>
      </c>
      <c r="D107" s="179" t="s">
        <v>134</v>
      </c>
      <c r="E107" s="180" t="s">
        <v>315</v>
      </c>
      <c r="F107" s="181" t="s">
        <v>175</v>
      </c>
      <c r="G107" s="182" t="s">
        <v>145</v>
      </c>
      <c r="H107" s="183">
        <v>2</v>
      </c>
      <c r="I107" s="184"/>
      <c r="J107" s="185">
        <f t="shared" si="0"/>
        <v>0</v>
      </c>
      <c r="K107" s="181" t="s">
        <v>18</v>
      </c>
      <c r="L107" s="35"/>
      <c r="M107" s="186" t="s">
        <v>18</v>
      </c>
      <c r="N107" s="187" t="s">
        <v>42</v>
      </c>
      <c r="O107" s="57"/>
      <c r="P107" s="188">
        <f t="shared" si="1"/>
        <v>0</v>
      </c>
      <c r="Q107" s="188">
        <v>0</v>
      </c>
      <c r="R107" s="188">
        <f t="shared" si="2"/>
        <v>0</v>
      </c>
      <c r="S107" s="188">
        <v>0</v>
      </c>
      <c r="T107" s="189">
        <f t="shared" si="3"/>
        <v>0</v>
      </c>
      <c r="AR107" s="14" t="s">
        <v>146</v>
      </c>
      <c r="AT107" s="14" t="s">
        <v>134</v>
      </c>
      <c r="AU107" s="14" t="s">
        <v>80</v>
      </c>
      <c r="AY107" s="14" t="s">
        <v>130</v>
      </c>
      <c r="BE107" s="190">
        <f t="shared" si="4"/>
        <v>0</v>
      </c>
      <c r="BF107" s="190">
        <f t="shared" si="5"/>
        <v>0</v>
      </c>
      <c r="BG107" s="190">
        <f t="shared" si="6"/>
        <v>0</v>
      </c>
      <c r="BH107" s="190">
        <f t="shared" si="7"/>
        <v>0</v>
      </c>
      <c r="BI107" s="190">
        <f t="shared" si="8"/>
        <v>0</v>
      </c>
      <c r="BJ107" s="14" t="s">
        <v>78</v>
      </c>
      <c r="BK107" s="190">
        <f t="shared" si="9"/>
        <v>0</v>
      </c>
      <c r="BL107" s="14" t="s">
        <v>146</v>
      </c>
      <c r="BM107" s="14" t="s">
        <v>316</v>
      </c>
    </row>
    <row r="108" spans="2:65" s="1" customFormat="1" ht="22.5" customHeight="1">
      <c r="B108" s="31"/>
      <c r="C108" s="179" t="s">
        <v>170</v>
      </c>
      <c r="D108" s="179" t="s">
        <v>134</v>
      </c>
      <c r="E108" s="180" t="s">
        <v>317</v>
      </c>
      <c r="F108" s="181" t="s">
        <v>318</v>
      </c>
      <c r="G108" s="182" t="s">
        <v>319</v>
      </c>
      <c r="H108" s="183">
        <v>5</v>
      </c>
      <c r="I108" s="184"/>
      <c r="J108" s="185">
        <f t="shared" si="0"/>
        <v>0</v>
      </c>
      <c r="K108" s="181" t="s">
        <v>18</v>
      </c>
      <c r="L108" s="35"/>
      <c r="M108" s="186" t="s">
        <v>18</v>
      </c>
      <c r="N108" s="187" t="s">
        <v>42</v>
      </c>
      <c r="O108" s="57"/>
      <c r="P108" s="188">
        <f t="shared" si="1"/>
        <v>0</v>
      </c>
      <c r="Q108" s="188">
        <v>0</v>
      </c>
      <c r="R108" s="188">
        <f t="shared" si="2"/>
        <v>0</v>
      </c>
      <c r="S108" s="188">
        <v>0</v>
      </c>
      <c r="T108" s="189">
        <f t="shared" si="3"/>
        <v>0</v>
      </c>
      <c r="AR108" s="14" t="s">
        <v>146</v>
      </c>
      <c r="AT108" s="14" t="s">
        <v>134</v>
      </c>
      <c r="AU108" s="14" t="s">
        <v>80</v>
      </c>
      <c r="AY108" s="14" t="s">
        <v>130</v>
      </c>
      <c r="BE108" s="190">
        <f t="shared" si="4"/>
        <v>0</v>
      </c>
      <c r="BF108" s="190">
        <f t="shared" si="5"/>
        <v>0</v>
      </c>
      <c r="BG108" s="190">
        <f t="shared" si="6"/>
        <v>0</v>
      </c>
      <c r="BH108" s="190">
        <f t="shared" si="7"/>
        <v>0</v>
      </c>
      <c r="BI108" s="190">
        <f t="shared" si="8"/>
        <v>0</v>
      </c>
      <c r="BJ108" s="14" t="s">
        <v>78</v>
      </c>
      <c r="BK108" s="190">
        <f t="shared" si="9"/>
        <v>0</v>
      </c>
      <c r="BL108" s="14" t="s">
        <v>146</v>
      </c>
      <c r="BM108" s="14" t="s">
        <v>320</v>
      </c>
    </row>
    <row r="109" spans="2:65" s="1" customFormat="1" ht="16.5" customHeight="1">
      <c r="B109" s="31"/>
      <c r="C109" s="179" t="s">
        <v>173</v>
      </c>
      <c r="D109" s="179" t="s">
        <v>134</v>
      </c>
      <c r="E109" s="180" t="s">
        <v>321</v>
      </c>
      <c r="F109" s="181" t="s">
        <v>322</v>
      </c>
      <c r="G109" s="182" t="s">
        <v>319</v>
      </c>
      <c r="H109" s="183">
        <v>16</v>
      </c>
      <c r="I109" s="184"/>
      <c r="J109" s="185">
        <f t="shared" si="0"/>
        <v>0</v>
      </c>
      <c r="K109" s="181" t="s">
        <v>18</v>
      </c>
      <c r="L109" s="35"/>
      <c r="M109" s="186" t="s">
        <v>18</v>
      </c>
      <c r="N109" s="187" t="s">
        <v>42</v>
      </c>
      <c r="O109" s="57"/>
      <c r="P109" s="188">
        <f t="shared" si="1"/>
        <v>0</v>
      </c>
      <c r="Q109" s="188">
        <v>0</v>
      </c>
      <c r="R109" s="188">
        <f t="shared" si="2"/>
        <v>0</v>
      </c>
      <c r="S109" s="188">
        <v>0</v>
      </c>
      <c r="T109" s="189">
        <f t="shared" si="3"/>
        <v>0</v>
      </c>
      <c r="AR109" s="14" t="s">
        <v>146</v>
      </c>
      <c r="AT109" s="14" t="s">
        <v>134</v>
      </c>
      <c r="AU109" s="14" t="s">
        <v>80</v>
      </c>
      <c r="AY109" s="14" t="s">
        <v>130</v>
      </c>
      <c r="BE109" s="190">
        <f t="shared" si="4"/>
        <v>0</v>
      </c>
      <c r="BF109" s="190">
        <f t="shared" si="5"/>
        <v>0</v>
      </c>
      <c r="BG109" s="190">
        <f t="shared" si="6"/>
        <v>0</v>
      </c>
      <c r="BH109" s="190">
        <f t="shared" si="7"/>
        <v>0</v>
      </c>
      <c r="BI109" s="190">
        <f t="shared" si="8"/>
        <v>0</v>
      </c>
      <c r="BJ109" s="14" t="s">
        <v>78</v>
      </c>
      <c r="BK109" s="190">
        <f t="shared" si="9"/>
        <v>0</v>
      </c>
      <c r="BL109" s="14" t="s">
        <v>146</v>
      </c>
      <c r="BM109" s="14" t="s">
        <v>323</v>
      </c>
    </row>
    <row r="110" spans="2:65" s="1" customFormat="1" ht="16.5" customHeight="1">
      <c r="B110" s="31"/>
      <c r="C110" s="179" t="s">
        <v>243</v>
      </c>
      <c r="D110" s="179" t="s">
        <v>134</v>
      </c>
      <c r="E110" s="180" t="s">
        <v>324</v>
      </c>
      <c r="F110" s="181" t="s">
        <v>325</v>
      </c>
      <c r="G110" s="182" t="s">
        <v>319</v>
      </c>
      <c r="H110" s="183">
        <v>16</v>
      </c>
      <c r="I110" s="184"/>
      <c r="J110" s="185">
        <f t="shared" si="0"/>
        <v>0</v>
      </c>
      <c r="K110" s="181" t="s">
        <v>18</v>
      </c>
      <c r="L110" s="35"/>
      <c r="M110" s="186" t="s">
        <v>18</v>
      </c>
      <c r="N110" s="187" t="s">
        <v>42</v>
      </c>
      <c r="O110" s="57"/>
      <c r="P110" s="188">
        <f t="shared" si="1"/>
        <v>0</v>
      </c>
      <c r="Q110" s="188">
        <v>0</v>
      </c>
      <c r="R110" s="188">
        <f t="shared" si="2"/>
        <v>0</v>
      </c>
      <c r="S110" s="188">
        <v>0</v>
      </c>
      <c r="T110" s="189">
        <f t="shared" si="3"/>
        <v>0</v>
      </c>
      <c r="AR110" s="14" t="s">
        <v>146</v>
      </c>
      <c r="AT110" s="14" t="s">
        <v>134</v>
      </c>
      <c r="AU110" s="14" t="s">
        <v>80</v>
      </c>
      <c r="AY110" s="14" t="s">
        <v>130</v>
      </c>
      <c r="BE110" s="190">
        <f t="shared" si="4"/>
        <v>0</v>
      </c>
      <c r="BF110" s="190">
        <f t="shared" si="5"/>
        <v>0</v>
      </c>
      <c r="BG110" s="190">
        <f t="shared" si="6"/>
        <v>0</v>
      </c>
      <c r="BH110" s="190">
        <f t="shared" si="7"/>
        <v>0</v>
      </c>
      <c r="BI110" s="190">
        <f t="shared" si="8"/>
        <v>0</v>
      </c>
      <c r="BJ110" s="14" t="s">
        <v>78</v>
      </c>
      <c r="BK110" s="190">
        <f t="shared" si="9"/>
        <v>0</v>
      </c>
      <c r="BL110" s="14" t="s">
        <v>146</v>
      </c>
      <c r="BM110" s="14" t="s">
        <v>326</v>
      </c>
    </row>
    <row r="111" spans="2:65" s="1" customFormat="1" ht="16.5" customHeight="1">
      <c r="B111" s="31"/>
      <c r="C111" s="179" t="s">
        <v>133</v>
      </c>
      <c r="D111" s="179" t="s">
        <v>134</v>
      </c>
      <c r="E111" s="180" t="s">
        <v>327</v>
      </c>
      <c r="F111" s="181" t="s">
        <v>328</v>
      </c>
      <c r="G111" s="182" t="s">
        <v>319</v>
      </c>
      <c r="H111" s="183">
        <v>16</v>
      </c>
      <c r="I111" s="184"/>
      <c r="J111" s="185">
        <f t="shared" si="0"/>
        <v>0</v>
      </c>
      <c r="K111" s="181" t="s">
        <v>18</v>
      </c>
      <c r="L111" s="35"/>
      <c r="M111" s="186" t="s">
        <v>18</v>
      </c>
      <c r="N111" s="187" t="s">
        <v>42</v>
      </c>
      <c r="O111" s="57"/>
      <c r="P111" s="188">
        <f t="shared" si="1"/>
        <v>0</v>
      </c>
      <c r="Q111" s="188">
        <v>0</v>
      </c>
      <c r="R111" s="188">
        <f t="shared" si="2"/>
        <v>0</v>
      </c>
      <c r="S111" s="188">
        <v>0</v>
      </c>
      <c r="T111" s="189">
        <f t="shared" si="3"/>
        <v>0</v>
      </c>
      <c r="AR111" s="14" t="s">
        <v>146</v>
      </c>
      <c r="AT111" s="14" t="s">
        <v>134</v>
      </c>
      <c r="AU111" s="14" t="s">
        <v>80</v>
      </c>
      <c r="AY111" s="14" t="s">
        <v>130</v>
      </c>
      <c r="BE111" s="190">
        <f t="shared" si="4"/>
        <v>0</v>
      </c>
      <c r="BF111" s="190">
        <f t="shared" si="5"/>
        <v>0</v>
      </c>
      <c r="BG111" s="190">
        <f t="shared" si="6"/>
        <v>0</v>
      </c>
      <c r="BH111" s="190">
        <f t="shared" si="7"/>
        <v>0</v>
      </c>
      <c r="BI111" s="190">
        <f t="shared" si="8"/>
        <v>0</v>
      </c>
      <c r="BJ111" s="14" t="s">
        <v>78</v>
      </c>
      <c r="BK111" s="190">
        <f t="shared" si="9"/>
        <v>0</v>
      </c>
      <c r="BL111" s="14" t="s">
        <v>146</v>
      </c>
      <c r="BM111" s="14" t="s">
        <v>329</v>
      </c>
    </row>
    <row r="112" spans="2:65" s="1" customFormat="1" ht="16.5" customHeight="1">
      <c r="B112" s="31"/>
      <c r="C112" s="179" t="s">
        <v>248</v>
      </c>
      <c r="D112" s="179" t="s">
        <v>134</v>
      </c>
      <c r="E112" s="180" t="s">
        <v>330</v>
      </c>
      <c r="F112" s="181" t="s">
        <v>331</v>
      </c>
      <c r="G112" s="182" t="s">
        <v>319</v>
      </c>
      <c r="H112" s="183">
        <v>16</v>
      </c>
      <c r="I112" s="184"/>
      <c r="J112" s="185">
        <f t="shared" si="0"/>
        <v>0</v>
      </c>
      <c r="K112" s="181" t="s">
        <v>18</v>
      </c>
      <c r="L112" s="35"/>
      <c r="M112" s="186" t="s">
        <v>18</v>
      </c>
      <c r="N112" s="187" t="s">
        <v>42</v>
      </c>
      <c r="O112" s="57"/>
      <c r="P112" s="188">
        <f t="shared" si="1"/>
        <v>0</v>
      </c>
      <c r="Q112" s="188">
        <v>0</v>
      </c>
      <c r="R112" s="188">
        <f t="shared" si="2"/>
        <v>0</v>
      </c>
      <c r="S112" s="188">
        <v>0</v>
      </c>
      <c r="T112" s="189">
        <f t="shared" si="3"/>
        <v>0</v>
      </c>
      <c r="AR112" s="14" t="s">
        <v>146</v>
      </c>
      <c r="AT112" s="14" t="s">
        <v>134</v>
      </c>
      <c r="AU112" s="14" t="s">
        <v>80</v>
      </c>
      <c r="AY112" s="14" t="s">
        <v>130</v>
      </c>
      <c r="BE112" s="190">
        <f t="shared" si="4"/>
        <v>0</v>
      </c>
      <c r="BF112" s="190">
        <f t="shared" si="5"/>
        <v>0</v>
      </c>
      <c r="BG112" s="190">
        <f t="shared" si="6"/>
        <v>0</v>
      </c>
      <c r="BH112" s="190">
        <f t="shared" si="7"/>
        <v>0</v>
      </c>
      <c r="BI112" s="190">
        <f t="shared" si="8"/>
        <v>0</v>
      </c>
      <c r="BJ112" s="14" t="s">
        <v>78</v>
      </c>
      <c r="BK112" s="190">
        <f t="shared" si="9"/>
        <v>0</v>
      </c>
      <c r="BL112" s="14" t="s">
        <v>146</v>
      </c>
      <c r="BM112" s="14" t="s">
        <v>332</v>
      </c>
    </row>
    <row r="113" spans="2:65" s="1" customFormat="1" ht="16.5" customHeight="1">
      <c r="B113" s="31"/>
      <c r="C113" s="179" t="s">
        <v>251</v>
      </c>
      <c r="D113" s="179" t="s">
        <v>134</v>
      </c>
      <c r="E113" s="180" t="s">
        <v>333</v>
      </c>
      <c r="F113" s="181" t="s">
        <v>334</v>
      </c>
      <c r="G113" s="182" t="s">
        <v>319</v>
      </c>
      <c r="H113" s="183">
        <v>16</v>
      </c>
      <c r="I113" s="184"/>
      <c r="J113" s="185">
        <f t="shared" si="0"/>
        <v>0</v>
      </c>
      <c r="K113" s="181" t="s">
        <v>18</v>
      </c>
      <c r="L113" s="35"/>
      <c r="M113" s="186" t="s">
        <v>18</v>
      </c>
      <c r="N113" s="187" t="s">
        <v>42</v>
      </c>
      <c r="O113" s="57"/>
      <c r="P113" s="188">
        <f t="shared" si="1"/>
        <v>0</v>
      </c>
      <c r="Q113" s="188">
        <v>0</v>
      </c>
      <c r="R113" s="188">
        <f t="shared" si="2"/>
        <v>0</v>
      </c>
      <c r="S113" s="188">
        <v>0</v>
      </c>
      <c r="T113" s="189">
        <f t="shared" si="3"/>
        <v>0</v>
      </c>
      <c r="AR113" s="14" t="s">
        <v>146</v>
      </c>
      <c r="AT113" s="14" t="s">
        <v>134</v>
      </c>
      <c r="AU113" s="14" t="s">
        <v>80</v>
      </c>
      <c r="AY113" s="14" t="s">
        <v>130</v>
      </c>
      <c r="BE113" s="190">
        <f t="shared" si="4"/>
        <v>0</v>
      </c>
      <c r="BF113" s="190">
        <f t="shared" si="5"/>
        <v>0</v>
      </c>
      <c r="BG113" s="190">
        <f t="shared" si="6"/>
        <v>0</v>
      </c>
      <c r="BH113" s="190">
        <f t="shared" si="7"/>
        <v>0</v>
      </c>
      <c r="BI113" s="190">
        <f t="shared" si="8"/>
        <v>0</v>
      </c>
      <c r="BJ113" s="14" t="s">
        <v>78</v>
      </c>
      <c r="BK113" s="190">
        <f t="shared" si="9"/>
        <v>0</v>
      </c>
      <c r="BL113" s="14" t="s">
        <v>146</v>
      </c>
      <c r="BM113" s="14" t="s">
        <v>335</v>
      </c>
    </row>
    <row r="114" spans="2:65" s="1" customFormat="1" ht="16.5" customHeight="1">
      <c r="B114" s="31"/>
      <c r="C114" s="179" t="s">
        <v>8</v>
      </c>
      <c r="D114" s="179" t="s">
        <v>134</v>
      </c>
      <c r="E114" s="180" t="s">
        <v>336</v>
      </c>
      <c r="F114" s="181" t="s">
        <v>337</v>
      </c>
      <c r="G114" s="182" t="s">
        <v>319</v>
      </c>
      <c r="H114" s="183">
        <v>16</v>
      </c>
      <c r="I114" s="184"/>
      <c r="J114" s="185">
        <f t="shared" si="0"/>
        <v>0</v>
      </c>
      <c r="K114" s="181" t="s">
        <v>18</v>
      </c>
      <c r="L114" s="35"/>
      <c r="M114" s="186" t="s">
        <v>18</v>
      </c>
      <c r="N114" s="187" t="s">
        <v>42</v>
      </c>
      <c r="O114" s="57"/>
      <c r="P114" s="188">
        <f t="shared" si="1"/>
        <v>0</v>
      </c>
      <c r="Q114" s="188">
        <v>0</v>
      </c>
      <c r="R114" s="188">
        <f t="shared" si="2"/>
        <v>0</v>
      </c>
      <c r="S114" s="188">
        <v>0</v>
      </c>
      <c r="T114" s="189">
        <f t="shared" si="3"/>
        <v>0</v>
      </c>
      <c r="AR114" s="14" t="s">
        <v>146</v>
      </c>
      <c r="AT114" s="14" t="s">
        <v>134</v>
      </c>
      <c r="AU114" s="14" t="s">
        <v>80</v>
      </c>
      <c r="AY114" s="14" t="s">
        <v>130</v>
      </c>
      <c r="BE114" s="190">
        <f t="shared" si="4"/>
        <v>0</v>
      </c>
      <c r="BF114" s="190">
        <f t="shared" si="5"/>
        <v>0</v>
      </c>
      <c r="BG114" s="190">
        <f t="shared" si="6"/>
        <v>0</v>
      </c>
      <c r="BH114" s="190">
        <f t="shared" si="7"/>
        <v>0</v>
      </c>
      <c r="BI114" s="190">
        <f t="shared" si="8"/>
        <v>0</v>
      </c>
      <c r="BJ114" s="14" t="s">
        <v>78</v>
      </c>
      <c r="BK114" s="190">
        <f t="shared" si="9"/>
        <v>0</v>
      </c>
      <c r="BL114" s="14" t="s">
        <v>146</v>
      </c>
      <c r="BM114" s="14" t="s">
        <v>338</v>
      </c>
    </row>
    <row r="115" spans="2:65" s="1" customFormat="1" ht="16.5" customHeight="1">
      <c r="B115" s="31"/>
      <c r="C115" s="179" t="s">
        <v>138</v>
      </c>
      <c r="D115" s="179" t="s">
        <v>134</v>
      </c>
      <c r="E115" s="180" t="s">
        <v>339</v>
      </c>
      <c r="F115" s="181" t="s">
        <v>340</v>
      </c>
      <c r="G115" s="182" t="s">
        <v>319</v>
      </c>
      <c r="H115" s="183">
        <v>16</v>
      </c>
      <c r="I115" s="184"/>
      <c r="J115" s="185">
        <f t="shared" si="0"/>
        <v>0</v>
      </c>
      <c r="K115" s="181" t="s">
        <v>18</v>
      </c>
      <c r="L115" s="35"/>
      <c r="M115" s="186" t="s">
        <v>18</v>
      </c>
      <c r="N115" s="187" t="s">
        <v>42</v>
      </c>
      <c r="O115" s="57"/>
      <c r="P115" s="188">
        <f t="shared" si="1"/>
        <v>0</v>
      </c>
      <c r="Q115" s="188">
        <v>0</v>
      </c>
      <c r="R115" s="188">
        <f t="shared" si="2"/>
        <v>0</v>
      </c>
      <c r="S115" s="188">
        <v>0</v>
      </c>
      <c r="T115" s="189">
        <f t="shared" si="3"/>
        <v>0</v>
      </c>
      <c r="AR115" s="14" t="s">
        <v>146</v>
      </c>
      <c r="AT115" s="14" t="s">
        <v>134</v>
      </c>
      <c r="AU115" s="14" t="s">
        <v>80</v>
      </c>
      <c r="AY115" s="14" t="s">
        <v>130</v>
      </c>
      <c r="BE115" s="190">
        <f t="shared" si="4"/>
        <v>0</v>
      </c>
      <c r="BF115" s="190">
        <f t="shared" si="5"/>
        <v>0</v>
      </c>
      <c r="BG115" s="190">
        <f t="shared" si="6"/>
        <v>0</v>
      </c>
      <c r="BH115" s="190">
        <f t="shared" si="7"/>
        <v>0</v>
      </c>
      <c r="BI115" s="190">
        <f t="shared" si="8"/>
        <v>0</v>
      </c>
      <c r="BJ115" s="14" t="s">
        <v>78</v>
      </c>
      <c r="BK115" s="190">
        <f t="shared" si="9"/>
        <v>0</v>
      </c>
      <c r="BL115" s="14" t="s">
        <v>146</v>
      </c>
      <c r="BM115" s="14" t="s">
        <v>341</v>
      </c>
    </row>
    <row r="116" spans="2:65" s="1" customFormat="1" ht="16.5" customHeight="1">
      <c r="B116" s="31"/>
      <c r="C116" s="179" t="s">
        <v>191</v>
      </c>
      <c r="D116" s="179" t="s">
        <v>134</v>
      </c>
      <c r="E116" s="180" t="s">
        <v>342</v>
      </c>
      <c r="F116" s="181" t="s">
        <v>343</v>
      </c>
      <c r="G116" s="182" t="s">
        <v>319</v>
      </c>
      <c r="H116" s="183">
        <v>6</v>
      </c>
      <c r="I116" s="184"/>
      <c r="J116" s="185">
        <f t="shared" si="0"/>
        <v>0</v>
      </c>
      <c r="K116" s="181" t="s">
        <v>18</v>
      </c>
      <c r="L116" s="35"/>
      <c r="M116" s="186" t="s">
        <v>18</v>
      </c>
      <c r="N116" s="187" t="s">
        <v>42</v>
      </c>
      <c r="O116" s="57"/>
      <c r="P116" s="188">
        <f t="shared" si="1"/>
        <v>0</v>
      </c>
      <c r="Q116" s="188">
        <v>0</v>
      </c>
      <c r="R116" s="188">
        <f t="shared" si="2"/>
        <v>0</v>
      </c>
      <c r="S116" s="188">
        <v>0</v>
      </c>
      <c r="T116" s="189">
        <f t="shared" si="3"/>
        <v>0</v>
      </c>
      <c r="AR116" s="14" t="s">
        <v>146</v>
      </c>
      <c r="AT116" s="14" t="s">
        <v>134</v>
      </c>
      <c r="AU116" s="14" t="s">
        <v>80</v>
      </c>
      <c r="AY116" s="14" t="s">
        <v>130</v>
      </c>
      <c r="BE116" s="190">
        <f t="shared" si="4"/>
        <v>0</v>
      </c>
      <c r="BF116" s="190">
        <f t="shared" si="5"/>
        <v>0</v>
      </c>
      <c r="BG116" s="190">
        <f t="shared" si="6"/>
        <v>0</v>
      </c>
      <c r="BH116" s="190">
        <f t="shared" si="7"/>
        <v>0</v>
      </c>
      <c r="BI116" s="190">
        <f t="shared" si="8"/>
        <v>0</v>
      </c>
      <c r="BJ116" s="14" t="s">
        <v>78</v>
      </c>
      <c r="BK116" s="190">
        <f t="shared" si="9"/>
        <v>0</v>
      </c>
      <c r="BL116" s="14" t="s">
        <v>146</v>
      </c>
      <c r="BM116" s="14" t="s">
        <v>344</v>
      </c>
    </row>
    <row r="117" spans="2:65" s="1" customFormat="1" ht="16.5" customHeight="1">
      <c r="B117" s="31"/>
      <c r="C117" s="179" t="s">
        <v>198</v>
      </c>
      <c r="D117" s="179" t="s">
        <v>134</v>
      </c>
      <c r="E117" s="180" t="s">
        <v>345</v>
      </c>
      <c r="F117" s="181" t="s">
        <v>346</v>
      </c>
      <c r="G117" s="182" t="s">
        <v>319</v>
      </c>
      <c r="H117" s="183">
        <v>6</v>
      </c>
      <c r="I117" s="184"/>
      <c r="J117" s="185">
        <f t="shared" si="0"/>
        <v>0</v>
      </c>
      <c r="K117" s="181" t="s">
        <v>18</v>
      </c>
      <c r="L117" s="35"/>
      <c r="M117" s="186" t="s">
        <v>18</v>
      </c>
      <c r="N117" s="187" t="s">
        <v>42</v>
      </c>
      <c r="O117" s="57"/>
      <c r="P117" s="188">
        <f t="shared" si="1"/>
        <v>0</v>
      </c>
      <c r="Q117" s="188">
        <v>0</v>
      </c>
      <c r="R117" s="188">
        <f t="shared" si="2"/>
        <v>0</v>
      </c>
      <c r="S117" s="188">
        <v>0</v>
      </c>
      <c r="T117" s="189">
        <f t="shared" si="3"/>
        <v>0</v>
      </c>
      <c r="AR117" s="14" t="s">
        <v>146</v>
      </c>
      <c r="AT117" s="14" t="s">
        <v>134</v>
      </c>
      <c r="AU117" s="14" t="s">
        <v>80</v>
      </c>
      <c r="AY117" s="14" t="s">
        <v>130</v>
      </c>
      <c r="BE117" s="190">
        <f t="shared" si="4"/>
        <v>0</v>
      </c>
      <c r="BF117" s="190">
        <f t="shared" si="5"/>
        <v>0</v>
      </c>
      <c r="BG117" s="190">
        <f t="shared" si="6"/>
        <v>0</v>
      </c>
      <c r="BH117" s="190">
        <f t="shared" si="7"/>
        <v>0</v>
      </c>
      <c r="BI117" s="190">
        <f t="shared" si="8"/>
        <v>0</v>
      </c>
      <c r="BJ117" s="14" t="s">
        <v>78</v>
      </c>
      <c r="BK117" s="190">
        <f t="shared" si="9"/>
        <v>0</v>
      </c>
      <c r="BL117" s="14" t="s">
        <v>146</v>
      </c>
      <c r="BM117" s="14" t="s">
        <v>347</v>
      </c>
    </row>
    <row r="118" spans="2:65" s="1" customFormat="1" ht="16.5" customHeight="1">
      <c r="B118" s="31"/>
      <c r="C118" s="179" t="s">
        <v>203</v>
      </c>
      <c r="D118" s="179" t="s">
        <v>134</v>
      </c>
      <c r="E118" s="180" t="s">
        <v>348</v>
      </c>
      <c r="F118" s="181" t="s">
        <v>349</v>
      </c>
      <c r="G118" s="182" t="s">
        <v>319</v>
      </c>
      <c r="H118" s="183">
        <v>30</v>
      </c>
      <c r="I118" s="184"/>
      <c r="J118" s="185">
        <f t="shared" si="0"/>
        <v>0</v>
      </c>
      <c r="K118" s="181" t="s">
        <v>18</v>
      </c>
      <c r="L118" s="35"/>
      <c r="M118" s="186" t="s">
        <v>18</v>
      </c>
      <c r="N118" s="187" t="s">
        <v>42</v>
      </c>
      <c r="O118" s="57"/>
      <c r="P118" s="188">
        <f t="shared" si="1"/>
        <v>0</v>
      </c>
      <c r="Q118" s="188">
        <v>0</v>
      </c>
      <c r="R118" s="188">
        <f t="shared" si="2"/>
        <v>0</v>
      </c>
      <c r="S118" s="188">
        <v>0</v>
      </c>
      <c r="T118" s="189">
        <f t="shared" si="3"/>
        <v>0</v>
      </c>
      <c r="AR118" s="14" t="s">
        <v>146</v>
      </c>
      <c r="AT118" s="14" t="s">
        <v>134</v>
      </c>
      <c r="AU118" s="14" t="s">
        <v>80</v>
      </c>
      <c r="AY118" s="14" t="s">
        <v>130</v>
      </c>
      <c r="BE118" s="190">
        <f t="shared" si="4"/>
        <v>0</v>
      </c>
      <c r="BF118" s="190">
        <f t="shared" si="5"/>
        <v>0</v>
      </c>
      <c r="BG118" s="190">
        <f t="shared" si="6"/>
        <v>0</v>
      </c>
      <c r="BH118" s="190">
        <f t="shared" si="7"/>
        <v>0</v>
      </c>
      <c r="BI118" s="190">
        <f t="shared" si="8"/>
        <v>0</v>
      </c>
      <c r="BJ118" s="14" t="s">
        <v>78</v>
      </c>
      <c r="BK118" s="190">
        <f t="shared" si="9"/>
        <v>0</v>
      </c>
      <c r="BL118" s="14" t="s">
        <v>146</v>
      </c>
      <c r="BM118" s="14" t="s">
        <v>350</v>
      </c>
    </row>
    <row r="119" spans="2:65" s="1" customFormat="1" ht="22.5" customHeight="1">
      <c r="B119" s="31"/>
      <c r="C119" s="179" t="s">
        <v>209</v>
      </c>
      <c r="D119" s="179" t="s">
        <v>134</v>
      </c>
      <c r="E119" s="180" t="s">
        <v>351</v>
      </c>
      <c r="F119" s="181" t="s">
        <v>352</v>
      </c>
      <c r="G119" s="182" t="s">
        <v>319</v>
      </c>
      <c r="H119" s="183">
        <v>2</v>
      </c>
      <c r="I119" s="184"/>
      <c r="J119" s="185">
        <f t="shared" si="0"/>
        <v>0</v>
      </c>
      <c r="K119" s="181" t="s">
        <v>18</v>
      </c>
      <c r="L119" s="35"/>
      <c r="M119" s="186" t="s">
        <v>18</v>
      </c>
      <c r="N119" s="187" t="s">
        <v>42</v>
      </c>
      <c r="O119" s="57"/>
      <c r="P119" s="188">
        <f t="shared" si="1"/>
        <v>0</v>
      </c>
      <c r="Q119" s="188">
        <v>0</v>
      </c>
      <c r="R119" s="188">
        <f t="shared" si="2"/>
        <v>0</v>
      </c>
      <c r="S119" s="188">
        <v>0</v>
      </c>
      <c r="T119" s="189">
        <f t="shared" si="3"/>
        <v>0</v>
      </c>
      <c r="AR119" s="14" t="s">
        <v>146</v>
      </c>
      <c r="AT119" s="14" t="s">
        <v>134</v>
      </c>
      <c r="AU119" s="14" t="s">
        <v>80</v>
      </c>
      <c r="AY119" s="14" t="s">
        <v>130</v>
      </c>
      <c r="BE119" s="190">
        <f t="shared" si="4"/>
        <v>0</v>
      </c>
      <c r="BF119" s="190">
        <f t="shared" si="5"/>
        <v>0</v>
      </c>
      <c r="BG119" s="190">
        <f t="shared" si="6"/>
        <v>0</v>
      </c>
      <c r="BH119" s="190">
        <f t="shared" si="7"/>
        <v>0</v>
      </c>
      <c r="BI119" s="190">
        <f t="shared" si="8"/>
        <v>0</v>
      </c>
      <c r="BJ119" s="14" t="s">
        <v>78</v>
      </c>
      <c r="BK119" s="190">
        <f t="shared" si="9"/>
        <v>0</v>
      </c>
      <c r="BL119" s="14" t="s">
        <v>146</v>
      </c>
      <c r="BM119" s="14" t="s">
        <v>353</v>
      </c>
    </row>
    <row r="120" spans="2:65" s="11" customFormat="1" ht="25.9" customHeight="1">
      <c r="B120" s="163"/>
      <c r="C120" s="164"/>
      <c r="D120" s="165" t="s">
        <v>70</v>
      </c>
      <c r="E120" s="166" t="s">
        <v>177</v>
      </c>
      <c r="F120" s="166" t="s">
        <v>178</v>
      </c>
      <c r="G120" s="164"/>
      <c r="H120" s="164"/>
      <c r="I120" s="167"/>
      <c r="J120" s="168">
        <f>BK120</f>
        <v>0</v>
      </c>
      <c r="K120" s="164"/>
      <c r="L120" s="169"/>
      <c r="M120" s="170"/>
      <c r="N120" s="171"/>
      <c r="O120" s="171"/>
      <c r="P120" s="172">
        <f>P121+P124+P126+P129</f>
        <v>0</v>
      </c>
      <c r="Q120" s="171"/>
      <c r="R120" s="172">
        <f>R121+R124+R126+R129</f>
        <v>0</v>
      </c>
      <c r="S120" s="171"/>
      <c r="T120" s="173">
        <f>T121+T124+T126+T129</f>
        <v>0</v>
      </c>
      <c r="AR120" s="174" t="s">
        <v>179</v>
      </c>
      <c r="AT120" s="175" t="s">
        <v>70</v>
      </c>
      <c r="AU120" s="175" t="s">
        <v>71</v>
      </c>
      <c r="AY120" s="174" t="s">
        <v>130</v>
      </c>
      <c r="BK120" s="176">
        <f>BK121+BK124+BK126+BK129</f>
        <v>0</v>
      </c>
    </row>
    <row r="121" spans="2:65" s="11" customFormat="1" ht="22.9" customHeight="1">
      <c r="B121" s="163"/>
      <c r="C121" s="164"/>
      <c r="D121" s="165" t="s">
        <v>70</v>
      </c>
      <c r="E121" s="177" t="s">
        <v>180</v>
      </c>
      <c r="F121" s="177" t="s">
        <v>181</v>
      </c>
      <c r="G121" s="164"/>
      <c r="H121" s="164"/>
      <c r="I121" s="167"/>
      <c r="J121" s="178">
        <f>BK121</f>
        <v>0</v>
      </c>
      <c r="K121" s="164"/>
      <c r="L121" s="169"/>
      <c r="M121" s="170"/>
      <c r="N121" s="171"/>
      <c r="O121" s="171"/>
      <c r="P121" s="172">
        <f>SUM(P122:P123)</f>
        <v>0</v>
      </c>
      <c r="Q121" s="171"/>
      <c r="R121" s="172">
        <f>SUM(R122:R123)</f>
        <v>0</v>
      </c>
      <c r="S121" s="171"/>
      <c r="T121" s="173">
        <f>SUM(T122:T123)</f>
        <v>0</v>
      </c>
      <c r="AR121" s="174" t="s">
        <v>179</v>
      </c>
      <c r="AT121" s="175" t="s">
        <v>70</v>
      </c>
      <c r="AU121" s="175" t="s">
        <v>78</v>
      </c>
      <c r="AY121" s="174" t="s">
        <v>130</v>
      </c>
      <c r="BK121" s="176">
        <f>SUM(BK122:BK123)</f>
        <v>0</v>
      </c>
    </row>
    <row r="122" spans="2:65" s="1" customFormat="1" ht="16.5" customHeight="1">
      <c r="B122" s="31"/>
      <c r="C122" s="179" t="s">
        <v>264</v>
      </c>
      <c r="D122" s="179" t="s">
        <v>134</v>
      </c>
      <c r="E122" s="180" t="s">
        <v>182</v>
      </c>
      <c r="F122" s="181" t="s">
        <v>183</v>
      </c>
      <c r="G122" s="182" t="s">
        <v>137</v>
      </c>
      <c r="H122" s="183">
        <v>1</v>
      </c>
      <c r="I122" s="184"/>
      <c r="J122" s="185">
        <f>ROUND(I122*H122,2)</f>
        <v>0</v>
      </c>
      <c r="K122" s="181" t="s">
        <v>18</v>
      </c>
      <c r="L122" s="35"/>
      <c r="M122" s="186" t="s">
        <v>18</v>
      </c>
      <c r="N122" s="187" t="s">
        <v>42</v>
      </c>
      <c r="O122" s="57"/>
      <c r="P122" s="188">
        <f>O122*H122</f>
        <v>0</v>
      </c>
      <c r="Q122" s="188">
        <v>0</v>
      </c>
      <c r="R122" s="188">
        <f>Q122*H122</f>
        <v>0</v>
      </c>
      <c r="S122" s="188">
        <v>0</v>
      </c>
      <c r="T122" s="189">
        <f>S122*H122</f>
        <v>0</v>
      </c>
      <c r="AR122" s="14" t="s">
        <v>184</v>
      </c>
      <c r="AT122" s="14" t="s">
        <v>134</v>
      </c>
      <c r="AU122" s="14" t="s">
        <v>80</v>
      </c>
      <c r="AY122" s="14" t="s">
        <v>130</v>
      </c>
      <c r="BE122" s="190">
        <f>IF(N122="základní",J122,0)</f>
        <v>0</v>
      </c>
      <c r="BF122" s="190">
        <f>IF(N122="snížená",J122,0)</f>
        <v>0</v>
      </c>
      <c r="BG122" s="190">
        <f>IF(N122="zákl. přenesená",J122,0)</f>
        <v>0</v>
      </c>
      <c r="BH122" s="190">
        <f>IF(N122="sníž. přenesená",J122,0)</f>
        <v>0</v>
      </c>
      <c r="BI122" s="190">
        <f>IF(N122="nulová",J122,0)</f>
        <v>0</v>
      </c>
      <c r="BJ122" s="14" t="s">
        <v>78</v>
      </c>
      <c r="BK122" s="190">
        <f>ROUND(I122*H122,2)</f>
        <v>0</v>
      </c>
      <c r="BL122" s="14" t="s">
        <v>184</v>
      </c>
      <c r="BM122" s="14" t="s">
        <v>354</v>
      </c>
    </row>
    <row r="123" spans="2:65" s="1" customFormat="1" ht="16.5" customHeight="1">
      <c r="B123" s="31"/>
      <c r="C123" s="179" t="s">
        <v>266</v>
      </c>
      <c r="D123" s="179" t="s">
        <v>134</v>
      </c>
      <c r="E123" s="180" t="s">
        <v>186</v>
      </c>
      <c r="F123" s="181" t="s">
        <v>187</v>
      </c>
      <c r="G123" s="182" t="s">
        <v>137</v>
      </c>
      <c r="H123" s="183">
        <v>1</v>
      </c>
      <c r="I123" s="184"/>
      <c r="J123" s="185">
        <f>ROUND(I123*H123,2)</f>
        <v>0</v>
      </c>
      <c r="K123" s="181" t="s">
        <v>18</v>
      </c>
      <c r="L123" s="35"/>
      <c r="M123" s="186" t="s">
        <v>18</v>
      </c>
      <c r="N123" s="187" t="s">
        <v>42</v>
      </c>
      <c r="O123" s="57"/>
      <c r="P123" s="188">
        <f>O123*H123</f>
        <v>0</v>
      </c>
      <c r="Q123" s="188">
        <v>0</v>
      </c>
      <c r="R123" s="188">
        <f>Q123*H123</f>
        <v>0</v>
      </c>
      <c r="S123" s="188">
        <v>0</v>
      </c>
      <c r="T123" s="189">
        <f>S123*H123</f>
        <v>0</v>
      </c>
      <c r="AR123" s="14" t="s">
        <v>184</v>
      </c>
      <c r="AT123" s="14" t="s">
        <v>134</v>
      </c>
      <c r="AU123" s="14" t="s">
        <v>80</v>
      </c>
      <c r="AY123" s="14" t="s">
        <v>130</v>
      </c>
      <c r="BE123" s="190">
        <f>IF(N123="základní",J123,0)</f>
        <v>0</v>
      </c>
      <c r="BF123" s="190">
        <f>IF(N123="snížená",J123,0)</f>
        <v>0</v>
      </c>
      <c r="BG123" s="190">
        <f>IF(N123="zákl. přenesená",J123,0)</f>
        <v>0</v>
      </c>
      <c r="BH123" s="190">
        <f>IF(N123="sníž. přenesená",J123,0)</f>
        <v>0</v>
      </c>
      <c r="BI123" s="190">
        <f>IF(N123="nulová",J123,0)</f>
        <v>0</v>
      </c>
      <c r="BJ123" s="14" t="s">
        <v>78</v>
      </c>
      <c r="BK123" s="190">
        <f>ROUND(I123*H123,2)</f>
        <v>0</v>
      </c>
      <c r="BL123" s="14" t="s">
        <v>184</v>
      </c>
      <c r="BM123" s="14" t="s">
        <v>355</v>
      </c>
    </row>
    <row r="124" spans="2:65" s="11" customFormat="1" ht="22.9" customHeight="1">
      <c r="B124" s="163"/>
      <c r="C124" s="164"/>
      <c r="D124" s="165" t="s">
        <v>70</v>
      </c>
      <c r="E124" s="177" t="s">
        <v>189</v>
      </c>
      <c r="F124" s="177" t="s">
        <v>190</v>
      </c>
      <c r="G124" s="164"/>
      <c r="H124" s="164"/>
      <c r="I124" s="167"/>
      <c r="J124" s="178">
        <f>BK124</f>
        <v>0</v>
      </c>
      <c r="K124" s="164"/>
      <c r="L124" s="169"/>
      <c r="M124" s="170"/>
      <c r="N124" s="171"/>
      <c r="O124" s="171"/>
      <c r="P124" s="172">
        <f>P125</f>
        <v>0</v>
      </c>
      <c r="Q124" s="171"/>
      <c r="R124" s="172">
        <f>R125</f>
        <v>0</v>
      </c>
      <c r="S124" s="171"/>
      <c r="T124" s="173">
        <f>T125</f>
        <v>0</v>
      </c>
      <c r="AR124" s="174" t="s">
        <v>179</v>
      </c>
      <c r="AT124" s="175" t="s">
        <v>70</v>
      </c>
      <c r="AU124" s="175" t="s">
        <v>78</v>
      </c>
      <c r="AY124" s="174" t="s">
        <v>130</v>
      </c>
      <c r="BK124" s="176">
        <f>BK125</f>
        <v>0</v>
      </c>
    </row>
    <row r="125" spans="2:65" s="1" customFormat="1" ht="16.5" customHeight="1">
      <c r="B125" s="31"/>
      <c r="C125" s="179" t="s">
        <v>268</v>
      </c>
      <c r="D125" s="179" t="s">
        <v>134</v>
      </c>
      <c r="E125" s="180" t="s">
        <v>192</v>
      </c>
      <c r="F125" s="181" t="s">
        <v>193</v>
      </c>
      <c r="G125" s="182" t="s">
        <v>137</v>
      </c>
      <c r="H125" s="183">
        <v>1</v>
      </c>
      <c r="I125" s="184"/>
      <c r="J125" s="185">
        <f>ROUND(I125*H125,2)</f>
        <v>0</v>
      </c>
      <c r="K125" s="181" t="s">
        <v>194</v>
      </c>
      <c r="L125" s="35"/>
      <c r="M125" s="186" t="s">
        <v>18</v>
      </c>
      <c r="N125" s="187" t="s">
        <v>42</v>
      </c>
      <c r="O125" s="57"/>
      <c r="P125" s="188">
        <f>O125*H125</f>
        <v>0</v>
      </c>
      <c r="Q125" s="188">
        <v>0</v>
      </c>
      <c r="R125" s="188">
        <f>Q125*H125</f>
        <v>0</v>
      </c>
      <c r="S125" s="188">
        <v>0</v>
      </c>
      <c r="T125" s="189">
        <f>S125*H125</f>
        <v>0</v>
      </c>
      <c r="AR125" s="14" t="s">
        <v>184</v>
      </c>
      <c r="AT125" s="14" t="s">
        <v>134</v>
      </c>
      <c r="AU125" s="14" t="s">
        <v>80</v>
      </c>
      <c r="AY125" s="14" t="s">
        <v>130</v>
      </c>
      <c r="BE125" s="190">
        <f>IF(N125="základní",J125,0)</f>
        <v>0</v>
      </c>
      <c r="BF125" s="190">
        <f>IF(N125="snížená",J125,0)</f>
        <v>0</v>
      </c>
      <c r="BG125" s="190">
        <f>IF(N125="zákl. přenesená",J125,0)</f>
        <v>0</v>
      </c>
      <c r="BH125" s="190">
        <f>IF(N125="sníž. přenesená",J125,0)</f>
        <v>0</v>
      </c>
      <c r="BI125" s="190">
        <f>IF(N125="nulová",J125,0)</f>
        <v>0</v>
      </c>
      <c r="BJ125" s="14" t="s">
        <v>78</v>
      </c>
      <c r="BK125" s="190">
        <f>ROUND(I125*H125,2)</f>
        <v>0</v>
      </c>
      <c r="BL125" s="14" t="s">
        <v>184</v>
      </c>
      <c r="BM125" s="14" t="s">
        <v>356</v>
      </c>
    </row>
    <row r="126" spans="2:65" s="11" customFormat="1" ht="22.9" customHeight="1">
      <c r="B126" s="163"/>
      <c r="C126" s="164"/>
      <c r="D126" s="165" t="s">
        <v>70</v>
      </c>
      <c r="E126" s="177" t="s">
        <v>196</v>
      </c>
      <c r="F126" s="177" t="s">
        <v>197</v>
      </c>
      <c r="G126" s="164"/>
      <c r="H126" s="164"/>
      <c r="I126" s="167"/>
      <c r="J126" s="178">
        <f>BK126</f>
        <v>0</v>
      </c>
      <c r="K126" s="164"/>
      <c r="L126" s="169"/>
      <c r="M126" s="170"/>
      <c r="N126" s="171"/>
      <c r="O126" s="171"/>
      <c r="P126" s="172">
        <f>SUM(P127:P128)</f>
        <v>0</v>
      </c>
      <c r="Q126" s="171"/>
      <c r="R126" s="172">
        <f>SUM(R127:R128)</f>
        <v>0</v>
      </c>
      <c r="S126" s="171"/>
      <c r="T126" s="173">
        <f>SUM(T127:T128)</f>
        <v>0</v>
      </c>
      <c r="AR126" s="174" t="s">
        <v>179</v>
      </c>
      <c r="AT126" s="175" t="s">
        <v>70</v>
      </c>
      <c r="AU126" s="175" t="s">
        <v>78</v>
      </c>
      <c r="AY126" s="174" t="s">
        <v>130</v>
      </c>
      <c r="BK126" s="176">
        <f>SUM(BK127:BK128)</f>
        <v>0</v>
      </c>
    </row>
    <row r="127" spans="2:65" s="1" customFormat="1" ht="16.5" customHeight="1">
      <c r="B127" s="31"/>
      <c r="C127" s="179" t="s">
        <v>357</v>
      </c>
      <c r="D127" s="179" t="s">
        <v>134</v>
      </c>
      <c r="E127" s="180" t="s">
        <v>199</v>
      </c>
      <c r="F127" s="181" t="s">
        <v>200</v>
      </c>
      <c r="G127" s="182" t="s">
        <v>137</v>
      </c>
      <c r="H127" s="183">
        <v>1</v>
      </c>
      <c r="I127" s="184"/>
      <c r="J127" s="185">
        <f>ROUND(I127*H127,2)</f>
        <v>0</v>
      </c>
      <c r="K127" s="181" t="s">
        <v>201</v>
      </c>
      <c r="L127" s="35"/>
      <c r="M127" s="186" t="s">
        <v>18</v>
      </c>
      <c r="N127" s="187" t="s">
        <v>42</v>
      </c>
      <c r="O127" s="57"/>
      <c r="P127" s="188">
        <f>O127*H127</f>
        <v>0</v>
      </c>
      <c r="Q127" s="188">
        <v>0</v>
      </c>
      <c r="R127" s="188">
        <f>Q127*H127</f>
        <v>0</v>
      </c>
      <c r="S127" s="188">
        <v>0</v>
      </c>
      <c r="T127" s="189">
        <f>S127*H127</f>
        <v>0</v>
      </c>
      <c r="AR127" s="14" t="s">
        <v>184</v>
      </c>
      <c r="AT127" s="14" t="s">
        <v>134</v>
      </c>
      <c r="AU127" s="14" t="s">
        <v>80</v>
      </c>
      <c r="AY127" s="14" t="s">
        <v>130</v>
      </c>
      <c r="BE127" s="190">
        <f>IF(N127="základní",J127,0)</f>
        <v>0</v>
      </c>
      <c r="BF127" s="190">
        <f>IF(N127="snížená",J127,0)</f>
        <v>0</v>
      </c>
      <c r="BG127" s="190">
        <f>IF(N127="zákl. přenesená",J127,0)</f>
        <v>0</v>
      </c>
      <c r="BH127" s="190">
        <f>IF(N127="sníž. přenesená",J127,0)</f>
        <v>0</v>
      </c>
      <c r="BI127" s="190">
        <f>IF(N127="nulová",J127,0)</f>
        <v>0</v>
      </c>
      <c r="BJ127" s="14" t="s">
        <v>78</v>
      </c>
      <c r="BK127" s="190">
        <f>ROUND(I127*H127,2)</f>
        <v>0</v>
      </c>
      <c r="BL127" s="14" t="s">
        <v>184</v>
      </c>
      <c r="BM127" s="14" t="s">
        <v>358</v>
      </c>
    </row>
    <row r="128" spans="2:65" s="1" customFormat="1" ht="16.5" customHeight="1">
      <c r="B128" s="31"/>
      <c r="C128" s="179" t="s">
        <v>359</v>
      </c>
      <c r="D128" s="179" t="s">
        <v>134</v>
      </c>
      <c r="E128" s="180" t="s">
        <v>204</v>
      </c>
      <c r="F128" s="181" t="s">
        <v>205</v>
      </c>
      <c r="G128" s="182" t="s">
        <v>137</v>
      </c>
      <c r="H128" s="183">
        <v>1</v>
      </c>
      <c r="I128" s="184"/>
      <c r="J128" s="185">
        <f>ROUND(I128*H128,2)</f>
        <v>0</v>
      </c>
      <c r="K128" s="181" t="s">
        <v>18</v>
      </c>
      <c r="L128" s="35"/>
      <c r="M128" s="186" t="s">
        <v>18</v>
      </c>
      <c r="N128" s="187" t="s">
        <v>42</v>
      </c>
      <c r="O128" s="57"/>
      <c r="P128" s="188">
        <f>O128*H128</f>
        <v>0</v>
      </c>
      <c r="Q128" s="188">
        <v>0</v>
      </c>
      <c r="R128" s="188">
        <f>Q128*H128</f>
        <v>0</v>
      </c>
      <c r="S128" s="188">
        <v>0</v>
      </c>
      <c r="T128" s="189">
        <f>S128*H128</f>
        <v>0</v>
      </c>
      <c r="AR128" s="14" t="s">
        <v>184</v>
      </c>
      <c r="AT128" s="14" t="s">
        <v>134</v>
      </c>
      <c r="AU128" s="14" t="s">
        <v>80</v>
      </c>
      <c r="AY128" s="14" t="s">
        <v>130</v>
      </c>
      <c r="BE128" s="190">
        <f>IF(N128="základní",J128,0)</f>
        <v>0</v>
      </c>
      <c r="BF128" s="190">
        <f>IF(N128="snížená",J128,0)</f>
        <v>0</v>
      </c>
      <c r="BG128" s="190">
        <f>IF(N128="zákl. přenesená",J128,0)</f>
        <v>0</v>
      </c>
      <c r="BH128" s="190">
        <f>IF(N128="sníž. přenesená",J128,0)</f>
        <v>0</v>
      </c>
      <c r="BI128" s="190">
        <f>IF(N128="nulová",J128,0)</f>
        <v>0</v>
      </c>
      <c r="BJ128" s="14" t="s">
        <v>78</v>
      </c>
      <c r="BK128" s="190">
        <f>ROUND(I128*H128,2)</f>
        <v>0</v>
      </c>
      <c r="BL128" s="14" t="s">
        <v>184</v>
      </c>
      <c r="BM128" s="14" t="s">
        <v>360</v>
      </c>
    </row>
    <row r="129" spans="2:65" s="11" customFormat="1" ht="22.9" customHeight="1">
      <c r="B129" s="163"/>
      <c r="C129" s="164"/>
      <c r="D129" s="165" t="s">
        <v>70</v>
      </c>
      <c r="E129" s="177" t="s">
        <v>207</v>
      </c>
      <c r="F129" s="177" t="s">
        <v>208</v>
      </c>
      <c r="G129" s="164"/>
      <c r="H129" s="164"/>
      <c r="I129" s="167"/>
      <c r="J129" s="178">
        <f>BK129</f>
        <v>0</v>
      </c>
      <c r="K129" s="164"/>
      <c r="L129" s="169"/>
      <c r="M129" s="170"/>
      <c r="N129" s="171"/>
      <c r="O129" s="171"/>
      <c r="P129" s="172">
        <f>P130</f>
        <v>0</v>
      </c>
      <c r="Q129" s="171"/>
      <c r="R129" s="172">
        <f>R130</f>
        <v>0</v>
      </c>
      <c r="S129" s="171"/>
      <c r="T129" s="173">
        <f>T130</f>
        <v>0</v>
      </c>
      <c r="AR129" s="174" t="s">
        <v>179</v>
      </c>
      <c r="AT129" s="175" t="s">
        <v>70</v>
      </c>
      <c r="AU129" s="175" t="s">
        <v>78</v>
      </c>
      <c r="AY129" s="174" t="s">
        <v>130</v>
      </c>
      <c r="BK129" s="176">
        <f>BK130</f>
        <v>0</v>
      </c>
    </row>
    <row r="130" spans="2:65" s="1" customFormat="1" ht="16.5" customHeight="1">
      <c r="B130" s="31"/>
      <c r="C130" s="179" t="s">
        <v>361</v>
      </c>
      <c r="D130" s="179" t="s">
        <v>134</v>
      </c>
      <c r="E130" s="180" t="s">
        <v>210</v>
      </c>
      <c r="F130" s="181" t="s">
        <v>211</v>
      </c>
      <c r="G130" s="182" t="s">
        <v>137</v>
      </c>
      <c r="H130" s="183">
        <v>1</v>
      </c>
      <c r="I130" s="184"/>
      <c r="J130" s="185">
        <f>ROUND(I130*H130,2)</f>
        <v>0</v>
      </c>
      <c r="K130" s="181" t="s">
        <v>201</v>
      </c>
      <c r="L130" s="35"/>
      <c r="M130" s="191" t="s">
        <v>18</v>
      </c>
      <c r="N130" s="192" t="s">
        <v>42</v>
      </c>
      <c r="O130" s="193"/>
      <c r="P130" s="194">
        <f>O130*H130</f>
        <v>0</v>
      </c>
      <c r="Q130" s="194">
        <v>0</v>
      </c>
      <c r="R130" s="194">
        <f>Q130*H130</f>
        <v>0</v>
      </c>
      <c r="S130" s="194">
        <v>0</v>
      </c>
      <c r="T130" s="195">
        <f>S130*H130</f>
        <v>0</v>
      </c>
      <c r="AR130" s="14" t="s">
        <v>184</v>
      </c>
      <c r="AT130" s="14" t="s">
        <v>134</v>
      </c>
      <c r="AU130" s="14" t="s">
        <v>80</v>
      </c>
      <c r="AY130" s="14" t="s">
        <v>130</v>
      </c>
      <c r="BE130" s="190">
        <f>IF(N130="základní",J130,0)</f>
        <v>0</v>
      </c>
      <c r="BF130" s="190">
        <f>IF(N130="snížená",J130,0)</f>
        <v>0</v>
      </c>
      <c r="BG130" s="190">
        <f>IF(N130="zákl. přenesená",J130,0)</f>
        <v>0</v>
      </c>
      <c r="BH130" s="190">
        <f>IF(N130="sníž. přenesená",J130,0)</f>
        <v>0</v>
      </c>
      <c r="BI130" s="190">
        <f>IF(N130="nulová",J130,0)</f>
        <v>0</v>
      </c>
      <c r="BJ130" s="14" t="s">
        <v>78</v>
      </c>
      <c r="BK130" s="190">
        <f>ROUND(I130*H130,2)</f>
        <v>0</v>
      </c>
      <c r="BL130" s="14" t="s">
        <v>184</v>
      </c>
      <c r="BM130" s="14" t="s">
        <v>362</v>
      </c>
    </row>
    <row r="131" spans="2:65" s="1" customFormat="1" ht="6.95" customHeight="1">
      <c r="B131" s="43"/>
      <c r="C131" s="44"/>
      <c r="D131" s="44"/>
      <c r="E131" s="44"/>
      <c r="F131" s="44"/>
      <c r="G131" s="44"/>
      <c r="H131" s="44"/>
      <c r="I131" s="131"/>
      <c r="J131" s="44"/>
      <c r="K131" s="44"/>
      <c r="L131" s="35"/>
    </row>
  </sheetData>
  <sheetProtection algorithmName="SHA-512" hashValue="quQ8q6V/TM1SUYhj4PVB86AisSFnZQ9+7K35pwzeBB/xFitLqRWBGfVNL+gDDHTn2xe5lvf1tw1fjePqdf6jWA==" saltValue="IOhvYC9NDtbPxjP5xuuQbDz8nsCrIm9PsLJGsVkQgQzqQOTYi7lr9pXA+NR0S+3XtC1Cje3HEckimpR+IoXa9Q==" spinCount="100000" sheet="1" objects="1" scenarios="1" formatColumns="0" formatRows="0" autoFilter="0"/>
  <autoFilter ref="C93:K130"/>
  <mergeCells count="12">
    <mergeCell ref="E86:H86"/>
    <mergeCell ref="L2:V2"/>
    <mergeCell ref="E50:H50"/>
    <mergeCell ref="E52:H52"/>
    <mergeCell ref="E54:H54"/>
    <mergeCell ref="E82:H82"/>
    <mergeCell ref="E84:H84"/>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8"/>
  <sheetViews>
    <sheetView showGridLines="0" zoomScaleNormal="100" workbookViewId="0"/>
  </sheetViews>
  <sheetFormatPr defaultRowHeight="11.25"/>
  <cols>
    <col min="1" max="1" width="8.33203125" style="196" customWidth="1"/>
    <col min="2" max="2" width="1.6640625" style="196" customWidth="1"/>
    <col min="3" max="4" width="5" style="196" customWidth="1"/>
    <col min="5" max="5" width="11.6640625" style="196" customWidth="1"/>
    <col min="6" max="6" width="9.1640625" style="196" customWidth="1"/>
    <col min="7" max="7" width="5" style="196" customWidth="1"/>
    <col min="8" max="8" width="77.83203125" style="196" customWidth="1"/>
    <col min="9" max="10" width="20" style="196" customWidth="1"/>
    <col min="11" max="11" width="1.6640625" style="196" customWidth="1"/>
  </cols>
  <sheetData>
    <row r="1" spans="2:11" ht="37.5" customHeight="1"/>
    <row r="2" spans="2:11" ht="7.5" customHeight="1">
      <c r="B2" s="197"/>
      <c r="C2" s="198"/>
      <c r="D2" s="198"/>
      <c r="E2" s="198"/>
      <c r="F2" s="198"/>
      <c r="G2" s="198"/>
      <c r="H2" s="198"/>
      <c r="I2" s="198"/>
      <c r="J2" s="198"/>
      <c r="K2" s="199"/>
    </row>
    <row r="3" spans="2:11" s="12" customFormat="1" ht="45" customHeight="1">
      <c r="B3" s="200"/>
      <c r="C3" s="329" t="s">
        <v>363</v>
      </c>
      <c r="D3" s="329"/>
      <c r="E3" s="329"/>
      <c r="F3" s="329"/>
      <c r="G3" s="329"/>
      <c r="H3" s="329"/>
      <c r="I3" s="329"/>
      <c r="J3" s="329"/>
      <c r="K3" s="201"/>
    </row>
    <row r="4" spans="2:11" ht="25.5" customHeight="1">
      <c r="B4" s="202"/>
      <c r="C4" s="332" t="s">
        <v>364</v>
      </c>
      <c r="D4" s="332"/>
      <c r="E4" s="332"/>
      <c r="F4" s="332"/>
      <c r="G4" s="332"/>
      <c r="H4" s="332"/>
      <c r="I4" s="332"/>
      <c r="J4" s="332"/>
      <c r="K4" s="203"/>
    </row>
    <row r="5" spans="2:11" ht="5.25" customHeight="1">
      <c r="B5" s="202"/>
      <c r="C5" s="204"/>
      <c r="D5" s="204"/>
      <c r="E5" s="204"/>
      <c r="F5" s="204"/>
      <c r="G5" s="204"/>
      <c r="H5" s="204"/>
      <c r="I5" s="204"/>
      <c r="J5" s="204"/>
      <c r="K5" s="203"/>
    </row>
    <row r="6" spans="2:11" ht="15" customHeight="1">
      <c r="B6" s="202"/>
      <c r="C6" s="330" t="s">
        <v>365</v>
      </c>
      <c r="D6" s="330"/>
      <c r="E6" s="330"/>
      <c r="F6" s="330"/>
      <c r="G6" s="330"/>
      <c r="H6" s="330"/>
      <c r="I6" s="330"/>
      <c r="J6" s="330"/>
      <c r="K6" s="203"/>
    </row>
    <row r="7" spans="2:11" ht="15" customHeight="1">
      <c r="B7" s="206"/>
      <c r="C7" s="330" t="s">
        <v>366</v>
      </c>
      <c r="D7" s="330"/>
      <c r="E7" s="330"/>
      <c r="F7" s="330"/>
      <c r="G7" s="330"/>
      <c r="H7" s="330"/>
      <c r="I7" s="330"/>
      <c r="J7" s="330"/>
      <c r="K7" s="203"/>
    </row>
    <row r="8" spans="2:11" ht="12.75" customHeight="1">
      <c r="B8" s="206"/>
      <c r="C8" s="205"/>
      <c r="D8" s="205"/>
      <c r="E8" s="205"/>
      <c r="F8" s="205"/>
      <c r="G8" s="205"/>
      <c r="H8" s="205"/>
      <c r="I8" s="205"/>
      <c r="J8" s="205"/>
      <c r="K8" s="203"/>
    </row>
    <row r="9" spans="2:11" ht="15" customHeight="1">
      <c r="B9" s="206"/>
      <c r="C9" s="330" t="s">
        <v>367</v>
      </c>
      <c r="D9" s="330"/>
      <c r="E9" s="330"/>
      <c r="F9" s="330"/>
      <c r="G9" s="330"/>
      <c r="H9" s="330"/>
      <c r="I9" s="330"/>
      <c r="J9" s="330"/>
      <c r="K9" s="203"/>
    </row>
    <row r="10" spans="2:11" ht="15" customHeight="1">
      <c r="B10" s="206"/>
      <c r="C10" s="205"/>
      <c r="D10" s="330" t="s">
        <v>368</v>
      </c>
      <c r="E10" s="330"/>
      <c r="F10" s="330"/>
      <c r="G10" s="330"/>
      <c r="H10" s="330"/>
      <c r="I10" s="330"/>
      <c r="J10" s="330"/>
      <c r="K10" s="203"/>
    </row>
    <row r="11" spans="2:11" ht="15" customHeight="1">
      <c r="B11" s="206"/>
      <c r="C11" s="207"/>
      <c r="D11" s="330" t="s">
        <v>369</v>
      </c>
      <c r="E11" s="330"/>
      <c r="F11" s="330"/>
      <c r="G11" s="330"/>
      <c r="H11" s="330"/>
      <c r="I11" s="330"/>
      <c r="J11" s="330"/>
      <c r="K11" s="203"/>
    </row>
    <row r="12" spans="2:11" ht="15" customHeight="1">
      <c r="B12" s="206"/>
      <c r="C12" s="207"/>
      <c r="D12" s="205"/>
      <c r="E12" s="205"/>
      <c r="F12" s="205"/>
      <c r="G12" s="205"/>
      <c r="H12" s="205"/>
      <c r="I12" s="205"/>
      <c r="J12" s="205"/>
      <c r="K12" s="203"/>
    </row>
    <row r="13" spans="2:11" ht="15" customHeight="1">
      <c r="B13" s="206"/>
      <c r="C13" s="207"/>
      <c r="D13" s="208" t="s">
        <v>370</v>
      </c>
      <c r="E13" s="205"/>
      <c r="F13" s="205"/>
      <c r="G13" s="205"/>
      <c r="H13" s="205"/>
      <c r="I13" s="205"/>
      <c r="J13" s="205"/>
      <c r="K13" s="203"/>
    </row>
    <row r="14" spans="2:11" ht="12.75" customHeight="1">
      <c r="B14" s="206"/>
      <c r="C14" s="207"/>
      <c r="D14" s="207"/>
      <c r="E14" s="207"/>
      <c r="F14" s="207"/>
      <c r="G14" s="207"/>
      <c r="H14" s="207"/>
      <c r="I14" s="207"/>
      <c r="J14" s="207"/>
      <c r="K14" s="203"/>
    </row>
    <row r="15" spans="2:11" ht="15" customHeight="1">
      <c r="B15" s="206"/>
      <c r="C15" s="207"/>
      <c r="D15" s="330" t="s">
        <v>371</v>
      </c>
      <c r="E15" s="330"/>
      <c r="F15" s="330"/>
      <c r="G15" s="330"/>
      <c r="H15" s="330"/>
      <c r="I15" s="330"/>
      <c r="J15" s="330"/>
      <c r="K15" s="203"/>
    </row>
    <row r="16" spans="2:11" ht="15" customHeight="1">
      <c r="B16" s="206"/>
      <c r="C16" s="207"/>
      <c r="D16" s="330" t="s">
        <v>372</v>
      </c>
      <c r="E16" s="330"/>
      <c r="F16" s="330"/>
      <c r="G16" s="330"/>
      <c r="H16" s="330"/>
      <c r="I16" s="330"/>
      <c r="J16" s="330"/>
      <c r="K16" s="203"/>
    </row>
    <row r="17" spans="2:11" ht="15" customHeight="1">
      <c r="B17" s="206"/>
      <c r="C17" s="207"/>
      <c r="D17" s="330" t="s">
        <v>373</v>
      </c>
      <c r="E17" s="330"/>
      <c r="F17" s="330"/>
      <c r="G17" s="330"/>
      <c r="H17" s="330"/>
      <c r="I17" s="330"/>
      <c r="J17" s="330"/>
      <c r="K17" s="203"/>
    </row>
    <row r="18" spans="2:11" ht="15" customHeight="1">
      <c r="B18" s="206"/>
      <c r="C18" s="207"/>
      <c r="D18" s="207"/>
      <c r="E18" s="209" t="s">
        <v>77</v>
      </c>
      <c r="F18" s="330" t="s">
        <v>374</v>
      </c>
      <c r="G18" s="330"/>
      <c r="H18" s="330"/>
      <c r="I18" s="330"/>
      <c r="J18" s="330"/>
      <c r="K18" s="203"/>
    </row>
    <row r="19" spans="2:11" ht="15" customHeight="1">
      <c r="B19" s="206"/>
      <c r="C19" s="207"/>
      <c r="D19" s="207"/>
      <c r="E19" s="209" t="s">
        <v>375</v>
      </c>
      <c r="F19" s="330" t="s">
        <v>376</v>
      </c>
      <c r="G19" s="330"/>
      <c r="H19" s="330"/>
      <c r="I19" s="330"/>
      <c r="J19" s="330"/>
      <c r="K19" s="203"/>
    </row>
    <row r="20" spans="2:11" ht="15" customHeight="1">
      <c r="B20" s="206"/>
      <c r="C20" s="207"/>
      <c r="D20" s="207"/>
      <c r="E20" s="209" t="s">
        <v>377</v>
      </c>
      <c r="F20" s="330" t="s">
        <v>378</v>
      </c>
      <c r="G20" s="330"/>
      <c r="H20" s="330"/>
      <c r="I20" s="330"/>
      <c r="J20" s="330"/>
      <c r="K20" s="203"/>
    </row>
    <row r="21" spans="2:11" ht="15" customHeight="1">
      <c r="B21" s="206"/>
      <c r="C21" s="207"/>
      <c r="D21" s="207"/>
      <c r="E21" s="209" t="s">
        <v>379</v>
      </c>
      <c r="F21" s="330" t="s">
        <v>380</v>
      </c>
      <c r="G21" s="330"/>
      <c r="H21" s="330"/>
      <c r="I21" s="330"/>
      <c r="J21" s="330"/>
      <c r="K21" s="203"/>
    </row>
    <row r="22" spans="2:11" ht="15" customHeight="1">
      <c r="B22" s="206"/>
      <c r="C22" s="207"/>
      <c r="D22" s="207"/>
      <c r="E22" s="209" t="s">
        <v>140</v>
      </c>
      <c r="F22" s="330" t="s">
        <v>141</v>
      </c>
      <c r="G22" s="330"/>
      <c r="H22" s="330"/>
      <c r="I22" s="330"/>
      <c r="J22" s="330"/>
      <c r="K22" s="203"/>
    </row>
    <row r="23" spans="2:11" ht="15" customHeight="1">
      <c r="B23" s="206"/>
      <c r="C23" s="207"/>
      <c r="D23" s="207"/>
      <c r="E23" s="209" t="s">
        <v>84</v>
      </c>
      <c r="F23" s="330" t="s">
        <v>381</v>
      </c>
      <c r="G23" s="330"/>
      <c r="H23" s="330"/>
      <c r="I23" s="330"/>
      <c r="J23" s="330"/>
      <c r="K23" s="203"/>
    </row>
    <row r="24" spans="2:11" ht="12.75" customHeight="1">
      <c r="B24" s="206"/>
      <c r="C24" s="207"/>
      <c r="D24" s="207"/>
      <c r="E24" s="207"/>
      <c r="F24" s="207"/>
      <c r="G24" s="207"/>
      <c r="H24" s="207"/>
      <c r="I24" s="207"/>
      <c r="J24" s="207"/>
      <c r="K24" s="203"/>
    </row>
    <row r="25" spans="2:11" ht="15" customHeight="1">
      <c r="B25" s="206"/>
      <c r="C25" s="330" t="s">
        <v>382</v>
      </c>
      <c r="D25" s="330"/>
      <c r="E25" s="330"/>
      <c r="F25" s="330"/>
      <c r="G25" s="330"/>
      <c r="H25" s="330"/>
      <c r="I25" s="330"/>
      <c r="J25" s="330"/>
      <c r="K25" s="203"/>
    </row>
    <row r="26" spans="2:11" ht="15" customHeight="1">
      <c r="B26" s="206"/>
      <c r="C26" s="330" t="s">
        <v>383</v>
      </c>
      <c r="D26" s="330"/>
      <c r="E26" s="330"/>
      <c r="F26" s="330"/>
      <c r="G26" s="330"/>
      <c r="H26" s="330"/>
      <c r="I26" s="330"/>
      <c r="J26" s="330"/>
      <c r="K26" s="203"/>
    </row>
    <row r="27" spans="2:11" ht="15" customHeight="1">
      <c r="B27" s="206"/>
      <c r="C27" s="205"/>
      <c r="D27" s="330" t="s">
        <v>384</v>
      </c>
      <c r="E27" s="330"/>
      <c r="F27" s="330"/>
      <c r="G27" s="330"/>
      <c r="H27" s="330"/>
      <c r="I27" s="330"/>
      <c r="J27" s="330"/>
      <c r="K27" s="203"/>
    </row>
    <row r="28" spans="2:11" ht="15" customHeight="1">
      <c r="B28" s="206"/>
      <c r="C28" s="207"/>
      <c r="D28" s="330" t="s">
        <v>385</v>
      </c>
      <c r="E28" s="330"/>
      <c r="F28" s="330"/>
      <c r="G28" s="330"/>
      <c r="H28" s="330"/>
      <c r="I28" s="330"/>
      <c r="J28" s="330"/>
      <c r="K28" s="203"/>
    </row>
    <row r="29" spans="2:11" ht="12.75" customHeight="1">
      <c r="B29" s="206"/>
      <c r="C29" s="207"/>
      <c r="D29" s="207"/>
      <c r="E29" s="207"/>
      <c r="F29" s="207"/>
      <c r="G29" s="207"/>
      <c r="H29" s="207"/>
      <c r="I29" s="207"/>
      <c r="J29" s="207"/>
      <c r="K29" s="203"/>
    </row>
    <row r="30" spans="2:11" ht="15" customHeight="1">
      <c r="B30" s="206"/>
      <c r="C30" s="207"/>
      <c r="D30" s="330" t="s">
        <v>386</v>
      </c>
      <c r="E30" s="330"/>
      <c r="F30" s="330"/>
      <c r="G30" s="330"/>
      <c r="H30" s="330"/>
      <c r="I30" s="330"/>
      <c r="J30" s="330"/>
      <c r="K30" s="203"/>
    </row>
    <row r="31" spans="2:11" ht="15" customHeight="1">
      <c r="B31" s="206"/>
      <c r="C31" s="207"/>
      <c r="D31" s="330" t="s">
        <v>387</v>
      </c>
      <c r="E31" s="330"/>
      <c r="F31" s="330"/>
      <c r="G31" s="330"/>
      <c r="H31" s="330"/>
      <c r="I31" s="330"/>
      <c r="J31" s="330"/>
      <c r="K31" s="203"/>
    </row>
    <row r="32" spans="2:11" ht="12.75" customHeight="1">
      <c r="B32" s="206"/>
      <c r="C32" s="207"/>
      <c r="D32" s="207"/>
      <c r="E32" s="207"/>
      <c r="F32" s="207"/>
      <c r="G32" s="207"/>
      <c r="H32" s="207"/>
      <c r="I32" s="207"/>
      <c r="J32" s="207"/>
      <c r="K32" s="203"/>
    </row>
    <row r="33" spans="2:11" ht="15" customHeight="1">
      <c r="B33" s="206"/>
      <c r="C33" s="207"/>
      <c r="D33" s="330" t="s">
        <v>388</v>
      </c>
      <c r="E33" s="330"/>
      <c r="F33" s="330"/>
      <c r="G33" s="330"/>
      <c r="H33" s="330"/>
      <c r="I33" s="330"/>
      <c r="J33" s="330"/>
      <c r="K33" s="203"/>
    </row>
    <row r="34" spans="2:11" ht="15" customHeight="1">
      <c r="B34" s="206"/>
      <c r="C34" s="207"/>
      <c r="D34" s="330" t="s">
        <v>389</v>
      </c>
      <c r="E34" s="330"/>
      <c r="F34" s="330"/>
      <c r="G34" s="330"/>
      <c r="H34" s="330"/>
      <c r="I34" s="330"/>
      <c r="J34" s="330"/>
      <c r="K34" s="203"/>
    </row>
    <row r="35" spans="2:11" ht="15" customHeight="1">
      <c r="B35" s="206"/>
      <c r="C35" s="207"/>
      <c r="D35" s="330" t="s">
        <v>390</v>
      </c>
      <c r="E35" s="330"/>
      <c r="F35" s="330"/>
      <c r="G35" s="330"/>
      <c r="H35" s="330"/>
      <c r="I35" s="330"/>
      <c r="J35" s="330"/>
      <c r="K35" s="203"/>
    </row>
    <row r="36" spans="2:11" ht="15" customHeight="1">
      <c r="B36" s="206"/>
      <c r="C36" s="207"/>
      <c r="D36" s="205"/>
      <c r="E36" s="208" t="s">
        <v>116</v>
      </c>
      <c r="F36" s="205"/>
      <c r="G36" s="330" t="s">
        <v>391</v>
      </c>
      <c r="H36" s="330"/>
      <c r="I36" s="330"/>
      <c r="J36" s="330"/>
      <c r="K36" s="203"/>
    </row>
    <row r="37" spans="2:11" ht="30.75" customHeight="1">
      <c r="B37" s="206"/>
      <c r="C37" s="207"/>
      <c r="D37" s="205"/>
      <c r="E37" s="208" t="s">
        <v>392</v>
      </c>
      <c r="F37" s="205"/>
      <c r="G37" s="330" t="s">
        <v>393</v>
      </c>
      <c r="H37" s="330"/>
      <c r="I37" s="330"/>
      <c r="J37" s="330"/>
      <c r="K37" s="203"/>
    </row>
    <row r="38" spans="2:11" ht="15" customHeight="1">
      <c r="B38" s="206"/>
      <c r="C38" s="207"/>
      <c r="D38" s="205"/>
      <c r="E38" s="208" t="s">
        <v>52</v>
      </c>
      <c r="F38" s="205"/>
      <c r="G38" s="330" t="s">
        <v>394</v>
      </c>
      <c r="H38" s="330"/>
      <c r="I38" s="330"/>
      <c r="J38" s="330"/>
      <c r="K38" s="203"/>
    </row>
    <row r="39" spans="2:11" ht="15" customHeight="1">
      <c r="B39" s="206"/>
      <c r="C39" s="207"/>
      <c r="D39" s="205"/>
      <c r="E39" s="208" t="s">
        <v>53</v>
      </c>
      <c r="F39" s="205"/>
      <c r="G39" s="330" t="s">
        <v>395</v>
      </c>
      <c r="H39" s="330"/>
      <c r="I39" s="330"/>
      <c r="J39" s="330"/>
      <c r="K39" s="203"/>
    </row>
    <row r="40" spans="2:11" ht="15" customHeight="1">
      <c r="B40" s="206"/>
      <c r="C40" s="207"/>
      <c r="D40" s="205"/>
      <c r="E40" s="208" t="s">
        <v>117</v>
      </c>
      <c r="F40" s="205"/>
      <c r="G40" s="330" t="s">
        <v>396</v>
      </c>
      <c r="H40" s="330"/>
      <c r="I40" s="330"/>
      <c r="J40" s="330"/>
      <c r="K40" s="203"/>
    </row>
    <row r="41" spans="2:11" ht="15" customHeight="1">
      <c r="B41" s="206"/>
      <c r="C41" s="207"/>
      <c r="D41" s="205"/>
      <c r="E41" s="208" t="s">
        <v>118</v>
      </c>
      <c r="F41" s="205"/>
      <c r="G41" s="330" t="s">
        <v>397</v>
      </c>
      <c r="H41" s="330"/>
      <c r="I41" s="330"/>
      <c r="J41" s="330"/>
      <c r="K41" s="203"/>
    </row>
    <row r="42" spans="2:11" ht="15" customHeight="1">
      <c r="B42" s="206"/>
      <c r="C42" s="207"/>
      <c r="D42" s="205"/>
      <c r="E42" s="208" t="s">
        <v>398</v>
      </c>
      <c r="F42" s="205"/>
      <c r="G42" s="330" t="s">
        <v>399</v>
      </c>
      <c r="H42" s="330"/>
      <c r="I42" s="330"/>
      <c r="J42" s="330"/>
      <c r="K42" s="203"/>
    </row>
    <row r="43" spans="2:11" ht="15" customHeight="1">
      <c r="B43" s="206"/>
      <c r="C43" s="207"/>
      <c r="D43" s="205"/>
      <c r="E43" s="208"/>
      <c r="F43" s="205"/>
      <c r="G43" s="330" t="s">
        <v>400</v>
      </c>
      <c r="H43" s="330"/>
      <c r="I43" s="330"/>
      <c r="J43" s="330"/>
      <c r="K43" s="203"/>
    </row>
    <row r="44" spans="2:11" ht="15" customHeight="1">
      <c r="B44" s="206"/>
      <c r="C44" s="207"/>
      <c r="D44" s="205"/>
      <c r="E44" s="208" t="s">
        <v>401</v>
      </c>
      <c r="F44" s="205"/>
      <c r="G44" s="330" t="s">
        <v>402</v>
      </c>
      <c r="H44" s="330"/>
      <c r="I44" s="330"/>
      <c r="J44" s="330"/>
      <c r="K44" s="203"/>
    </row>
    <row r="45" spans="2:11" ht="15" customHeight="1">
      <c r="B45" s="206"/>
      <c r="C45" s="207"/>
      <c r="D45" s="205"/>
      <c r="E45" s="208" t="s">
        <v>120</v>
      </c>
      <c r="F45" s="205"/>
      <c r="G45" s="330" t="s">
        <v>403</v>
      </c>
      <c r="H45" s="330"/>
      <c r="I45" s="330"/>
      <c r="J45" s="330"/>
      <c r="K45" s="203"/>
    </row>
    <row r="46" spans="2:11" ht="12.75" customHeight="1">
      <c r="B46" s="206"/>
      <c r="C46" s="207"/>
      <c r="D46" s="205"/>
      <c r="E46" s="205"/>
      <c r="F46" s="205"/>
      <c r="G46" s="205"/>
      <c r="H46" s="205"/>
      <c r="I46" s="205"/>
      <c r="J46" s="205"/>
      <c r="K46" s="203"/>
    </row>
    <row r="47" spans="2:11" ht="15" customHeight="1">
      <c r="B47" s="206"/>
      <c r="C47" s="207"/>
      <c r="D47" s="330" t="s">
        <v>404</v>
      </c>
      <c r="E47" s="330"/>
      <c r="F47" s="330"/>
      <c r="G47" s="330"/>
      <c r="H47" s="330"/>
      <c r="I47" s="330"/>
      <c r="J47" s="330"/>
      <c r="K47" s="203"/>
    </row>
    <row r="48" spans="2:11" ht="15" customHeight="1">
      <c r="B48" s="206"/>
      <c r="C48" s="207"/>
      <c r="D48" s="207"/>
      <c r="E48" s="330" t="s">
        <v>405</v>
      </c>
      <c r="F48" s="330"/>
      <c r="G48" s="330"/>
      <c r="H48" s="330"/>
      <c r="I48" s="330"/>
      <c r="J48" s="330"/>
      <c r="K48" s="203"/>
    </row>
    <row r="49" spans="2:11" ht="15" customHeight="1">
      <c r="B49" s="206"/>
      <c r="C49" s="207"/>
      <c r="D49" s="207"/>
      <c r="E49" s="330" t="s">
        <v>406</v>
      </c>
      <c r="F49" s="330"/>
      <c r="G49" s="330"/>
      <c r="H49" s="330"/>
      <c r="I49" s="330"/>
      <c r="J49" s="330"/>
      <c r="K49" s="203"/>
    </row>
    <row r="50" spans="2:11" ht="15" customHeight="1">
      <c r="B50" s="206"/>
      <c r="C50" s="207"/>
      <c r="D50" s="207"/>
      <c r="E50" s="330" t="s">
        <v>407</v>
      </c>
      <c r="F50" s="330"/>
      <c r="G50" s="330"/>
      <c r="H50" s="330"/>
      <c r="I50" s="330"/>
      <c r="J50" s="330"/>
      <c r="K50" s="203"/>
    </row>
    <row r="51" spans="2:11" ht="15" customHeight="1">
      <c r="B51" s="206"/>
      <c r="C51" s="207"/>
      <c r="D51" s="330" t="s">
        <v>408</v>
      </c>
      <c r="E51" s="330"/>
      <c r="F51" s="330"/>
      <c r="G51" s="330"/>
      <c r="H51" s="330"/>
      <c r="I51" s="330"/>
      <c r="J51" s="330"/>
      <c r="K51" s="203"/>
    </row>
    <row r="52" spans="2:11" ht="25.5" customHeight="1">
      <c r="B52" s="202"/>
      <c r="C52" s="332" t="s">
        <v>409</v>
      </c>
      <c r="D52" s="332"/>
      <c r="E52" s="332"/>
      <c r="F52" s="332"/>
      <c r="G52" s="332"/>
      <c r="H52" s="332"/>
      <c r="I52" s="332"/>
      <c r="J52" s="332"/>
      <c r="K52" s="203"/>
    </row>
    <row r="53" spans="2:11" ht="5.25" customHeight="1">
      <c r="B53" s="202"/>
      <c r="C53" s="204"/>
      <c r="D53" s="204"/>
      <c r="E53" s="204"/>
      <c r="F53" s="204"/>
      <c r="G53" s="204"/>
      <c r="H53" s="204"/>
      <c r="I53" s="204"/>
      <c r="J53" s="204"/>
      <c r="K53" s="203"/>
    </row>
    <row r="54" spans="2:11" ht="15" customHeight="1">
      <c r="B54" s="202"/>
      <c r="C54" s="330" t="s">
        <v>410</v>
      </c>
      <c r="D54" s="330"/>
      <c r="E54" s="330"/>
      <c r="F54" s="330"/>
      <c r="G54" s="330"/>
      <c r="H54" s="330"/>
      <c r="I54" s="330"/>
      <c r="J54" s="330"/>
      <c r="K54" s="203"/>
    </row>
    <row r="55" spans="2:11" ht="15" customHeight="1">
      <c r="B55" s="202"/>
      <c r="C55" s="330" t="s">
        <v>411</v>
      </c>
      <c r="D55" s="330"/>
      <c r="E55" s="330"/>
      <c r="F55" s="330"/>
      <c r="G55" s="330"/>
      <c r="H55" s="330"/>
      <c r="I55" s="330"/>
      <c r="J55" s="330"/>
      <c r="K55" s="203"/>
    </row>
    <row r="56" spans="2:11" ht="12.75" customHeight="1">
      <c r="B56" s="202"/>
      <c r="C56" s="205"/>
      <c r="D56" s="205"/>
      <c r="E56" s="205"/>
      <c r="F56" s="205"/>
      <c r="G56" s="205"/>
      <c r="H56" s="205"/>
      <c r="I56" s="205"/>
      <c r="J56" s="205"/>
      <c r="K56" s="203"/>
    </row>
    <row r="57" spans="2:11" ht="15" customHeight="1">
      <c r="B57" s="202"/>
      <c r="C57" s="330" t="s">
        <v>412</v>
      </c>
      <c r="D57" s="330"/>
      <c r="E57" s="330"/>
      <c r="F57" s="330"/>
      <c r="G57" s="330"/>
      <c r="H57" s="330"/>
      <c r="I57" s="330"/>
      <c r="J57" s="330"/>
      <c r="K57" s="203"/>
    </row>
    <row r="58" spans="2:11" ht="15" customHeight="1">
      <c r="B58" s="202"/>
      <c r="C58" s="207"/>
      <c r="D58" s="330" t="s">
        <v>413</v>
      </c>
      <c r="E58" s="330"/>
      <c r="F58" s="330"/>
      <c r="G58" s="330"/>
      <c r="H58" s="330"/>
      <c r="I58" s="330"/>
      <c r="J58" s="330"/>
      <c r="K58" s="203"/>
    </row>
    <row r="59" spans="2:11" ht="15" customHeight="1">
      <c r="B59" s="202"/>
      <c r="C59" s="207"/>
      <c r="D59" s="330" t="s">
        <v>414</v>
      </c>
      <c r="E59" s="330"/>
      <c r="F59" s="330"/>
      <c r="G59" s="330"/>
      <c r="H59" s="330"/>
      <c r="I59" s="330"/>
      <c r="J59" s="330"/>
      <c r="K59" s="203"/>
    </row>
    <row r="60" spans="2:11" ht="15" customHeight="1">
      <c r="B60" s="202"/>
      <c r="C60" s="207"/>
      <c r="D60" s="330" t="s">
        <v>415</v>
      </c>
      <c r="E60" s="330"/>
      <c r="F60" s="330"/>
      <c r="G60" s="330"/>
      <c r="H60" s="330"/>
      <c r="I60" s="330"/>
      <c r="J60" s="330"/>
      <c r="K60" s="203"/>
    </row>
    <row r="61" spans="2:11" ht="15" customHeight="1">
      <c r="B61" s="202"/>
      <c r="C61" s="207"/>
      <c r="D61" s="330" t="s">
        <v>416</v>
      </c>
      <c r="E61" s="330"/>
      <c r="F61" s="330"/>
      <c r="G61" s="330"/>
      <c r="H61" s="330"/>
      <c r="I61" s="330"/>
      <c r="J61" s="330"/>
      <c r="K61" s="203"/>
    </row>
    <row r="62" spans="2:11" ht="15" customHeight="1">
      <c r="B62" s="202"/>
      <c r="C62" s="207"/>
      <c r="D62" s="333" t="s">
        <v>417</v>
      </c>
      <c r="E62" s="333"/>
      <c r="F62" s="333"/>
      <c r="G62" s="333"/>
      <c r="H62" s="333"/>
      <c r="I62" s="333"/>
      <c r="J62" s="333"/>
      <c r="K62" s="203"/>
    </row>
    <row r="63" spans="2:11" ht="15" customHeight="1">
      <c r="B63" s="202"/>
      <c r="C63" s="207"/>
      <c r="D63" s="330" t="s">
        <v>418</v>
      </c>
      <c r="E63" s="330"/>
      <c r="F63" s="330"/>
      <c r="G63" s="330"/>
      <c r="H63" s="330"/>
      <c r="I63" s="330"/>
      <c r="J63" s="330"/>
      <c r="K63" s="203"/>
    </row>
    <row r="64" spans="2:11" ht="12.75" customHeight="1">
      <c r="B64" s="202"/>
      <c r="C64" s="207"/>
      <c r="D64" s="207"/>
      <c r="E64" s="210"/>
      <c r="F64" s="207"/>
      <c r="G64" s="207"/>
      <c r="H64" s="207"/>
      <c r="I64" s="207"/>
      <c r="J64" s="207"/>
      <c r="K64" s="203"/>
    </row>
    <row r="65" spans="2:11" ht="15" customHeight="1">
      <c r="B65" s="202"/>
      <c r="C65" s="207"/>
      <c r="D65" s="330" t="s">
        <v>419</v>
      </c>
      <c r="E65" s="330"/>
      <c r="F65" s="330"/>
      <c r="G65" s="330"/>
      <c r="H65" s="330"/>
      <c r="I65" s="330"/>
      <c r="J65" s="330"/>
      <c r="K65" s="203"/>
    </row>
    <row r="66" spans="2:11" ht="15" customHeight="1">
      <c r="B66" s="202"/>
      <c r="C66" s="207"/>
      <c r="D66" s="333" t="s">
        <v>420</v>
      </c>
      <c r="E66" s="333"/>
      <c r="F66" s="333"/>
      <c r="G66" s="333"/>
      <c r="H66" s="333"/>
      <c r="I66" s="333"/>
      <c r="J66" s="333"/>
      <c r="K66" s="203"/>
    </row>
    <row r="67" spans="2:11" ht="15" customHeight="1">
      <c r="B67" s="202"/>
      <c r="C67" s="207"/>
      <c r="D67" s="330" t="s">
        <v>421</v>
      </c>
      <c r="E67" s="330"/>
      <c r="F67" s="330"/>
      <c r="G67" s="330"/>
      <c r="H67" s="330"/>
      <c r="I67" s="330"/>
      <c r="J67" s="330"/>
      <c r="K67" s="203"/>
    </row>
    <row r="68" spans="2:11" ht="15" customHeight="1">
      <c r="B68" s="202"/>
      <c r="C68" s="207"/>
      <c r="D68" s="330" t="s">
        <v>422</v>
      </c>
      <c r="E68" s="330"/>
      <c r="F68" s="330"/>
      <c r="G68" s="330"/>
      <c r="H68" s="330"/>
      <c r="I68" s="330"/>
      <c r="J68" s="330"/>
      <c r="K68" s="203"/>
    </row>
    <row r="69" spans="2:11" ht="15" customHeight="1">
      <c r="B69" s="202"/>
      <c r="C69" s="207"/>
      <c r="D69" s="330" t="s">
        <v>423</v>
      </c>
      <c r="E69" s="330"/>
      <c r="F69" s="330"/>
      <c r="G69" s="330"/>
      <c r="H69" s="330"/>
      <c r="I69" s="330"/>
      <c r="J69" s="330"/>
      <c r="K69" s="203"/>
    </row>
    <row r="70" spans="2:11" ht="15" customHeight="1">
      <c r="B70" s="202"/>
      <c r="C70" s="207"/>
      <c r="D70" s="330" t="s">
        <v>424</v>
      </c>
      <c r="E70" s="330"/>
      <c r="F70" s="330"/>
      <c r="G70" s="330"/>
      <c r="H70" s="330"/>
      <c r="I70" s="330"/>
      <c r="J70" s="330"/>
      <c r="K70" s="203"/>
    </row>
    <row r="71" spans="2:11" ht="12.75" customHeight="1">
      <c r="B71" s="211"/>
      <c r="C71" s="212"/>
      <c r="D71" s="212"/>
      <c r="E71" s="212"/>
      <c r="F71" s="212"/>
      <c r="G71" s="212"/>
      <c r="H71" s="212"/>
      <c r="I71" s="212"/>
      <c r="J71" s="212"/>
      <c r="K71" s="213"/>
    </row>
    <row r="72" spans="2:11" ht="18.75" customHeight="1">
      <c r="B72" s="214"/>
      <c r="C72" s="214"/>
      <c r="D72" s="214"/>
      <c r="E72" s="214"/>
      <c r="F72" s="214"/>
      <c r="G72" s="214"/>
      <c r="H72" s="214"/>
      <c r="I72" s="214"/>
      <c r="J72" s="214"/>
      <c r="K72" s="215"/>
    </row>
    <row r="73" spans="2:11" ht="18.75" customHeight="1">
      <c r="B73" s="215"/>
      <c r="C73" s="215"/>
      <c r="D73" s="215"/>
      <c r="E73" s="215"/>
      <c r="F73" s="215"/>
      <c r="G73" s="215"/>
      <c r="H73" s="215"/>
      <c r="I73" s="215"/>
      <c r="J73" s="215"/>
      <c r="K73" s="215"/>
    </row>
    <row r="74" spans="2:11" ht="7.5" customHeight="1">
      <c r="B74" s="216"/>
      <c r="C74" s="217"/>
      <c r="D74" s="217"/>
      <c r="E74" s="217"/>
      <c r="F74" s="217"/>
      <c r="G74" s="217"/>
      <c r="H74" s="217"/>
      <c r="I74" s="217"/>
      <c r="J74" s="217"/>
      <c r="K74" s="218"/>
    </row>
    <row r="75" spans="2:11" ht="45" customHeight="1">
      <c r="B75" s="219"/>
      <c r="C75" s="331" t="s">
        <v>425</v>
      </c>
      <c r="D75" s="331"/>
      <c r="E75" s="331"/>
      <c r="F75" s="331"/>
      <c r="G75" s="331"/>
      <c r="H75" s="331"/>
      <c r="I75" s="331"/>
      <c r="J75" s="331"/>
      <c r="K75" s="220"/>
    </row>
    <row r="76" spans="2:11" ht="17.25" customHeight="1">
      <c r="B76" s="219"/>
      <c r="C76" s="221" t="s">
        <v>426</v>
      </c>
      <c r="D76" s="221"/>
      <c r="E76" s="221"/>
      <c r="F76" s="221" t="s">
        <v>427</v>
      </c>
      <c r="G76" s="222"/>
      <c r="H76" s="221" t="s">
        <v>53</v>
      </c>
      <c r="I76" s="221" t="s">
        <v>56</v>
      </c>
      <c r="J76" s="221" t="s">
        <v>428</v>
      </c>
      <c r="K76" s="220"/>
    </row>
    <row r="77" spans="2:11" ht="17.25" customHeight="1">
      <c r="B77" s="219"/>
      <c r="C77" s="223" t="s">
        <v>429</v>
      </c>
      <c r="D77" s="223"/>
      <c r="E77" s="223"/>
      <c r="F77" s="224" t="s">
        <v>430</v>
      </c>
      <c r="G77" s="225"/>
      <c r="H77" s="223"/>
      <c r="I77" s="223"/>
      <c r="J77" s="223" t="s">
        <v>431</v>
      </c>
      <c r="K77" s="220"/>
    </row>
    <row r="78" spans="2:11" ht="5.25" customHeight="1">
      <c r="B78" s="219"/>
      <c r="C78" s="226"/>
      <c r="D78" s="226"/>
      <c r="E78" s="226"/>
      <c r="F78" s="226"/>
      <c r="G78" s="227"/>
      <c r="H78" s="226"/>
      <c r="I78" s="226"/>
      <c r="J78" s="226"/>
      <c r="K78" s="220"/>
    </row>
    <row r="79" spans="2:11" ht="15" customHeight="1">
      <c r="B79" s="219"/>
      <c r="C79" s="208" t="s">
        <v>52</v>
      </c>
      <c r="D79" s="226"/>
      <c r="E79" s="226"/>
      <c r="F79" s="228" t="s">
        <v>432</v>
      </c>
      <c r="G79" s="227"/>
      <c r="H79" s="208" t="s">
        <v>433</v>
      </c>
      <c r="I79" s="208" t="s">
        <v>434</v>
      </c>
      <c r="J79" s="208">
        <v>20</v>
      </c>
      <c r="K79" s="220"/>
    </row>
    <row r="80" spans="2:11" ht="15" customHeight="1">
      <c r="B80" s="219"/>
      <c r="C80" s="208" t="s">
        <v>435</v>
      </c>
      <c r="D80" s="208"/>
      <c r="E80" s="208"/>
      <c r="F80" s="228" t="s">
        <v>432</v>
      </c>
      <c r="G80" s="227"/>
      <c r="H80" s="208" t="s">
        <v>436</v>
      </c>
      <c r="I80" s="208" t="s">
        <v>434</v>
      </c>
      <c r="J80" s="208">
        <v>120</v>
      </c>
      <c r="K80" s="220"/>
    </row>
    <row r="81" spans="2:11" ht="15" customHeight="1">
      <c r="B81" s="229"/>
      <c r="C81" s="208" t="s">
        <v>437</v>
      </c>
      <c r="D81" s="208"/>
      <c r="E81" s="208"/>
      <c r="F81" s="228" t="s">
        <v>438</v>
      </c>
      <c r="G81" s="227"/>
      <c r="H81" s="208" t="s">
        <v>439</v>
      </c>
      <c r="I81" s="208" t="s">
        <v>434</v>
      </c>
      <c r="J81" s="208">
        <v>50</v>
      </c>
      <c r="K81" s="220"/>
    </row>
    <row r="82" spans="2:11" ht="15" customHeight="1">
      <c r="B82" s="229"/>
      <c r="C82" s="208" t="s">
        <v>440</v>
      </c>
      <c r="D82" s="208"/>
      <c r="E82" s="208"/>
      <c r="F82" s="228" t="s">
        <v>432</v>
      </c>
      <c r="G82" s="227"/>
      <c r="H82" s="208" t="s">
        <v>441</v>
      </c>
      <c r="I82" s="208" t="s">
        <v>442</v>
      </c>
      <c r="J82" s="208"/>
      <c r="K82" s="220"/>
    </row>
    <row r="83" spans="2:11" ht="15" customHeight="1">
      <c r="B83" s="229"/>
      <c r="C83" s="230" t="s">
        <v>443</v>
      </c>
      <c r="D83" s="230"/>
      <c r="E83" s="230"/>
      <c r="F83" s="231" t="s">
        <v>438</v>
      </c>
      <c r="G83" s="230"/>
      <c r="H83" s="230" t="s">
        <v>444</v>
      </c>
      <c r="I83" s="230" t="s">
        <v>434</v>
      </c>
      <c r="J83" s="230">
        <v>15</v>
      </c>
      <c r="K83" s="220"/>
    </row>
    <row r="84" spans="2:11" ht="15" customHeight="1">
      <c r="B84" s="229"/>
      <c r="C84" s="230" t="s">
        <v>445</v>
      </c>
      <c r="D84" s="230"/>
      <c r="E84" s="230"/>
      <c r="F84" s="231" t="s">
        <v>438</v>
      </c>
      <c r="G84" s="230"/>
      <c r="H84" s="230" t="s">
        <v>446</v>
      </c>
      <c r="I84" s="230" t="s">
        <v>434</v>
      </c>
      <c r="J84" s="230">
        <v>15</v>
      </c>
      <c r="K84" s="220"/>
    </row>
    <row r="85" spans="2:11" ht="15" customHeight="1">
      <c r="B85" s="229"/>
      <c r="C85" s="230" t="s">
        <v>447</v>
      </c>
      <c r="D85" s="230"/>
      <c r="E85" s="230"/>
      <c r="F85" s="231" t="s">
        <v>438</v>
      </c>
      <c r="G85" s="230"/>
      <c r="H85" s="230" t="s">
        <v>448</v>
      </c>
      <c r="I85" s="230" t="s">
        <v>434</v>
      </c>
      <c r="J85" s="230">
        <v>20</v>
      </c>
      <c r="K85" s="220"/>
    </row>
    <row r="86" spans="2:11" ht="15" customHeight="1">
      <c r="B86" s="229"/>
      <c r="C86" s="230" t="s">
        <v>449</v>
      </c>
      <c r="D86" s="230"/>
      <c r="E86" s="230"/>
      <c r="F86" s="231" t="s">
        <v>438</v>
      </c>
      <c r="G86" s="230"/>
      <c r="H86" s="230" t="s">
        <v>450</v>
      </c>
      <c r="I86" s="230" t="s">
        <v>434</v>
      </c>
      <c r="J86" s="230">
        <v>20</v>
      </c>
      <c r="K86" s="220"/>
    </row>
    <row r="87" spans="2:11" ht="15" customHeight="1">
      <c r="B87" s="229"/>
      <c r="C87" s="208" t="s">
        <v>451</v>
      </c>
      <c r="D87" s="208"/>
      <c r="E87" s="208"/>
      <c r="F87" s="228" t="s">
        <v>438</v>
      </c>
      <c r="G87" s="227"/>
      <c r="H87" s="208" t="s">
        <v>452</v>
      </c>
      <c r="I87" s="208" t="s">
        <v>434</v>
      </c>
      <c r="J87" s="208">
        <v>50</v>
      </c>
      <c r="K87" s="220"/>
    </row>
    <row r="88" spans="2:11" ht="15" customHeight="1">
      <c r="B88" s="229"/>
      <c r="C88" s="208" t="s">
        <v>453</v>
      </c>
      <c r="D88" s="208"/>
      <c r="E88" s="208"/>
      <c r="F88" s="228" t="s">
        <v>438</v>
      </c>
      <c r="G88" s="227"/>
      <c r="H88" s="208" t="s">
        <v>454</v>
      </c>
      <c r="I88" s="208" t="s">
        <v>434</v>
      </c>
      <c r="J88" s="208">
        <v>20</v>
      </c>
      <c r="K88" s="220"/>
    </row>
    <row r="89" spans="2:11" ht="15" customHeight="1">
      <c r="B89" s="229"/>
      <c r="C89" s="208" t="s">
        <v>455</v>
      </c>
      <c r="D89" s="208"/>
      <c r="E89" s="208"/>
      <c r="F89" s="228" t="s">
        <v>438</v>
      </c>
      <c r="G89" s="227"/>
      <c r="H89" s="208" t="s">
        <v>456</v>
      </c>
      <c r="I89" s="208" t="s">
        <v>434</v>
      </c>
      <c r="J89" s="208">
        <v>20</v>
      </c>
      <c r="K89" s="220"/>
    </row>
    <row r="90" spans="2:11" ht="15" customHeight="1">
      <c r="B90" s="229"/>
      <c r="C90" s="208" t="s">
        <v>457</v>
      </c>
      <c r="D90" s="208"/>
      <c r="E90" s="208"/>
      <c r="F90" s="228" t="s">
        <v>438</v>
      </c>
      <c r="G90" s="227"/>
      <c r="H90" s="208" t="s">
        <v>458</v>
      </c>
      <c r="I90" s="208" t="s">
        <v>434</v>
      </c>
      <c r="J90" s="208">
        <v>50</v>
      </c>
      <c r="K90" s="220"/>
    </row>
    <row r="91" spans="2:11" ht="15" customHeight="1">
      <c r="B91" s="229"/>
      <c r="C91" s="208" t="s">
        <v>459</v>
      </c>
      <c r="D91" s="208"/>
      <c r="E91" s="208"/>
      <c r="F91" s="228" t="s">
        <v>438</v>
      </c>
      <c r="G91" s="227"/>
      <c r="H91" s="208" t="s">
        <v>459</v>
      </c>
      <c r="I91" s="208" t="s">
        <v>434</v>
      </c>
      <c r="J91" s="208">
        <v>50</v>
      </c>
      <c r="K91" s="220"/>
    </row>
    <row r="92" spans="2:11" ht="15" customHeight="1">
      <c r="B92" s="229"/>
      <c r="C92" s="208" t="s">
        <v>460</v>
      </c>
      <c r="D92" s="208"/>
      <c r="E92" s="208"/>
      <c r="F92" s="228" t="s">
        <v>438</v>
      </c>
      <c r="G92" s="227"/>
      <c r="H92" s="208" t="s">
        <v>461</v>
      </c>
      <c r="I92" s="208" t="s">
        <v>434</v>
      </c>
      <c r="J92" s="208">
        <v>255</v>
      </c>
      <c r="K92" s="220"/>
    </row>
    <row r="93" spans="2:11" ht="15" customHeight="1">
      <c r="B93" s="229"/>
      <c r="C93" s="208" t="s">
        <v>462</v>
      </c>
      <c r="D93" s="208"/>
      <c r="E93" s="208"/>
      <c r="F93" s="228" t="s">
        <v>432</v>
      </c>
      <c r="G93" s="227"/>
      <c r="H93" s="208" t="s">
        <v>463</v>
      </c>
      <c r="I93" s="208" t="s">
        <v>464</v>
      </c>
      <c r="J93" s="208"/>
      <c r="K93" s="220"/>
    </row>
    <row r="94" spans="2:11" ht="15" customHeight="1">
      <c r="B94" s="229"/>
      <c r="C94" s="208" t="s">
        <v>465</v>
      </c>
      <c r="D94" s="208"/>
      <c r="E94" s="208"/>
      <c r="F94" s="228" t="s">
        <v>432</v>
      </c>
      <c r="G94" s="227"/>
      <c r="H94" s="208" t="s">
        <v>466</v>
      </c>
      <c r="I94" s="208" t="s">
        <v>467</v>
      </c>
      <c r="J94" s="208"/>
      <c r="K94" s="220"/>
    </row>
    <row r="95" spans="2:11" ht="15" customHeight="1">
      <c r="B95" s="229"/>
      <c r="C95" s="208" t="s">
        <v>468</v>
      </c>
      <c r="D95" s="208"/>
      <c r="E95" s="208"/>
      <c r="F95" s="228" t="s">
        <v>432</v>
      </c>
      <c r="G95" s="227"/>
      <c r="H95" s="208" t="s">
        <v>468</v>
      </c>
      <c r="I95" s="208" t="s">
        <v>467</v>
      </c>
      <c r="J95" s="208"/>
      <c r="K95" s="220"/>
    </row>
    <row r="96" spans="2:11" ht="15" customHeight="1">
      <c r="B96" s="229"/>
      <c r="C96" s="208" t="s">
        <v>37</v>
      </c>
      <c r="D96" s="208"/>
      <c r="E96" s="208"/>
      <c r="F96" s="228" t="s">
        <v>432</v>
      </c>
      <c r="G96" s="227"/>
      <c r="H96" s="208" t="s">
        <v>469</v>
      </c>
      <c r="I96" s="208" t="s">
        <v>467</v>
      </c>
      <c r="J96" s="208"/>
      <c r="K96" s="220"/>
    </row>
    <row r="97" spans="2:11" ht="15" customHeight="1">
      <c r="B97" s="229"/>
      <c r="C97" s="208" t="s">
        <v>47</v>
      </c>
      <c r="D97" s="208"/>
      <c r="E97" s="208"/>
      <c r="F97" s="228" t="s">
        <v>432</v>
      </c>
      <c r="G97" s="227"/>
      <c r="H97" s="208" t="s">
        <v>470</v>
      </c>
      <c r="I97" s="208" t="s">
        <v>467</v>
      </c>
      <c r="J97" s="208"/>
      <c r="K97" s="220"/>
    </row>
    <row r="98" spans="2:11" ht="15" customHeight="1">
      <c r="B98" s="232"/>
      <c r="C98" s="233"/>
      <c r="D98" s="233"/>
      <c r="E98" s="233"/>
      <c r="F98" s="233"/>
      <c r="G98" s="233"/>
      <c r="H98" s="233"/>
      <c r="I98" s="233"/>
      <c r="J98" s="233"/>
      <c r="K98" s="234"/>
    </row>
    <row r="99" spans="2:11" ht="18.75" customHeight="1">
      <c r="B99" s="235"/>
      <c r="C99" s="236"/>
      <c r="D99" s="236"/>
      <c r="E99" s="236"/>
      <c r="F99" s="236"/>
      <c r="G99" s="236"/>
      <c r="H99" s="236"/>
      <c r="I99" s="236"/>
      <c r="J99" s="236"/>
      <c r="K99" s="235"/>
    </row>
    <row r="100" spans="2:11" ht="18.75" customHeight="1">
      <c r="B100" s="215"/>
      <c r="C100" s="215"/>
      <c r="D100" s="215"/>
      <c r="E100" s="215"/>
      <c r="F100" s="215"/>
      <c r="G100" s="215"/>
      <c r="H100" s="215"/>
      <c r="I100" s="215"/>
      <c r="J100" s="215"/>
      <c r="K100" s="215"/>
    </row>
    <row r="101" spans="2:11" ht="7.5" customHeight="1">
      <c r="B101" s="216"/>
      <c r="C101" s="217"/>
      <c r="D101" s="217"/>
      <c r="E101" s="217"/>
      <c r="F101" s="217"/>
      <c r="G101" s="217"/>
      <c r="H101" s="217"/>
      <c r="I101" s="217"/>
      <c r="J101" s="217"/>
      <c r="K101" s="218"/>
    </row>
    <row r="102" spans="2:11" ht="45" customHeight="1">
      <c r="B102" s="219"/>
      <c r="C102" s="331" t="s">
        <v>471</v>
      </c>
      <c r="D102" s="331"/>
      <c r="E102" s="331"/>
      <c r="F102" s="331"/>
      <c r="G102" s="331"/>
      <c r="H102" s="331"/>
      <c r="I102" s="331"/>
      <c r="J102" s="331"/>
      <c r="K102" s="220"/>
    </row>
    <row r="103" spans="2:11" ht="17.25" customHeight="1">
      <c r="B103" s="219"/>
      <c r="C103" s="221" t="s">
        <v>426</v>
      </c>
      <c r="D103" s="221"/>
      <c r="E103" s="221"/>
      <c r="F103" s="221" t="s">
        <v>427</v>
      </c>
      <c r="G103" s="222"/>
      <c r="H103" s="221" t="s">
        <v>53</v>
      </c>
      <c r="I103" s="221" t="s">
        <v>56</v>
      </c>
      <c r="J103" s="221" t="s">
        <v>428</v>
      </c>
      <c r="K103" s="220"/>
    </row>
    <row r="104" spans="2:11" ht="17.25" customHeight="1">
      <c r="B104" s="219"/>
      <c r="C104" s="223" t="s">
        <v>429</v>
      </c>
      <c r="D104" s="223"/>
      <c r="E104" s="223"/>
      <c r="F104" s="224" t="s">
        <v>430</v>
      </c>
      <c r="G104" s="225"/>
      <c r="H104" s="223"/>
      <c r="I104" s="223"/>
      <c r="J104" s="223" t="s">
        <v>431</v>
      </c>
      <c r="K104" s="220"/>
    </row>
    <row r="105" spans="2:11" ht="5.25" customHeight="1">
      <c r="B105" s="219"/>
      <c r="C105" s="221"/>
      <c r="D105" s="221"/>
      <c r="E105" s="221"/>
      <c r="F105" s="221"/>
      <c r="G105" s="237"/>
      <c r="H105" s="221"/>
      <c r="I105" s="221"/>
      <c r="J105" s="221"/>
      <c r="K105" s="220"/>
    </row>
    <row r="106" spans="2:11" ht="15" customHeight="1">
      <c r="B106" s="219"/>
      <c r="C106" s="208" t="s">
        <v>52</v>
      </c>
      <c r="D106" s="226"/>
      <c r="E106" s="226"/>
      <c r="F106" s="228" t="s">
        <v>432</v>
      </c>
      <c r="G106" s="237"/>
      <c r="H106" s="208" t="s">
        <v>472</v>
      </c>
      <c r="I106" s="208" t="s">
        <v>434</v>
      </c>
      <c r="J106" s="208">
        <v>20</v>
      </c>
      <c r="K106" s="220"/>
    </row>
    <row r="107" spans="2:11" ht="15" customHeight="1">
      <c r="B107" s="219"/>
      <c r="C107" s="208" t="s">
        <v>435</v>
      </c>
      <c r="D107" s="208"/>
      <c r="E107" s="208"/>
      <c r="F107" s="228" t="s">
        <v>432</v>
      </c>
      <c r="G107" s="208"/>
      <c r="H107" s="208" t="s">
        <v>472</v>
      </c>
      <c r="I107" s="208" t="s">
        <v>434</v>
      </c>
      <c r="J107" s="208">
        <v>120</v>
      </c>
      <c r="K107" s="220"/>
    </row>
    <row r="108" spans="2:11" ht="15" customHeight="1">
      <c r="B108" s="229"/>
      <c r="C108" s="208" t="s">
        <v>437</v>
      </c>
      <c r="D108" s="208"/>
      <c r="E108" s="208"/>
      <c r="F108" s="228" t="s">
        <v>438</v>
      </c>
      <c r="G108" s="208"/>
      <c r="H108" s="208" t="s">
        <v>472</v>
      </c>
      <c r="I108" s="208" t="s">
        <v>434</v>
      </c>
      <c r="J108" s="208">
        <v>50</v>
      </c>
      <c r="K108" s="220"/>
    </row>
    <row r="109" spans="2:11" ht="15" customHeight="1">
      <c r="B109" s="229"/>
      <c r="C109" s="208" t="s">
        <v>440</v>
      </c>
      <c r="D109" s="208"/>
      <c r="E109" s="208"/>
      <c r="F109" s="228" t="s">
        <v>432</v>
      </c>
      <c r="G109" s="208"/>
      <c r="H109" s="208" t="s">
        <v>472</v>
      </c>
      <c r="I109" s="208" t="s">
        <v>442</v>
      </c>
      <c r="J109" s="208"/>
      <c r="K109" s="220"/>
    </row>
    <row r="110" spans="2:11" ht="15" customHeight="1">
      <c r="B110" s="229"/>
      <c r="C110" s="208" t="s">
        <v>451</v>
      </c>
      <c r="D110" s="208"/>
      <c r="E110" s="208"/>
      <c r="F110" s="228" t="s">
        <v>438</v>
      </c>
      <c r="G110" s="208"/>
      <c r="H110" s="208" t="s">
        <v>472</v>
      </c>
      <c r="I110" s="208" t="s">
        <v>434</v>
      </c>
      <c r="J110" s="208">
        <v>50</v>
      </c>
      <c r="K110" s="220"/>
    </row>
    <row r="111" spans="2:11" ht="15" customHeight="1">
      <c r="B111" s="229"/>
      <c r="C111" s="208" t="s">
        <v>459</v>
      </c>
      <c r="D111" s="208"/>
      <c r="E111" s="208"/>
      <c r="F111" s="228" t="s">
        <v>438</v>
      </c>
      <c r="G111" s="208"/>
      <c r="H111" s="208" t="s">
        <v>472</v>
      </c>
      <c r="I111" s="208" t="s">
        <v>434</v>
      </c>
      <c r="J111" s="208">
        <v>50</v>
      </c>
      <c r="K111" s="220"/>
    </row>
    <row r="112" spans="2:11" ht="15" customHeight="1">
      <c r="B112" s="229"/>
      <c r="C112" s="208" t="s">
        <v>457</v>
      </c>
      <c r="D112" s="208"/>
      <c r="E112" s="208"/>
      <c r="F112" s="228" t="s">
        <v>438</v>
      </c>
      <c r="G112" s="208"/>
      <c r="H112" s="208" t="s">
        <v>472</v>
      </c>
      <c r="I112" s="208" t="s">
        <v>434</v>
      </c>
      <c r="J112" s="208">
        <v>50</v>
      </c>
      <c r="K112" s="220"/>
    </row>
    <row r="113" spans="2:11" ht="15" customHeight="1">
      <c r="B113" s="229"/>
      <c r="C113" s="208" t="s">
        <v>52</v>
      </c>
      <c r="D113" s="208"/>
      <c r="E113" s="208"/>
      <c r="F113" s="228" t="s">
        <v>432</v>
      </c>
      <c r="G113" s="208"/>
      <c r="H113" s="208" t="s">
        <v>473</v>
      </c>
      <c r="I113" s="208" t="s">
        <v>434</v>
      </c>
      <c r="J113" s="208">
        <v>20</v>
      </c>
      <c r="K113" s="220"/>
    </row>
    <row r="114" spans="2:11" ht="15" customHeight="1">
      <c r="B114" s="229"/>
      <c r="C114" s="208" t="s">
        <v>474</v>
      </c>
      <c r="D114" s="208"/>
      <c r="E114" s="208"/>
      <c r="F114" s="228" t="s">
        <v>432</v>
      </c>
      <c r="G114" s="208"/>
      <c r="H114" s="208" t="s">
        <v>475</v>
      </c>
      <c r="I114" s="208" t="s">
        <v>434</v>
      </c>
      <c r="J114" s="208">
        <v>120</v>
      </c>
      <c r="K114" s="220"/>
    </row>
    <row r="115" spans="2:11" ht="15" customHeight="1">
      <c r="B115" s="229"/>
      <c r="C115" s="208" t="s">
        <v>37</v>
      </c>
      <c r="D115" s="208"/>
      <c r="E115" s="208"/>
      <c r="F115" s="228" t="s">
        <v>432</v>
      </c>
      <c r="G115" s="208"/>
      <c r="H115" s="208" t="s">
        <v>476</v>
      </c>
      <c r="I115" s="208" t="s">
        <v>467</v>
      </c>
      <c r="J115" s="208"/>
      <c r="K115" s="220"/>
    </row>
    <row r="116" spans="2:11" ht="15" customHeight="1">
      <c r="B116" s="229"/>
      <c r="C116" s="208" t="s">
        <v>47</v>
      </c>
      <c r="D116" s="208"/>
      <c r="E116" s="208"/>
      <c r="F116" s="228" t="s">
        <v>432</v>
      </c>
      <c r="G116" s="208"/>
      <c r="H116" s="208" t="s">
        <v>477</v>
      </c>
      <c r="I116" s="208" t="s">
        <v>467</v>
      </c>
      <c r="J116" s="208"/>
      <c r="K116" s="220"/>
    </row>
    <row r="117" spans="2:11" ht="15" customHeight="1">
      <c r="B117" s="229"/>
      <c r="C117" s="208" t="s">
        <v>56</v>
      </c>
      <c r="D117" s="208"/>
      <c r="E117" s="208"/>
      <c r="F117" s="228" t="s">
        <v>432</v>
      </c>
      <c r="G117" s="208"/>
      <c r="H117" s="208" t="s">
        <v>478</v>
      </c>
      <c r="I117" s="208" t="s">
        <v>479</v>
      </c>
      <c r="J117" s="208"/>
      <c r="K117" s="220"/>
    </row>
    <row r="118" spans="2:11" ht="15" customHeight="1">
      <c r="B118" s="232"/>
      <c r="C118" s="238"/>
      <c r="D118" s="238"/>
      <c r="E118" s="238"/>
      <c r="F118" s="238"/>
      <c r="G118" s="238"/>
      <c r="H118" s="238"/>
      <c r="I118" s="238"/>
      <c r="J118" s="238"/>
      <c r="K118" s="234"/>
    </row>
    <row r="119" spans="2:11" ht="18.75" customHeight="1">
      <c r="B119" s="239"/>
      <c r="C119" s="205"/>
      <c r="D119" s="205"/>
      <c r="E119" s="205"/>
      <c r="F119" s="240"/>
      <c r="G119" s="205"/>
      <c r="H119" s="205"/>
      <c r="I119" s="205"/>
      <c r="J119" s="205"/>
      <c r="K119" s="239"/>
    </row>
    <row r="120" spans="2:11" ht="18.75" customHeight="1">
      <c r="B120" s="215"/>
      <c r="C120" s="215"/>
      <c r="D120" s="215"/>
      <c r="E120" s="215"/>
      <c r="F120" s="215"/>
      <c r="G120" s="215"/>
      <c r="H120" s="215"/>
      <c r="I120" s="215"/>
      <c r="J120" s="215"/>
      <c r="K120" s="215"/>
    </row>
    <row r="121" spans="2:11" ht="7.5" customHeight="1">
      <c r="B121" s="241"/>
      <c r="C121" s="242"/>
      <c r="D121" s="242"/>
      <c r="E121" s="242"/>
      <c r="F121" s="242"/>
      <c r="G121" s="242"/>
      <c r="H121" s="242"/>
      <c r="I121" s="242"/>
      <c r="J121" s="242"/>
      <c r="K121" s="243"/>
    </row>
    <row r="122" spans="2:11" ht="45" customHeight="1">
      <c r="B122" s="244"/>
      <c r="C122" s="329" t="s">
        <v>480</v>
      </c>
      <c r="D122" s="329"/>
      <c r="E122" s="329"/>
      <c r="F122" s="329"/>
      <c r="G122" s="329"/>
      <c r="H122" s="329"/>
      <c r="I122" s="329"/>
      <c r="J122" s="329"/>
      <c r="K122" s="245"/>
    </row>
    <row r="123" spans="2:11" ht="17.25" customHeight="1">
      <c r="B123" s="246"/>
      <c r="C123" s="221" t="s">
        <v>426</v>
      </c>
      <c r="D123" s="221"/>
      <c r="E123" s="221"/>
      <c r="F123" s="221" t="s">
        <v>427</v>
      </c>
      <c r="G123" s="222"/>
      <c r="H123" s="221" t="s">
        <v>53</v>
      </c>
      <c r="I123" s="221" t="s">
        <v>56</v>
      </c>
      <c r="J123" s="221" t="s">
        <v>428</v>
      </c>
      <c r="K123" s="247"/>
    </row>
    <row r="124" spans="2:11" ht="17.25" customHeight="1">
      <c r="B124" s="246"/>
      <c r="C124" s="223" t="s">
        <v>429</v>
      </c>
      <c r="D124" s="223"/>
      <c r="E124" s="223"/>
      <c r="F124" s="224" t="s">
        <v>430</v>
      </c>
      <c r="G124" s="225"/>
      <c r="H124" s="223"/>
      <c r="I124" s="223"/>
      <c r="J124" s="223" t="s">
        <v>431</v>
      </c>
      <c r="K124" s="247"/>
    </row>
    <row r="125" spans="2:11" ht="5.25" customHeight="1">
      <c r="B125" s="248"/>
      <c r="C125" s="226"/>
      <c r="D125" s="226"/>
      <c r="E125" s="226"/>
      <c r="F125" s="226"/>
      <c r="G125" s="208"/>
      <c r="H125" s="226"/>
      <c r="I125" s="226"/>
      <c r="J125" s="226"/>
      <c r="K125" s="249"/>
    </row>
    <row r="126" spans="2:11" ht="15" customHeight="1">
      <c r="B126" s="248"/>
      <c r="C126" s="208" t="s">
        <v>435</v>
      </c>
      <c r="D126" s="226"/>
      <c r="E126" s="226"/>
      <c r="F126" s="228" t="s">
        <v>432</v>
      </c>
      <c r="G126" s="208"/>
      <c r="H126" s="208" t="s">
        <v>472</v>
      </c>
      <c r="I126" s="208" t="s">
        <v>434</v>
      </c>
      <c r="J126" s="208">
        <v>120</v>
      </c>
      <c r="K126" s="250"/>
    </row>
    <row r="127" spans="2:11" ht="15" customHeight="1">
      <c r="B127" s="248"/>
      <c r="C127" s="208" t="s">
        <v>481</v>
      </c>
      <c r="D127" s="208"/>
      <c r="E127" s="208"/>
      <c r="F127" s="228" t="s">
        <v>432</v>
      </c>
      <c r="G127" s="208"/>
      <c r="H127" s="208" t="s">
        <v>482</v>
      </c>
      <c r="I127" s="208" t="s">
        <v>434</v>
      </c>
      <c r="J127" s="208" t="s">
        <v>483</v>
      </c>
      <c r="K127" s="250"/>
    </row>
    <row r="128" spans="2:11" ht="15" customHeight="1">
      <c r="B128" s="248"/>
      <c r="C128" s="208" t="s">
        <v>84</v>
      </c>
      <c r="D128" s="208"/>
      <c r="E128" s="208"/>
      <c r="F128" s="228" t="s">
        <v>432</v>
      </c>
      <c r="G128" s="208"/>
      <c r="H128" s="208" t="s">
        <v>484</v>
      </c>
      <c r="I128" s="208" t="s">
        <v>434</v>
      </c>
      <c r="J128" s="208" t="s">
        <v>483</v>
      </c>
      <c r="K128" s="250"/>
    </row>
    <row r="129" spans="2:11" ht="15" customHeight="1">
      <c r="B129" s="248"/>
      <c r="C129" s="208" t="s">
        <v>443</v>
      </c>
      <c r="D129" s="208"/>
      <c r="E129" s="208"/>
      <c r="F129" s="228" t="s">
        <v>438</v>
      </c>
      <c r="G129" s="208"/>
      <c r="H129" s="208" t="s">
        <v>444</v>
      </c>
      <c r="I129" s="208" t="s">
        <v>434</v>
      </c>
      <c r="J129" s="208">
        <v>15</v>
      </c>
      <c r="K129" s="250"/>
    </row>
    <row r="130" spans="2:11" ht="15" customHeight="1">
      <c r="B130" s="248"/>
      <c r="C130" s="230" t="s">
        <v>445</v>
      </c>
      <c r="D130" s="230"/>
      <c r="E130" s="230"/>
      <c r="F130" s="231" t="s">
        <v>438</v>
      </c>
      <c r="G130" s="230"/>
      <c r="H130" s="230" t="s">
        <v>446</v>
      </c>
      <c r="I130" s="230" t="s">
        <v>434</v>
      </c>
      <c r="J130" s="230">
        <v>15</v>
      </c>
      <c r="K130" s="250"/>
    </row>
    <row r="131" spans="2:11" ht="15" customHeight="1">
      <c r="B131" s="248"/>
      <c r="C131" s="230" t="s">
        <v>447</v>
      </c>
      <c r="D131" s="230"/>
      <c r="E131" s="230"/>
      <c r="F131" s="231" t="s">
        <v>438</v>
      </c>
      <c r="G131" s="230"/>
      <c r="H131" s="230" t="s">
        <v>448</v>
      </c>
      <c r="I131" s="230" t="s">
        <v>434</v>
      </c>
      <c r="J131" s="230">
        <v>20</v>
      </c>
      <c r="K131" s="250"/>
    </row>
    <row r="132" spans="2:11" ht="15" customHeight="1">
      <c r="B132" s="248"/>
      <c r="C132" s="230" t="s">
        <v>449</v>
      </c>
      <c r="D132" s="230"/>
      <c r="E132" s="230"/>
      <c r="F132" s="231" t="s">
        <v>438</v>
      </c>
      <c r="G132" s="230"/>
      <c r="H132" s="230" t="s">
        <v>450</v>
      </c>
      <c r="I132" s="230" t="s">
        <v>434</v>
      </c>
      <c r="J132" s="230">
        <v>20</v>
      </c>
      <c r="K132" s="250"/>
    </row>
    <row r="133" spans="2:11" ht="15" customHeight="1">
      <c r="B133" s="248"/>
      <c r="C133" s="208" t="s">
        <v>437</v>
      </c>
      <c r="D133" s="208"/>
      <c r="E133" s="208"/>
      <c r="F133" s="228" t="s">
        <v>438</v>
      </c>
      <c r="G133" s="208"/>
      <c r="H133" s="208" t="s">
        <v>472</v>
      </c>
      <c r="I133" s="208" t="s">
        <v>434</v>
      </c>
      <c r="J133" s="208">
        <v>50</v>
      </c>
      <c r="K133" s="250"/>
    </row>
    <row r="134" spans="2:11" ht="15" customHeight="1">
      <c r="B134" s="248"/>
      <c r="C134" s="208" t="s">
        <v>451</v>
      </c>
      <c r="D134" s="208"/>
      <c r="E134" s="208"/>
      <c r="F134" s="228" t="s">
        <v>438</v>
      </c>
      <c r="G134" s="208"/>
      <c r="H134" s="208" t="s">
        <v>472</v>
      </c>
      <c r="I134" s="208" t="s">
        <v>434</v>
      </c>
      <c r="J134" s="208">
        <v>50</v>
      </c>
      <c r="K134" s="250"/>
    </row>
    <row r="135" spans="2:11" ht="15" customHeight="1">
      <c r="B135" s="248"/>
      <c r="C135" s="208" t="s">
        <v>457</v>
      </c>
      <c r="D135" s="208"/>
      <c r="E135" s="208"/>
      <c r="F135" s="228" t="s">
        <v>438</v>
      </c>
      <c r="G135" s="208"/>
      <c r="H135" s="208" t="s">
        <v>472</v>
      </c>
      <c r="I135" s="208" t="s">
        <v>434</v>
      </c>
      <c r="J135" s="208">
        <v>50</v>
      </c>
      <c r="K135" s="250"/>
    </row>
    <row r="136" spans="2:11" ht="15" customHeight="1">
      <c r="B136" s="248"/>
      <c r="C136" s="208" t="s">
        <v>459</v>
      </c>
      <c r="D136" s="208"/>
      <c r="E136" s="208"/>
      <c r="F136" s="228" t="s">
        <v>438</v>
      </c>
      <c r="G136" s="208"/>
      <c r="H136" s="208" t="s">
        <v>472</v>
      </c>
      <c r="I136" s="208" t="s">
        <v>434</v>
      </c>
      <c r="J136" s="208">
        <v>50</v>
      </c>
      <c r="K136" s="250"/>
    </row>
    <row r="137" spans="2:11" ht="15" customHeight="1">
      <c r="B137" s="248"/>
      <c r="C137" s="208" t="s">
        <v>460</v>
      </c>
      <c r="D137" s="208"/>
      <c r="E137" s="208"/>
      <c r="F137" s="228" t="s">
        <v>438</v>
      </c>
      <c r="G137" s="208"/>
      <c r="H137" s="208" t="s">
        <v>485</v>
      </c>
      <c r="I137" s="208" t="s">
        <v>434</v>
      </c>
      <c r="J137" s="208">
        <v>255</v>
      </c>
      <c r="K137" s="250"/>
    </row>
    <row r="138" spans="2:11" ht="15" customHeight="1">
      <c r="B138" s="248"/>
      <c r="C138" s="208" t="s">
        <v>462</v>
      </c>
      <c r="D138" s="208"/>
      <c r="E138" s="208"/>
      <c r="F138" s="228" t="s">
        <v>432</v>
      </c>
      <c r="G138" s="208"/>
      <c r="H138" s="208" t="s">
        <v>486</v>
      </c>
      <c r="I138" s="208" t="s">
        <v>464</v>
      </c>
      <c r="J138" s="208"/>
      <c r="K138" s="250"/>
    </row>
    <row r="139" spans="2:11" ht="15" customHeight="1">
      <c r="B139" s="248"/>
      <c r="C139" s="208" t="s">
        <v>465</v>
      </c>
      <c r="D139" s="208"/>
      <c r="E139" s="208"/>
      <c r="F139" s="228" t="s">
        <v>432</v>
      </c>
      <c r="G139" s="208"/>
      <c r="H139" s="208" t="s">
        <v>487</v>
      </c>
      <c r="I139" s="208" t="s">
        <v>467</v>
      </c>
      <c r="J139" s="208"/>
      <c r="K139" s="250"/>
    </row>
    <row r="140" spans="2:11" ht="15" customHeight="1">
      <c r="B140" s="248"/>
      <c r="C140" s="208" t="s">
        <v>468</v>
      </c>
      <c r="D140" s="208"/>
      <c r="E140" s="208"/>
      <c r="F140" s="228" t="s">
        <v>432</v>
      </c>
      <c r="G140" s="208"/>
      <c r="H140" s="208" t="s">
        <v>468</v>
      </c>
      <c r="I140" s="208" t="s">
        <v>467</v>
      </c>
      <c r="J140" s="208"/>
      <c r="K140" s="250"/>
    </row>
    <row r="141" spans="2:11" ht="15" customHeight="1">
      <c r="B141" s="248"/>
      <c r="C141" s="208" t="s">
        <v>37</v>
      </c>
      <c r="D141" s="208"/>
      <c r="E141" s="208"/>
      <c r="F141" s="228" t="s">
        <v>432</v>
      </c>
      <c r="G141" s="208"/>
      <c r="H141" s="208" t="s">
        <v>488</v>
      </c>
      <c r="I141" s="208" t="s">
        <v>467</v>
      </c>
      <c r="J141" s="208"/>
      <c r="K141" s="250"/>
    </row>
    <row r="142" spans="2:11" ht="15" customHeight="1">
      <c r="B142" s="248"/>
      <c r="C142" s="208" t="s">
        <v>489</v>
      </c>
      <c r="D142" s="208"/>
      <c r="E142" s="208"/>
      <c r="F142" s="228" t="s">
        <v>432</v>
      </c>
      <c r="G142" s="208"/>
      <c r="H142" s="208" t="s">
        <v>490</v>
      </c>
      <c r="I142" s="208" t="s">
        <v>467</v>
      </c>
      <c r="J142" s="208"/>
      <c r="K142" s="250"/>
    </row>
    <row r="143" spans="2:11" ht="15" customHeight="1">
      <c r="B143" s="251"/>
      <c r="C143" s="252"/>
      <c r="D143" s="252"/>
      <c r="E143" s="252"/>
      <c r="F143" s="252"/>
      <c r="G143" s="252"/>
      <c r="H143" s="252"/>
      <c r="I143" s="252"/>
      <c r="J143" s="252"/>
      <c r="K143" s="253"/>
    </row>
    <row r="144" spans="2:11" ht="18.75" customHeight="1">
      <c r="B144" s="205"/>
      <c r="C144" s="205"/>
      <c r="D144" s="205"/>
      <c r="E144" s="205"/>
      <c r="F144" s="240"/>
      <c r="G144" s="205"/>
      <c r="H144" s="205"/>
      <c r="I144" s="205"/>
      <c r="J144" s="205"/>
      <c r="K144" s="205"/>
    </row>
    <row r="145" spans="2:11" ht="18.75" customHeight="1">
      <c r="B145" s="215"/>
      <c r="C145" s="215"/>
      <c r="D145" s="215"/>
      <c r="E145" s="215"/>
      <c r="F145" s="215"/>
      <c r="G145" s="215"/>
      <c r="H145" s="215"/>
      <c r="I145" s="215"/>
      <c r="J145" s="215"/>
      <c r="K145" s="215"/>
    </row>
    <row r="146" spans="2:11" ht="7.5" customHeight="1">
      <c r="B146" s="216"/>
      <c r="C146" s="217"/>
      <c r="D146" s="217"/>
      <c r="E146" s="217"/>
      <c r="F146" s="217"/>
      <c r="G146" s="217"/>
      <c r="H146" s="217"/>
      <c r="I146" s="217"/>
      <c r="J146" s="217"/>
      <c r="K146" s="218"/>
    </row>
    <row r="147" spans="2:11" ht="45" customHeight="1">
      <c r="B147" s="219"/>
      <c r="C147" s="331" t="s">
        <v>491</v>
      </c>
      <c r="D147" s="331"/>
      <c r="E147" s="331"/>
      <c r="F147" s="331"/>
      <c r="G147" s="331"/>
      <c r="H147" s="331"/>
      <c r="I147" s="331"/>
      <c r="J147" s="331"/>
      <c r="K147" s="220"/>
    </row>
    <row r="148" spans="2:11" ht="17.25" customHeight="1">
      <c r="B148" s="219"/>
      <c r="C148" s="221" t="s">
        <v>426</v>
      </c>
      <c r="D148" s="221"/>
      <c r="E148" s="221"/>
      <c r="F148" s="221" t="s">
        <v>427</v>
      </c>
      <c r="G148" s="222"/>
      <c r="H148" s="221" t="s">
        <v>53</v>
      </c>
      <c r="I148" s="221" t="s">
        <v>56</v>
      </c>
      <c r="J148" s="221" t="s">
        <v>428</v>
      </c>
      <c r="K148" s="220"/>
    </row>
    <row r="149" spans="2:11" ht="17.25" customHeight="1">
      <c r="B149" s="219"/>
      <c r="C149" s="223" t="s">
        <v>429</v>
      </c>
      <c r="D149" s="223"/>
      <c r="E149" s="223"/>
      <c r="F149" s="224" t="s">
        <v>430</v>
      </c>
      <c r="G149" s="225"/>
      <c r="H149" s="223"/>
      <c r="I149" s="223"/>
      <c r="J149" s="223" t="s">
        <v>431</v>
      </c>
      <c r="K149" s="220"/>
    </row>
    <row r="150" spans="2:11" ht="5.25" customHeight="1">
      <c r="B150" s="229"/>
      <c r="C150" s="226"/>
      <c r="D150" s="226"/>
      <c r="E150" s="226"/>
      <c r="F150" s="226"/>
      <c r="G150" s="227"/>
      <c r="H150" s="226"/>
      <c r="I150" s="226"/>
      <c r="J150" s="226"/>
      <c r="K150" s="250"/>
    </row>
    <row r="151" spans="2:11" ht="15" customHeight="1">
      <c r="B151" s="229"/>
      <c r="C151" s="254" t="s">
        <v>435</v>
      </c>
      <c r="D151" s="208"/>
      <c r="E151" s="208"/>
      <c r="F151" s="255" t="s">
        <v>432</v>
      </c>
      <c r="G151" s="208"/>
      <c r="H151" s="254" t="s">
        <v>472</v>
      </c>
      <c r="I151" s="254" t="s">
        <v>434</v>
      </c>
      <c r="J151" s="254">
        <v>120</v>
      </c>
      <c r="K151" s="250"/>
    </row>
    <row r="152" spans="2:11" ht="15" customHeight="1">
      <c r="B152" s="229"/>
      <c r="C152" s="254" t="s">
        <v>481</v>
      </c>
      <c r="D152" s="208"/>
      <c r="E152" s="208"/>
      <c r="F152" s="255" t="s">
        <v>432</v>
      </c>
      <c r="G152" s="208"/>
      <c r="H152" s="254" t="s">
        <v>492</v>
      </c>
      <c r="I152" s="254" t="s">
        <v>434</v>
      </c>
      <c r="J152" s="254" t="s">
        <v>483</v>
      </c>
      <c r="K152" s="250"/>
    </row>
    <row r="153" spans="2:11" ht="15" customHeight="1">
      <c r="B153" s="229"/>
      <c r="C153" s="254" t="s">
        <v>84</v>
      </c>
      <c r="D153" s="208"/>
      <c r="E153" s="208"/>
      <c r="F153" s="255" t="s">
        <v>432</v>
      </c>
      <c r="G153" s="208"/>
      <c r="H153" s="254" t="s">
        <v>493</v>
      </c>
      <c r="I153" s="254" t="s">
        <v>434</v>
      </c>
      <c r="J153" s="254" t="s">
        <v>483</v>
      </c>
      <c r="K153" s="250"/>
    </row>
    <row r="154" spans="2:11" ht="15" customHeight="1">
      <c r="B154" s="229"/>
      <c r="C154" s="254" t="s">
        <v>437</v>
      </c>
      <c r="D154" s="208"/>
      <c r="E154" s="208"/>
      <c r="F154" s="255" t="s">
        <v>438</v>
      </c>
      <c r="G154" s="208"/>
      <c r="H154" s="254" t="s">
        <v>472</v>
      </c>
      <c r="I154" s="254" t="s">
        <v>434</v>
      </c>
      <c r="J154" s="254">
        <v>50</v>
      </c>
      <c r="K154" s="250"/>
    </row>
    <row r="155" spans="2:11" ht="15" customHeight="1">
      <c r="B155" s="229"/>
      <c r="C155" s="254" t="s">
        <v>440</v>
      </c>
      <c r="D155" s="208"/>
      <c r="E155" s="208"/>
      <c r="F155" s="255" t="s">
        <v>432</v>
      </c>
      <c r="G155" s="208"/>
      <c r="H155" s="254" t="s">
        <v>472</v>
      </c>
      <c r="I155" s="254" t="s">
        <v>442</v>
      </c>
      <c r="J155" s="254"/>
      <c r="K155" s="250"/>
    </row>
    <row r="156" spans="2:11" ht="15" customHeight="1">
      <c r="B156" s="229"/>
      <c r="C156" s="254" t="s">
        <v>451</v>
      </c>
      <c r="D156" s="208"/>
      <c r="E156" s="208"/>
      <c r="F156" s="255" t="s">
        <v>438</v>
      </c>
      <c r="G156" s="208"/>
      <c r="H156" s="254" t="s">
        <v>472</v>
      </c>
      <c r="I156" s="254" t="s">
        <v>434</v>
      </c>
      <c r="J156" s="254">
        <v>50</v>
      </c>
      <c r="K156" s="250"/>
    </row>
    <row r="157" spans="2:11" ht="15" customHeight="1">
      <c r="B157" s="229"/>
      <c r="C157" s="254" t="s">
        <v>459</v>
      </c>
      <c r="D157" s="208"/>
      <c r="E157" s="208"/>
      <c r="F157" s="255" t="s">
        <v>438</v>
      </c>
      <c r="G157" s="208"/>
      <c r="H157" s="254" t="s">
        <v>472</v>
      </c>
      <c r="I157" s="254" t="s">
        <v>434</v>
      </c>
      <c r="J157" s="254">
        <v>50</v>
      </c>
      <c r="K157" s="250"/>
    </row>
    <row r="158" spans="2:11" ht="15" customHeight="1">
      <c r="B158" s="229"/>
      <c r="C158" s="254" t="s">
        <v>457</v>
      </c>
      <c r="D158" s="208"/>
      <c r="E158" s="208"/>
      <c r="F158" s="255" t="s">
        <v>438</v>
      </c>
      <c r="G158" s="208"/>
      <c r="H158" s="254" t="s">
        <v>472</v>
      </c>
      <c r="I158" s="254" t="s">
        <v>434</v>
      </c>
      <c r="J158" s="254">
        <v>50</v>
      </c>
      <c r="K158" s="250"/>
    </row>
    <row r="159" spans="2:11" ht="15" customHeight="1">
      <c r="B159" s="229"/>
      <c r="C159" s="254" t="s">
        <v>104</v>
      </c>
      <c r="D159" s="208"/>
      <c r="E159" s="208"/>
      <c r="F159" s="255" t="s">
        <v>432</v>
      </c>
      <c r="G159" s="208"/>
      <c r="H159" s="254" t="s">
        <v>494</v>
      </c>
      <c r="I159" s="254" t="s">
        <v>434</v>
      </c>
      <c r="J159" s="254" t="s">
        <v>495</v>
      </c>
      <c r="K159" s="250"/>
    </row>
    <row r="160" spans="2:11" ht="15" customHeight="1">
      <c r="B160" s="229"/>
      <c r="C160" s="254" t="s">
        <v>496</v>
      </c>
      <c r="D160" s="208"/>
      <c r="E160" s="208"/>
      <c r="F160" s="255" t="s">
        <v>432</v>
      </c>
      <c r="G160" s="208"/>
      <c r="H160" s="254" t="s">
        <v>497</v>
      </c>
      <c r="I160" s="254" t="s">
        <v>467</v>
      </c>
      <c r="J160" s="254"/>
      <c r="K160" s="250"/>
    </row>
    <row r="161" spans="2:11" ht="15" customHeight="1">
      <c r="B161" s="256"/>
      <c r="C161" s="238"/>
      <c r="D161" s="238"/>
      <c r="E161" s="238"/>
      <c r="F161" s="238"/>
      <c r="G161" s="238"/>
      <c r="H161" s="238"/>
      <c r="I161" s="238"/>
      <c r="J161" s="238"/>
      <c r="K161" s="257"/>
    </row>
    <row r="162" spans="2:11" ht="18.75" customHeight="1">
      <c r="B162" s="205"/>
      <c r="C162" s="208"/>
      <c r="D162" s="208"/>
      <c r="E162" s="208"/>
      <c r="F162" s="228"/>
      <c r="G162" s="208"/>
      <c r="H162" s="208"/>
      <c r="I162" s="208"/>
      <c r="J162" s="208"/>
      <c r="K162" s="205"/>
    </row>
    <row r="163" spans="2:11" ht="18.75" customHeight="1">
      <c r="B163" s="215"/>
      <c r="C163" s="215"/>
      <c r="D163" s="215"/>
      <c r="E163" s="215"/>
      <c r="F163" s="215"/>
      <c r="G163" s="215"/>
      <c r="H163" s="215"/>
      <c r="I163" s="215"/>
      <c r="J163" s="215"/>
      <c r="K163" s="215"/>
    </row>
    <row r="164" spans="2:11" ht="7.5" customHeight="1">
      <c r="B164" s="197"/>
      <c r="C164" s="198"/>
      <c r="D164" s="198"/>
      <c r="E164" s="198"/>
      <c r="F164" s="198"/>
      <c r="G164" s="198"/>
      <c r="H164" s="198"/>
      <c r="I164" s="198"/>
      <c r="J164" s="198"/>
      <c r="K164" s="199"/>
    </row>
    <row r="165" spans="2:11" ht="45" customHeight="1">
      <c r="B165" s="200"/>
      <c r="C165" s="329" t="s">
        <v>498</v>
      </c>
      <c r="D165" s="329"/>
      <c r="E165" s="329"/>
      <c r="F165" s="329"/>
      <c r="G165" s="329"/>
      <c r="H165" s="329"/>
      <c r="I165" s="329"/>
      <c r="J165" s="329"/>
      <c r="K165" s="201"/>
    </row>
    <row r="166" spans="2:11" ht="17.25" customHeight="1">
      <c r="B166" s="200"/>
      <c r="C166" s="221" t="s">
        <v>426</v>
      </c>
      <c r="D166" s="221"/>
      <c r="E166" s="221"/>
      <c r="F166" s="221" t="s">
        <v>427</v>
      </c>
      <c r="G166" s="258"/>
      <c r="H166" s="259" t="s">
        <v>53</v>
      </c>
      <c r="I166" s="259" t="s">
        <v>56</v>
      </c>
      <c r="J166" s="221" t="s">
        <v>428</v>
      </c>
      <c r="K166" s="201"/>
    </row>
    <row r="167" spans="2:11" ht="17.25" customHeight="1">
      <c r="B167" s="202"/>
      <c r="C167" s="223" t="s">
        <v>429</v>
      </c>
      <c r="D167" s="223"/>
      <c r="E167" s="223"/>
      <c r="F167" s="224" t="s">
        <v>430</v>
      </c>
      <c r="G167" s="260"/>
      <c r="H167" s="261"/>
      <c r="I167" s="261"/>
      <c r="J167" s="223" t="s">
        <v>431</v>
      </c>
      <c r="K167" s="203"/>
    </row>
    <row r="168" spans="2:11" ht="5.25" customHeight="1">
      <c r="B168" s="229"/>
      <c r="C168" s="226"/>
      <c r="D168" s="226"/>
      <c r="E168" s="226"/>
      <c r="F168" s="226"/>
      <c r="G168" s="227"/>
      <c r="H168" s="226"/>
      <c r="I168" s="226"/>
      <c r="J168" s="226"/>
      <c r="K168" s="250"/>
    </row>
    <row r="169" spans="2:11" ht="15" customHeight="1">
      <c r="B169" s="229"/>
      <c r="C169" s="208" t="s">
        <v>435</v>
      </c>
      <c r="D169" s="208"/>
      <c r="E169" s="208"/>
      <c r="F169" s="228" t="s">
        <v>432</v>
      </c>
      <c r="G169" s="208"/>
      <c r="H169" s="208" t="s">
        <v>472</v>
      </c>
      <c r="I169" s="208" t="s">
        <v>434</v>
      </c>
      <c r="J169" s="208">
        <v>120</v>
      </c>
      <c r="K169" s="250"/>
    </row>
    <row r="170" spans="2:11" ht="15" customHeight="1">
      <c r="B170" s="229"/>
      <c r="C170" s="208" t="s">
        <v>481</v>
      </c>
      <c r="D170" s="208"/>
      <c r="E170" s="208"/>
      <c r="F170" s="228" t="s">
        <v>432</v>
      </c>
      <c r="G170" s="208"/>
      <c r="H170" s="208" t="s">
        <v>482</v>
      </c>
      <c r="I170" s="208" t="s">
        <v>434</v>
      </c>
      <c r="J170" s="208" t="s">
        <v>483</v>
      </c>
      <c r="K170" s="250"/>
    </row>
    <row r="171" spans="2:11" ht="15" customHeight="1">
      <c r="B171" s="229"/>
      <c r="C171" s="208" t="s">
        <v>84</v>
      </c>
      <c r="D171" s="208"/>
      <c r="E171" s="208"/>
      <c r="F171" s="228" t="s">
        <v>432</v>
      </c>
      <c r="G171" s="208"/>
      <c r="H171" s="208" t="s">
        <v>499</v>
      </c>
      <c r="I171" s="208" t="s">
        <v>434</v>
      </c>
      <c r="J171" s="208" t="s">
        <v>483</v>
      </c>
      <c r="K171" s="250"/>
    </row>
    <row r="172" spans="2:11" ht="15" customHeight="1">
      <c r="B172" s="229"/>
      <c r="C172" s="208" t="s">
        <v>437</v>
      </c>
      <c r="D172" s="208"/>
      <c r="E172" s="208"/>
      <c r="F172" s="228" t="s">
        <v>438</v>
      </c>
      <c r="G172" s="208"/>
      <c r="H172" s="208" t="s">
        <v>499</v>
      </c>
      <c r="I172" s="208" t="s">
        <v>434</v>
      </c>
      <c r="J172" s="208">
        <v>50</v>
      </c>
      <c r="K172" s="250"/>
    </row>
    <row r="173" spans="2:11" ht="15" customHeight="1">
      <c r="B173" s="229"/>
      <c r="C173" s="208" t="s">
        <v>440</v>
      </c>
      <c r="D173" s="208"/>
      <c r="E173" s="208"/>
      <c r="F173" s="228" t="s">
        <v>432</v>
      </c>
      <c r="G173" s="208"/>
      <c r="H173" s="208" t="s">
        <v>499</v>
      </c>
      <c r="I173" s="208" t="s">
        <v>442</v>
      </c>
      <c r="J173" s="208"/>
      <c r="K173" s="250"/>
    </row>
    <row r="174" spans="2:11" ht="15" customHeight="1">
      <c r="B174" s="229"/>
      <c r="C174" s="208" t="s">
        <v>451</v>
      </c>
      <c r="D174" s="208"/>
      <c r="E174" s="208"/>
      <c r="F174" s="228" t="s">
        <v>438</v>
      </c>
      <c r="G174" s="208"/>
      <c r="H174" s="208" t="s">
        <v>499</v>
      </c>
      <c r="I174" s="208" t="s">
        <v>434</v>
      </c>
      <c r="J174" s="208">
        <v>50</v>
      </c>
      <c r="K174" s="250"/>
    </row>
    <row r="175" spans="2:11" ht="15" customHeight="1">
      <c r="B175" s="229"/>
      <c r="C175" s="208" t="s">
        <v>459</v>
      </c>
      <c r="D175" s="208"/>
      <c r="E175" s="208"/>
      <c r="F175" s="228" t="s">
        <v>438</v>
      </c>
      <c r="G175" s="208"/>
      <c r="H175" s="208" t="s">
        <v>499</v>
      </c>
      <c r="I175" s="208" t="s">
        <v>434</v>
      </c>
      <c r="J175" s="208">
        <v>50</v>
      </c>
      <c r="K175" s="250"/>
    </row>
    <row r="176" spans="2:11" ht="15" customHeight="1">
      <c r="B176" s="229"/>
      <c r="C176" s="208" t="s">
        <v>457</v>
      </c>
      <c r="D176" s="208"/>
      <c r="E176" s="208"/>
      <c r="F176" s="228" t="s">
        <v>438</v>
      </c>
      <c r="G176" s="208"/>
      <c r="H176" s="208" t="s">
        <v>499</v>
      </c>
      <c r="I176" s="208" t="s">
        <v>434</v>
      </c>
      <c r="J176" s="208">
        <v>50</v>
      </c>
      <c r="K176" s="250"/>
    </row>
    <row r="177" spans="2:11" ht="15" customHeight="1">
      <c r="B177" s="229"/>
      <c r="C177" s="208" t="s">
        <v>116</v>
      </c>
      <c r="D177" s="208"/>
      <c r="E177" s="208"/>
      <c r="F177" s="228" t="s">
        <v>432</v>
      </c>
      <c r="G177" s="208"/>
      <c r="H177" s="208" t="s">
        <v>500</v>
      </c>
      <c r="I177" s="208" t="s">
        <v>501</v>
      </c>
      <c r="J177" s="208"/>
      <c r="K177" s="250"/>
    </row>
    <row r="178" spans="2:11" ht="15" customHeight="1">
      <c r="B178" s="229"/>
      <c r="C178" s="208" t="s">
        <v>56</v>
      </c>
      <c r="D178" s="208"/>
      <c r="E178" s="208"/>
      <c r="F178" s="228" t="s">
        <v>432</v>
      </c>
      <c r="G178" s="208"/>
      <c r="H178" s="208" t="s">
        <v>502</v>
      </c>
      <c r="I178" s="208" t="s">
        <v>503</v>
      </c>
      <c r="J178" s="208">
        <v>1</v>
      </c>
      <c r="K178" s="250"/>
    </row>
    <row r="179" spans="2:11" ht="15" customHeight="1">
      <c r="B179" s="229"/>
      <c r="C179" s="208" t="s">
        <v>52</v>
      </c>
      <c r="D179" s="208"/>
      <c r="E179" s="208"/>
      <c r="F179" s="228" t="s">
        <v>432</v>
      </c>
      <c r="G179" s="208"/>
      <c r="H179" s="208" t="s">
        <v>504</v>
      </c>
      <c r="I179" s="208" t="s">
        <v>434</v>
      </c>
      <c r="J179" s="208">
        <v>20</v>
      </c>
      <c r="K179" s="250"/>
    </row>
    <row r="180" spans="2:11" ht="15" customHeight="1">
      <c r="B180" s="229"/>
      <c r="C180" s="208" t="s">
        <v>53</v>
      </c>
      <c r="D180" s="208"/>
      <c r="E180" s="208"/>
      <c r="F180" s="228" t="s">
        <v>432</v>
      </c>
      <c r="G180" s="208"/>
      <c r="H180" s="208" t="s">
        <v>505</v>
      </c>
      <c r="I180" s="208" t="s">
        <v>434</v>
      </c>
      <c r="J180" s="208">
        <v>255</v>
      </c>
      <c r="K180" s="250"/>
    </row>
    <row r="181" spans="2:11" ht="15" customHeight="1">
      <c r="B181" s="229"/>
      <c r="C181" s="208" t="s">
        <v>117</v>
      </c>
      <c r="D181" s="208"/>
      <c r="E181" s="208"/>
      <c r="F181" s="228" t="s">
        <v>432</v>
      </c>
      <c r="G181" s="208"/>
      <c r="H181" s="208" t="s">
        <v>396</v>
      </c>
      <c r="I181" s="208" t="s">
        <v>434</v>
      </c>
      <c r="J181" s="208">
        <v>10</v>
      </c>
      <c r="K181" s="250"/>
    </row>
    <row r="182" spans="2:11" ht="15" customHeight="1">
      <c r="B182" s="229"/>
      <c r="C182" s="208" t="s">
        <v>118</v>
      </c>
      <c r="D182" s="208"/>
      <c r="E182" s="208"/>
      <c r="F182" s="228" t="s">
        <v>432</v>
      </c>
      <c r="G182" s="208"/>
      <c r="H182" s="208" t="s">
        <v>506</v>
      </c>
      <c r="I182" s="208" t="s">
        <v>467</v>
      </c>
      <c r="J182" s="208"/>
      <c r="K182" s="250"/>
    </row>
    <row r="183" spans="2:11" ht="15" customHeight="1">
      <c r="B183" s="229"/>
      <c r="C183" s="208" t="s">
        <v>507</v>
      </c>
      <c r="D183" s="208"/>
      <c r="E183" s="208"/>
      <c r="F183" s="228" t="s">
        <v>432</v>
      </c>
      <c r="G183" s="208"/>
      <c r="H183" s="208" t="s">
        <v>508</v>
      </c>
      <c r="I183" s="208" t="s">
        <v>467</v>
      </c>
      <c r="J183" s="208"/>
      <c r="K183" s="250"/>
    </row>
    <row r="184" spans="2:11" ht="15" customHeight="1">
      <c r="B184" s="229"/>
      <c r="C184" s="208" t="s">
        <v>496</v>
      </c>
      <c r="D184" s="208"/>
      <c r="E184" s="208"/>
      <c r="F184" s="228" t="s">
        <v>432</v>
      </c>
      <c r="G184" s="208"/>
      <c r="H184" s="208" t="s">
        <v>509</v>
      </c>
      <c r="I184" s="208" t="s">
        <v>467</v>
      </c>
      <c r="J184" s="208"/>
      <c r="K184" s="250"/>
    </row>
    <row r="185" spans="2:11" ht="15" customHeight="1">
      <c r="B185" s="229"/>
      <c r="C185" s="208" t="s">
        <v>120</v>
      </c>
      <c r="D185" s="208"/>
      <c r="E185" s="208"/>
      <c r="F185" s="228" t="s">
        <v>438</v>
      </c>
      <c r="G185" s="208"/>
      <c r="H185" s="208" t="s">
        <v>510</v>
      </c>
      <c r="I185" s="208" t="s">
        <v>434</v>
      </c>
      <c r="J185" s="208">
        <v>50</v>
      </c>
      <c r="K185" s="250"/>
    </row>
    <row r="186" spans="2:11" ht="15" customHeight="1">
      <c r="B186" s="229"/>
      <c r="C186" s="208" t="s">
        <v>511</v>
      </c>
      <c r="D186" s="208"/>
      <c r="E186" s="208"/>
      <c r="F186" s="228" t="s">
        <v>438</v>
      </c>
      <c r="G186" s="208"/>
      <c r="H186" s="208" t="s">
        <v>512</v>
      </c>
      <c r="I186" s="208" t="s">
        <v>513</v>
      </c>
      <c r="J186" s="208"/>
      <c r="K186" s="250"/>
    </row>
    <row r="187" spans="2:11" ht="15" customHeight="1">
      <c r="B187" s="229"/>
      <c r="C187" s="208" t="s">
        <v>514</v>
      </c>
      <c r="D187" s="208"/>
      <c r="E187" s="208"/>
      <c r="F187" s="228" t="s">
        <v>438</v>
      </c>
      <c r="G187" s="208"/>
      <c r="H187" s="208" t="s">
        <v>515</v>
      </c>
      <c r="I187" s="208" t="s">
        <v>513</v>
      </c>
      <c r="J187" s="208"/>
      <c r="K187" s="250"/>
    </row>
    <row r="188" spans="2:11" ht="15" customHeight="1">
      <c r="B188" s="229"/>
      <c r="C188" s="208" t="s">
        <v>516</v>
      </c>
      <c r="D188" s="208"/>
      <c r="E188" s="208"/>
      <c r="F188" s="228" t="s">
        <v>438</v>
      </c>
      <c r="G188" s="208"/>
      <c r="H188" s="208" t="s">
        <v>517</v>
      </c>
      <c r="I188" s="208" t="s">
        <v>513</v>
      </c>
      <c r="J188" s="208"/>
      <c r="K188" s="250"/>
    </row>
    <row r="189" spans="2:11" ht="15" customHeight="1">
      <c r="B189" s="229"/>
      <c r="C189" s="262" t="s">
        <v>518</v>
      </c>
      <c r="D189" s="208"/>
      <c r="E189" s="208"/>
      <c r="F189" s="228" t="s">
        <v>438</v>
      </c>
      <c r="G189" s="208"/>
      <c r="H189" s="208" t="s">
        <v>519</v>
      </c>
      <c r="I189" s="208" t="s">
        <v>520</v>
      </c>
      <c r="J189" s="263" t="s">
        <v>521</v>
      </c>
      <c r="K189" s="250"/>
    </row>
    <row r="190" spans="2:11" ht="15" customHeight="1">
      <c r="B190" s="229"/>
      <c r="C190" s="214" t="s">
        <v>41</v>
      </c>
      <c r="D190" s="208"/>
      <c r="E190" s="208"/>
      <c r="F190" s="228" t="s">
        <v>432</v>
      </c>
      <c r="G190" s="208"/>
      <c r="H190" s="205" t="s">
        <v>522</v>
      </c>
      <c r="I190" s="208" t="s">
        <v>523</v>
      </c>
      <c r="J190" s="208"/>
      <c r="K190" s="250"/>
    </row>
    <row r="191" spans="2:11" ht="15" customHeight="1">
      <c r="B191" s="229"/>
      <c r="C191" s="214" t="s">
        <v>524</v>
      </c>
      <c r="D191" s="208"/>
      <c r="E191" s="208"/>
      <c r="F191" s="228" t="s">
        <v>432</v>
      </c>
      <c r="G191" s="208"/>
      <c r="H191" s="208" t="s">
        <v>525</v>
      </c>
      <c r="I191" s="208" t="s">
        <v>467</v>
      </c>
      <c r="J191" s="208"/>
      <c r="K191" s="250"/>
    </row>
    <row r="192" spans="2:11" ht="15" customHeight="1">
      <c r="B192" s="229"/>
      <c r="C192" s="214" t="s">
        <v>526</v>
      </c>
      <c r="D192" s="208"/>
      <c r="E192" s="208"/>
      <c r="F192" s="228" t="s">
        <v>432</v>
      </c>
      <c r="G192" s="208"/>
      <c r="H192" s="208" t="s">
        <v>527</v>
      </c>
      <c r="I192" s="208" t="s">
        <v>467</v>
      </c>
      <c r="J192" s="208"/>
      <c r="K192" s="250"/>
    </row>
    <row r="193" spans="2:11" ht="15" customHeight="1">
      <c r="B193" s="229"/>
      <c r="C193" s="214" t="s">
        <v>528</v>
      </c>
      <c r="D193" s="208"/>
      <c r="E193" s="208"/>
      <c r="F193" s="228" t="s">
        <v>438</v>
      </c>
      <c r="G193" s="208"/>
      <c r="H193" s="208" t="s">
        <v>529</v>
      </c>
      <c r="I193" s="208" t="s">
        <v>467</v>
      </c>
      <c r="J193" s="208"/>
      <c r="K193" s="250"/>
    </row>
    <row r="194" spans="2:11" ht="15" customHeight="1">
      <c r="B194" s="256"/>
      <c r="C194" s="264"/>
      <c r="D194" s="238"/>
      <c r="E194" s="238"/>
      <c r="F194" s="238"/>
      <c r="G194" s="238"/>
      <c r="H194" s="238"/>
      <c r="I194" s="238"/>
      <c r="J194" s="238"/>
      <c r="K194" s="257"/>
    </row>
    <row r="195" spans="2:11" ht="18.75" customHeight="1">
      <c r="B195" s="205"/>
      <c r="C195" s="208"/>
      <c r="D195" s="208"/>
      <c r="E195" s="208"/>
      <c r="F195" s="228"/>
      <c r="G195" s="208"/>
      <c r="H195" s="208"/>
      <c r="I195" s="208"/>
      <c r="J195" s="208"/>
      <c r="K195" s="205"/>
    </row>
    <row r="196" spans="2:11" ht="18.75" customHeight="1">
      <c r="B196" s="205"/>
      <c r="C196" s="208"/>
      <c r="D196" s="208"/>
      <c r="E196" s="208"/>
      <c r="F196" s="228"/>
      <c r="G196" s="208"/>
      <c r="H196" s="208"/>
      <c r="I196" s="208"/>
      <c r="J196" s="208"/>
      <c r="K196" s="205"/>
    </row>
    <row r="197" spans="2:11" ht="18.75" customHeight="1">
      <c r="B197" s="215"/>
      <c r="C197" s="215"/>
      <c r="D197" s="215"/>
      <c r="E197" s="215"/>
      <c r="F197" s="215"/>
      <c r="G197" s="215"/>
      <c r="H197" s="215"/>
      <c r="I197" s="215"/>
      <c r="J197" s="215"/>
      <c r="K197" s="215"/>
    </row>
    <row r="198" spans="2:11" ht="13.5">
      <c r="B198" s="197"/>
      <c r="C198" s="198"/>
      <c r="D198" s="198"/>
      <c r="E198" s="198"/>
      <c r="F198" s="198"/>
      <c r="G198" s="198"/>
      <c r="H198" s="198"/>
      <c r="I198" s="198"/>
      <c r="J198" s="198"/>
      <c r="K198" s="199"/>
    </row>
    <row r="199" spans="2:11" ht="21">
      <c r="B199" s="200"/>
      <c r="C199" s="329" t="s">
        <v>530</v>
      </c>
      <c r="D199" s="329"/>
      <c r="E199" s="329"/>
      <c r="F199" s="329"/>
      <c r="G199" s="329"/>
      <c r="H199" s="329"/>
      <c r="I199" s="329"/>
      <c r="J199" s="329"/>
      <c r="K199" s="201"/>
    </row>
    <row r="200" spans="2:11" ht="25.5" customHeight="1">
      <c r="B200" s="200"/>
      <c r="C200" s="265" t="s">
        <v>531</v>
      </c>
      <c r="D200" s="265"/>
      <c r="E200" s="265"/>
      <c r="F200" s="265" t="s">
        <v>532</v>
      </c>
      <c r="G200" s="266"/>
      <c r="H200" s="328" t="s">
        <v>533</v>
      </c>
      <c r="I200" s="328"/>
      <c r="J200" s="328"/>
      <c r="K200" s="201"/>
    </row>
    <row r="201" spans="2:11" ht="5.25" customHeight="1">
      <c r="B201" s="229"/>
      <c r="C201" s="226"/>
      <c r="D201" s="226"/>
      <c r="E201" s="226"/>
      <c r="F201" s="226"/>
      <c r="G201" s="208"/>
      <c r="H201" s="226"/>
      <c r="I201" s="226"/>
      <c r="J201" s="226"/>
      <c r="K201" s="250"/>
    </row>
    <row r="202" spans="2:11" ht="15" customHeight="1">
      <c r="B202" s="229"/>
      <c r="C202" s="208" t="s">
        <v>523</v>
      </c>
      <c r="D202" s="208"/>
      <c r="E202" s="208"/>
      <c r="F202" s="228" t="s">
        <v>42</v>
      </c>
      <c r="G202" s="208"/>
      <c r="H202" s="327" t="s">
        <v>534</v>
      </c>
      <c r="I202" s="327"/>
      <c r="J202" s="327"/>
      <c r="K202" s="250"/>
    </row>
    <row r="203" spans="2:11" ht="15" customHeight="1">
      <c r="B203" s="229"/>
      <c r="C203" s="235"/>
      <c r="D203" s="208"/>
      <c r="E203" s="208"/>
      <c r="F203" s="228" t="s">
        <v>43</v>
      </c>
      <c r="G203" s="208"/>
      <c r="H203" s="327" t="s">
        <v>535</v>
      </c>
      <c r="I203" s="327"/>
      <c r="J203" s="327"/>
      <c r="K203" s="250"/>
    </row>
    <row r="204" spans="2:11" ht="15" customHeight="1">
      <c r="B204" s="229"/>
      <c r="C204" s="235"/>
      <c r="D204" s="208"/>
      <c r="E204" s="208"/>
      <c r="F204" s="228" t="s">
        <v>46</v>
      </c>
      <c r="G204" s="208"/>
      <c r="H204" s="327" t="s">
        <v>536</v>
      </c>
      <c r="I204" s="327"/>
      <c r="J204" s="327"/>
      <c r="K204" s="250"/>
    </row>
    <row r="205" spans="2:11" ht="15" customHeight="1">
      <c r="B205" s="229"/>
      <c r="C205" s="208"/>
      <c r="D205" s="208"/>
      <c r="E205" s="208"/>
      <c r="F205" s="228" t="s">
        <v>44</v>
      </c>
      <c r="G205" s="208"/>
      <c r="H205" s="327" t="s">
        <v>537</v>
      </c>
      <c r="I205" s="327"/>
      <c r="J205" s="327"/>
      <c r="K205" s="250"/>
    </row>
    <row r="206" spans="2:11" ht="15" customHeight="1">
      <c r="B206" s="229"/>
      <c r="C206" s="208"/>
      <c r="D206" s="208"/>
      <c r="E206" s="208"/>
      <c r="F206" s="228" t="s">
        <v>45</v>
      </c>
      <c r="G206" s="208"/>
      <c r="H206" s="327" t="s">
        <v>538</v>
      </c>
      <c r="I206" s="327"/>
      <c r="J206" s="327"/>
      <c r="K206" s="250"/>
    </row>
    <row r="207" spans="2:11" ht="15" customHeight="1">
      <c r="B207" s="229"/>
      <c r="C207" s="208"/>
      <c r="D207" s="208"/>
      <c r="E207" s="208"/>
      <c r="F207" s="228"/>
      <c r="G207" s="208"/>
      <c r="H207" s="208"/>
      <c r="I207" s="208"/>
      <c r="J207" s="208"/>
      <c r="K207" s="250"/>
    </row>
    <row r="208" spans="2:11" ht="15" customHeight="1">
      <c r="B208" s="229"/>
      <c r="C208" s="208" t="s">
        <v>479</v>
      </c>
      <c r="D208" s="208"/>
      <c r="E208" s="208"/>
      <c r="F208" s="228" t="s">
        <v>77</v>
      </c>
      <c r="G208" s="208"/>
      <c r="H208" s="327" t="s">
        <v>539</v>
      </c>
      <c r="I208" s="327"/>
      <c r="J208" s="327"/>
      <c r="K208" s="250"/>
    </row>
    <row r="209" spans="2:11" ht="15" customHeight="1">
      <c r="B209" s="229"/>
      <c r="C209" s="235"/>
      <c r="D209" s="208"/>
      <c r="E209" s="208"/>
      <c r="F209" s="228" t="s">
        <v>377</v>
      </c>
      <c r="G209" s="208"/>
      <c r="H209" s="327" t="s">
        <v>378</v>
      </c>
      <c r="I209" s="327"/>
      <c r="J209" s="327"/>
      <c r="K209" s="250"/>
    </row>
    <row r="210" spans="2:11" ht="15" customHeight="1">
      <c r="B210" s="229"/>
      <c r="C210" s="208"/>
      <c r="D210" s="208"/>
      <c r="E210" s="208"/>
      <c r="F210" s="228" t="s">
        <v>375</v>
      </c>
      <c r="G210" s="208"/>
      <c r="H210" s="327" t="s">
        <v>540</v>
      </c>
      <c r="I210" s="327"/>
      <c r="J210" s="327"/>
      <c r="K210" s="250"/>
    </row>
    <row r="211" spans="2:11" ht="15" customHeight="1">
      <c r="B211" s="267"/>
      <c r="C211" s="235"/>
      <c r="D211" s="235"/>
      <c r="E211" s="235"/>
      <c r="F211" s="228" t="s">
        <v>379</v>
      </c>
      <c r="G211" s="214"/>
      <c r="H211" s="326" t="s">
        <v>380</v>
      </c>
      <c r="I211" s="326"/>
      <c r="J211" s="326"/>
      <c r="K211" s="268"/>
    </row>
    <row r="212" spans="2:11" ht="15" customHeight="1">
      <c r="B212" s="267"/>
      <c r="C212" s="235"/>
      <c r="D212" s="235"/>
      <c r="E212" s="235"/>
      <c r="F212" s="228" t="s">
        <v>140</v>
      </c>
      <c r="G212" s="214"/>
      <c r="H212" s="326" t="s">
        <v>208</v>
      </c>
      <c r="I212" s="326"/>
      <c r="J212" s="326"/>
      <c r="K212" s="268"/>
    </row>
    <row r="213" spans="2:11" ht="15" customHeight="1">
      <c r="B213" s="267"/>
      <c r="C213" s="235"/>
      <c r="D213" s="235"/>
      <c r="E213" s="235"/>
      <c r="F213" s="269"/>
      <c r="G213" s="214"/>
      <c r="H213" s="270"/>
      <c r="I213" s="270"/>
      <c r="J213" s="270"/>
      <c r="K213" s="268"/>
    </row>
    <row r="214" spans="2:11" ht="15" customHeight="1">
      <c r="B214" s="267"/>
      <c r="C214" s="208" t="s">
        <v>503</v>
      </c>
      <c r="D214" s="235"/>
      <c r="E214" s="235"/>
      <c r="F214" s="228">
        <v>1</v>
      </c>
      <c r="G214" s="214"/>
      <c r="H214" s="326" t="s">
        <v>541</v>
      </c>
      <c r="I214" s="326"/>
      <c r="J214" s="326"/>
      <c r="K214" s="268"/>
    </row>
    <row r="215" spans="2:11" ht="15" customHeight="1">
      <c r="B215" s="267"/>
      <c r="C215" s="235"/>
      <c r="D215" s="235"/>
      <c r="E215" s="235"/>
      <c r="F215" s="228">
        <v>2</v>
      </c>
      <c r="G215" s="214"/>
      <c r="H215" s="326" t="s">
        <v>542</v>
      </c>
      <c r="I215" s="326"/>
      <c r="J215" s="326"/>
      <c r="K215" s="268"/>
    </row>
    <row r="216" spans="2:11" ht="15" customHeight="1">
      <c r="B216" s="267"/>
      <c r="C216" s="235"/>
      <c r="D216" s="235"/>
      <c r="E216" s="235"/>
      <c r="F216" s="228">
        <v>3</v>
      </c>
      <c r="G216" s="214"/>
      <c r="H216" s="326" t="s">
        <v>543</v>
      </c>
      <c r="I216" s="326"/>
      <c r="J216" s="326"/>
      <c r="K216" s="268"/>
    </row>
    <row r="217" spans="2:11" ht="15" customHeight="1">
      <c r="B217" s="267"/>
      <c r="C217" s="235"/>
      <c r="D217" s="235"/>
      <c r="E217" s="235"/>
      <c r="F217" s="228">
        <v>4</v>
      </c>
      <c r="G217" s="214"/>
      <c r="H217" s="326" t="s">
        <v>544</v>
      </c>
      <c r="I217" s="326"/>
      <c r="J217" s="326"/>
      <c r="K217" s="268"/>
    </row>
    <row r="218" spans="2:11" ht="12.75" customHeight="1">
      <c r="B218" s="271"/>
      <c r="C218" s="272"/>
      <c r="D218" s="272"/>
      <c r="E218" s="272"/>
      <c r="F218" s="272"/>
      <c r="G218" s="272"/>
      <c r="H218" s="272"/>
      <c r="I218" s="272"/>
      <c r="J218" s="272"/>
      <c r="K218" s="273"/>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03.1 - Vybavení učebny fy...</vt:lpstr>
      <vt:lpstr>03.2 - Vybavení učebny př...</vt:lpstr>
      <vt:lpstr>03.3 - Vybavení učebny ze...</vt:lpstr>
      <vt:lpstr>03.4 - Vybavení učebny po...</vt:lpstr>
      <vt:lpstr>Pokyny pro vyplnění</vt:lpstr>
      <vt:lpstr>'03.1 - Vybavení učebny fy...'!Názvy_tisku</vt:lpstr>
      <vt:lpstr>'03.2 - Vybavení učebny př...'!Názvy_tisku</vt:lpstr>
      <vt:lpstr>'03.3 - Vybavení učebny ze...'!Názvy_tisku</vt:lpstr>
      <vt:lpstr>'03.4 - Vybavení učebny po...'!Názvy_tisku</vt:lpstr>
      <vt:lpstr>'Rekapitulace stavby'!Názvy_tisku</vt:lpstr>
      <vt:lpstr>'03.1 - Vybavení učebny fy...'!Oblast_tisku</vt:lpstr>
      <vt:lpstr>'03.2 - Vybavení učebny př...'!Oblast_tisku</vt:lpstr>
      <vt:lpstr>'03.3 - Vybavení učebny ze...'!Oblast_tisku</vt:lpstr>
      <vt:lpstr>'03.4 - Vybavení učebny po...'!Oblast_tisku</vt:lpstr>
      <vt:lpstr>'Pokyny pro vyplnění'!Oblast_tisku</vt:lpstr>
      <vt:lpstr>'Rekapitulace stavby'!Oblast_tisku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Lenka Dejdarová</dc:creator>
  <cp:lastModifiedBy>Lenka Dejdarová</cp:lastModifiedBy>
  <dcterms:created xsi:type="dcterms:W3CDTF">2019-04-08T07:12:10Z</dcterms:created>
  <dcterms:modified xsi:type="dcterms:W3CDTF">2019-04-08T08:11:41Z</dcterms:modified>
</cp:coreProperties>
</file>