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1"/>
  </bookViews>
  <sheets>
    <sheet name="Rekapitulace stavby" sheetId="1" r:id="rId1"/>
    <sheet name="01 - Oprava pláště studny" sheetId="2" r:id="rId2"/>
    <sheet name="Pokyny pro vyplnění" sheetId="3" r:id="rId3"/>
  </sheets>
  <definedNames>
    <definedName name="_xlnm._FilterDatabase" localSheetId="1" hidden="1">'01 - Oprava pláště studny'!$C$89:$K$199</definedName>
    <definedName name="_xlnm.Print_Area" localSheetId="1">'01 - Oprava pláště studny'!$C$4:$J$36,'01 - Oprava pláště studny'!$C$42:$J$71,'01 - Oprava pláště studny'!$C$77:$K$199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'01 - Oprava pláště studny'!$89:$89</definedName>
  </definedNames>
  <calcPr calcId="152511"/>
</workbook>
</file>

<file path=xl/sharedStrings.xml><?xml version="1.0" encoding="utf-8"?>
<sst xmlns="http://schemas.openxmlformats.org/spreadsheetml/2006/main" count="2026" uniqueCount="614">
  <si>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</si>
  <si>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</si>
  <si>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</si>
  <si>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</si>
  <si>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</si>
  <si>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</si>
  <si>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</si>
  <si>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{f76ae1dc-58af-42e4-9a5a-7bba21a2ef93}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</si>
  <si>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</si>
  <si>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</si>
  <si>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</si>
  <si>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</si>
  <si>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</si>
  <si>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</si>
  <si>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</si>
  <si>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</si>
  <si>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</si>
  <si>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857_17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</si>
  <si>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</si>
  <si>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</si>
  <si>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studny u městských hradeb v Berouně</t>
  </si>
  <si>
    <t>KSO:</t>
  </si>
  <si>
    <t>CC-CZ:</t>
  </si>
  <si>
    <t>Místo:</t>
  </si>
  <si>
    <t>Beroun</t>
  </si>
  <si>
    <t>Datum:</t>
  </si>
  <si>
    <t>20. 11. 2017</t>
  </si>
  <si>
    <t>Zadavatel:</t>
  </si>
  <si>
    <t>IČ:</t>
  </si>
  <si>
    <t>Město Beroun</t>
  </si>
  <si>
    <t>DIČ:</t>
  </si>
  <si>
    <t>Uchazeč:</t>
  </si>
  <si>
    <t>Vyplň údaj</t>
  </si>
  <si>
    <t>Projektant:</t>
  </si>
  <si>
    <t>RAM projekt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</si>
  <si>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</si>
  <si>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</si>
  <si>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</si>
  <si>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</si>
  <si>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</si>
  <si>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</si>
  <si>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</si>
  <si>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</si>
  <si>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</si>
  <si>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</si>
  <si>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</si>
  <si>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</si>
  <si>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</si>
  <si>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</si>
  <si>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</si>
  <si>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</si>
  <si>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</si>
  <si>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</si>
  <si>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</si>
  <si>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</si>
  <si>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</si>
  <si>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</si>
  <si>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</si>
  <si>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</si>
  <si>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</si>
  <si>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</si>
  <si>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</si>
  <si>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</si>
  <si>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</si>
  <si>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</si>
  <si>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</si>
  <si>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</si>
  <si>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</si>
  <si>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</si>
  <si>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</si>
  <si>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</si>
  <si>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</si>
  <si>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</si>
  <si>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</si>
  <si>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</si>
  <si>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</si>
  <si>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</si>
  <si>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pláště studny</t>
  </si>
  <si>
    <t>STA</t>
  </si>
  <si>
    <t>1</t>
  </si>
  <si>
    <t>{0028acfb-c6dc-4617-bc61-5f926e32ed4f}</t>
  </si>
  <si>
    <t>2</t>
  </si>
  <si>
    <t>1) Krycí list soupisu</t>
  </si>
  <si>
    <t>2) Rekapitulace</t>
  </si>
  <si>
    <t>3) Soupis prací</t>
  </si>
  <si>
    <t>Zpět na list:</t>
  </si>
  <si>
    <t>Rekapitulace stavby</t>
  </si>
  <si>
    <t>skl</t>
  </si>
  <si>
    <t>skládka</t>
  </si>
  <si>
    <t>m3</t>
  </si>
  <si>
    <t>3,952</t>
  </si>
  <si>
    <t>od</t>
  </si>
  <si>
    <t>odkopávky podél zdi</t>
  </si>
  <si>
    <t>KRYCÍ LIST SOUPISU</t>
  </si>
  <si>
    <t>Objekt:</t>
  </si>
  <si>
    <t>01 - Oprava pláště studny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</si>
  <si>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</si>
  <si>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</si>
  <si>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</si>
  <si>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</si>
  <si>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</si>
  <si>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</si>
  <si>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</si>
  <si>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</si>
  <si>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</si>
  <si>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</si>
  <si>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</si>
  <si>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</si>
  <si>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</si>
  <si>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</si>
  <si>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</si>
  <si>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</si>
  <si>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741 - Elektroinstalace - silnoproud</t>
  </si>
  <si>
    <t xml:space="preserve">    782 - Dokončovací práce - obklady z kamene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</si>
  <si>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</si>
  <si>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</si>
  <si>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</si>
  <si>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</si>
  <si>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</si>
  <si>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</si>
  <si>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</si>
  <si>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</si>
  <si>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</si>
  <si>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</si>
  <si>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</si>
  <si>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</si>
  <si>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</si>
  <si>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</si>
  <si>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</si>
  <si>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</si>
  <si>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</si>
  <si>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</si>
  <si>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</si>
  <si>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</si>
  <si>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112201102</t>
  </si>
  <si>
    <t>Odstranění pařezů s jejich vykopáním, vytrháním nebo odstřelením, s přesekáním kořenů průměru přes 300 do 500 mm</t>
  </si>
  <si>
    <t>kus</t>
  </si>
  <si>
    <t>CS ÚRS 2017 02</t>
  </si>
  <si>
    <t>4</t>
  </si>
  <si>
    <t>-1089863648</t>
  </si>
  <si>
    <t>121112112</t>
  </si>
  <si>
    <t>Sejmutí ornice ručně s vodorovným přemístěním do 50 m na dočasné či trvalé skládky nebo na hromady v místě upotřebení tloušťky vrstvy přes 150 mm</t>
  </si>
  <si>
    <t>-1210990334</t>
  </si>
  <si>
    <t>VV</t>
  </si>
  <si>
    <t>(15+12)*0,3</t>
  </si>
  <si>
    <t>3</t>
  </si>
  <si>
    <t>132212101</t>
  </si>
  <si>
    <t>Hloubení zapažených i nezapažených rýh šířky do 600 mm ručním nebo pneumatickým nářadím s urovnáním dna do předepsaného profilu a spádu v horninách tř. 3 soudržných</t>
  </si>
  <si>
    <t>1635961967</t>
  </si>
  <si>
    <t>0,3*7,4*0,8 "podél zdi"</t>
  </si>
  <si>
    <t>0,4*(2,4+2,2*2)*0,8</t>
  </si>
  <si>
    <t>Součet</t>
  </si>
  <si>
    <t>162301422</t>
  </si>
  <si>
    <t>Vodorovné přemístění větví, kmenů nebo pařezů s naložením, složením a dopravou do 5000 m pařezů kmenů, průměru přes 300 do 500 mm</t>
  </si>
  <si>
    <t>-1773785728</t>
  </si>
  <si>
    <t>5</t>
  </si>
  <si>
    <t>162301922</t>
  </si>
  <si>
    <t>Vodorovné přemístění větví, kmenů nebo pařezů s naložením, složením a dopravou Příplatek k cenám za každých dalších i započatých 5000 m přes 5000 m pařezů kmenů, průměru přes 300 do 500 mm</t>
  </si>
  <si>
    <t>1975681420</t>
  </si>
  <si>
    <t>6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</si>
  <si>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</si>
  <si>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</si>
  <si>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1872357955</t>
  </si>
  <si>
    <t>skl "odvoz přebytečného výkopku"</t>
  </si>
  <si>
    <t>7</t>
  </si>
  <si>
    <t>171201201</t>
  </si>
  <si>
    <t>Uložení sypaniny na skládky</t>
  </si>
  <si>
    <t>303002012</t>
  </si>
  <si>
    <t>od "odkopávky podél zdi"</t>
  </si>
  <si>
    <t>8</t>
  </si>
  <si>
    <t>171201211</t>
  </si>
  <si>
    <t>Uložení sypaniny poplatek za uložení sypaniny na skládce (skládkovné)</t>
  </si>
  <si>
    <t>t</t>
  </si>
  <si>
    <t>-1202604249</t>
  </si>
  <si>
    <t>3,952*1,6 'Přepočtené koeficientem množství</t>
  </si>
  <si>
    <t>9</t>
  </si>
  <si>
    <t>181301105</t>
  </si>
  <si>
    <t>Rozprostření a urovnání ornice v rovině nebo ve svahu sklonu do 1:5 při souvislé ploše do 500 m2, tl. vrstvy přes 250 do 300 mm</t>
  </si>
  <si>
    <t>m2</t>
  </si>
  <si>
    <t>-1997639098</t>
  </si>
  <si>
    <t>15+12</t>
  </si>
  <si>
    <t>10</t>
  </si>
  <si>
    <t>181301103</t>
  </si>
  <si>
    <t>Rozprostření a urovnání ornice v rovině nebo ve svahu sklonu do 1:5 při souvislé ploše do 500 m2, tl. vrstvy přes 150 do 200 mm</t>
  </si>
  <si>
    <t>2060036125</t>
  </si>
  <si>
    <t>11</t>
  </si>
  <si>
    <t>181951102</t>
  </si>
  <si>
    <t>Úprava pláně vyrovnáním výškových rozdílů v hornině tř. 1 až 4 se zhutněním</t>
  </si>
  <si>
    <t>1186483689</t>
  </si>
  <si>
    <t>12</t>
  </si>
  <si>
    <t>183101221</t>
  </si>
  <si>
    <t>Jamky pro výsadbu s výměnou 50 % půdy zeminy tř 1 až 4 objem do 1 m3 v rovině a svahu do 1:5</t>
  </si>
  <si>
    <t>1002825305</t>
  </si>
  <si>
    <t>13</t>
  </si>
  <si>
    <t>183211411</t>
  </si>
  <si>
    <t>Dosadba květin se zalitím jednotlivých letniček nebo dvouletek prostokořenných</t>
  </si>
  <si>
    <t>-1485582403</t>
  </si>
  <si>
    <t>14</t>
  </si>
  <si>
    <t>183405211</t>
  </si>
  <si>
    <t>Výsev trávníku hydroosevem na ornici</t>
  </si>
  <si>
    <t>1639343734</t>
  </si>
  <si>
    <t>M</t>
  </si>
  <si>
    <t>005724700</t>
  </si>
  <si>
    <t>osivo směs travní univerzál</t>
  </si>
  <si>
    <t>kg</t>
  </si>
  <si>
    <t>1163862300</t>
  </si>
  <si>
    <t>27*0,015 'Přepočtené koeficientem množství</t>
  </si>
  <si>
    <t>16</t>
  </si>
  <si>
    <t>184102116</t>
  </si>
  <si>
    <t>Výsadba dřeviny s balem D do 0,8 m do jamky se zalitím v rovině a svahu do 1:5</t>
  </si>
  <si>
    <t>1860850701</t>
  </si>
  <si>
    <t>17</t>
  </si>
  <si>
    <t>026503041</t>
  </si>
  <si>
    <t>Javor mléč (Acer platanoides)</t>
  </si>
  <si>
    <t>-873560178</t>
  </si>
  <si>
    <t>18</t>
  </si>
  <si>
    <t>184202112</t>
  </si>
  <si>
    <t>Ukotvení dřevin kůly D do 0,1 m délka kůlu do 3 m</t>
  </si>
  <si>
    <t>810016953</t>
  </si>
  <si>
    <t>19</t>
  </si>
  <si>
    <t>18480411R</t>
  </si>
  <si>
    <t>Ochrana dřevin před okusem rákosovou bandáží, mulčování borkou 1,5m2</t>
  </si>
  <si>
    <t>-141113171</t>
  </si>
  <si>
    <t>20</t>
  </si>
  <si>
    <t>18480611R</t>
  </si>
  <si>
    <t>Péče o stromy do 2 let po výsadbě vč. zálivky</t>
  </si>
  <si>
    <t>-1116979562</t>
  </si>
  <si>
    <t>184802311</t>
  </si>
  <si>
    <t>Chemické odplevelení před založením kultury nad 20 m2 postřikem na široko ve svahu do 1:1</t>
  </si>
  <si>
    <t>-267820655</t>
  </si>
  <si>
    <t>22</t>
  </si>
  <si>
    <t>185803113</t>
  </si>
  <si>
    <t>Ošetření trávníku shrabáním ve svahu do 1:1</t>
  </si>
  <si>
    <t>-119872508</t>
  </si>
  <si>
    <t>Zakládání</t>
  </si>
  <si>
    <t>23</t>
  </si>
  <si>
    <t>274313711</t>
  </si>
  <si>
    <t>Základy z betonu prostého pasy betonu kamenem neprokládaného tř. C 20/25</t>
  </si>
  <si>
    <t>-283607164</t>
  </si>
  <si>
    <t>0,2*7,4*0,4 "podél zdi"</t>
  </si>
  <si>
    <t>0,4*7,2*0,4 "okolo studny"</t>
  </si>
  <si>
    <t>24</t>
  </si>
  <si>
    <t>274351121</t>
  </si>
  <si>
    <t>Bednění základů pasů rovné zřízení</t>
  </si>
  <si>
    <t>-709531126</t>
  </si>
  <si>
    <t>7,4*0,4 "podél zdi"</t>
  </si>
  <si>
    <t>25</t>
  </si>
  <si>
    <t>274351122</t>
  </si>
  <si>
    <t>Bednění základů pasů rovné odstranění</t>
  </si>
  <si>
    <t>1104422341</t>
  </si>
  <si>
    <t>26</t>
  </si>
  <si>
    <t>274352221</t>
  </si>
  <si>
    <t>Bednění základů pasů kruhové nebo obloukové poloměru přes 1 do 2,5 m zřízení</t>
  </si>
  <si>
    <t>-1004272530</t>
  </si>
  <si>
    <t>7,2*0,4 "okolo studny"</t>
  </si>
  <si>
    <t>27</t>
  </si>
  <si>
    <t>274352222</t>
  </si>
  <si>
    <t>Bednění základů pasů kruhové nebo obloukové poloměru přes 1 do 2,5 m odstranění</t>
  </si>
  <si>
    <t>1412628501</t>
  </si>
  <si>
    <t>Svislé a kompletní konstrukce</t>
  </si>
  <si>
    <t>28</t>
  </si>
  <si>
    <t>311213122</t>
  </si>
  <si>
    <t>Zdivo nadzákladové z lomového kamene štípaného nebo ručně vybíraného na maltu z nepravidelných kamenů objemu 1 kusu kamene přes 0,02 m3, šířka spáry přes 4 do 10 mm</t>
  </si>
  <si>
    <t>2111128768</t>
  </si>
  <si>
    <t>0,3*7,4*1,92 "podél zdi"</t>
  </si>
  <si>
    <t>0,45*7,2*0,85 "okolo studny"</t>
  </si>
  <si>
    <t>Komunikace pozemní</t>
  </si>
  <si>
    <t>29</t>
  </si>
  <si>
    <t>564211113</t>
  </si>
  <si>
    <t>Podklad nebo podsyp ze štěrkopísku ŠP s rozprostřením, vlhčením a zhutněním, po zhutnění tl. 70 mm</t>
  </si>
  <si>
    <t>532286348</t>
  </si>
  <si>
    <t>30</t>
  </si>
  <si>
    <t>564730011</t>
  </si>
  <si>
    <t>Podklad nebo kryt z kameniva hrubého drceného vel. 8-16 mm s rozprostřením a zhutněním, po zhutnění tl. 100 mm</t>
  </si>
  <si>
    <t>1935794895</t>
  </si>
  <si>
    <t>31</t>
  </si>
  <si>
    <t>564730111</t>
  </si>
  <si>
    <t>Podklad nebo kryt z kameniva hrubého drceného vel. 16-32 mm s rozprostřením a zhutněním, po zhutnění tl. 100 mm</t>
  </si>
  <si>
    <t>823990805</t>
  </si>
  <si>
    <t>Trubní vedení</t>
  </si>
  <si>
    <t>32</t>
  </si>
  <si>
    <t>899103211</t>
  </si>
  <si>
    <t>Demontáž poklopů litinových a ocelových včetně rámů, hmotnosti jednotlivě přes 100 do 150 Kg</t>
  </si>
  <si>
    <t>1921044970</t>
  </si>
  <si>
    <t>Ostatní konstrukce a práce, bourání</t>
  </si>
  <si>
    <t>33</t>
  </si>
  <si>
    <t>91637121R</t>
  </si>
  <si>
    <t xml:space="preserve">Osazení obrubníku z ocelové pásoviny </t>
  </si>
  <si>
    <t>m</t>
  </si>
  <si>
    <t>795343438</t>
  </si>
  <si>
    <t>34</t>
  </si>
  <si>
    <t>135151341</t>
  </si>
  <si>
    <t>ocel široká jakost S235JR 200x25 mm</t>
  </si>
  <si>
    <t>-1169124488</t>
  </si>
  <si>
    <t>P</t>
  </si>
  <si>
    <t>Poznámka k položce:
Hmotnost: 39,25 kg/m</t>
  </si>
  <si>
    <t>35</t>
  </si>
  <si>
    <t>919726122</t>
  </si>
  <si>
    <t>Geotextilie netkaná pro ochranu, separaci nebo filtraci měrná hmotnost přes 200 do 300 g/m2</t>
  </si>
  <si>
    <t>1576973094</t>
  </si>
  <si>
    <t>36</t>
  </si>
  <si>
    <t>91979101R</t>
  </si>
  <si>
    <t>Osazení mříže (zakrytí studny)</t>
  </si>
  <si>
    <t>-90711749</t>
  </si>
  <si>
    <t>37</t>
  </si>
  <si>
    <t>749101941</t>
  </si>
  <si>
    <t>atypická kovaná mříž s hustým pletivem (dle projektové dokumentace)</t>
  </si>
  <si>
    <t>1536159788</t>
  </si>
  <si>
    <t>38</t>
  </si>
  <si>
    <t>936104213</t>
  </si>
  <si>
    <t>Montáž odpadkového koše přichycením kotevními šrouby</t>
  </si>
  <si>
    <t>-655970722</t>
  </si>
  <si>
    <t>39</t>
  </si>
  <si>
    <t>749101320</t>
  </si>
  <si>
    <t>koš odpadkový drátěný velký  kulatý (kotvený), výška 61 cm, průměr 47 cm, obsah 50 l</t>
  </si>
  <si>
    <t>-1499578386</t>
  </si>
  <si>
    <t>40</t>
  </si>
  <si>
    <t>936124113</t>
  </si>
  <si>
    <t>Montáž lavičky parkové stabilní přichycené kotevními šrouby</t>
  </si>
  <si>
    <t>-1617974273</t>
  </si>
  <si>
    <t>41</t>
  </si>
  <si>
    <t>749101060</t>
  </si>
  <si>
    <t>lavička s opěradlem (kotvená) 180 x 62,5 x 75,5 cm  konstrukce - litina, sedák - dřevo</t>
  </si>
  <si>
    <t>-1033270050</t>
  </si>
  <si>
    <t>42</t>
  </si>
  <si>
    <t>938431111</t>
  </si>
  <si>
    <t>Čištění studny průměru přes 80 do 100 cm hloubky do 5 m s odstraněním kalu tloušťky do 0,1 m</t>
  </si>
  <si>
    <t>-1381675818</t>
  </si>
  <si>
    <t>43</t>
  </si>
  <si>
    <t>938431119</t>
  </si>
  <si>
    <t>Čištění studny průměru přes 80 do 100 cm Příplatek k ceně za každý další i započatý 0,1 m tloušťky kalu</t>
  </si>
  <si>
    <t>-282717341</t>
  </si>
  <si>
    <t>1*2 'Přepočtené koeficientem množství</t>
  </si>
  <si>
    <t>44</t>
  </si>
  <si>
    <t>962022391</t>
  </si>
  <si>
    <t>Bourání zdiva nadzákladového kamenného nebo smíšeného kamenného na maltu vápennou nebo vápenocementovou, objemu přes 1 m3</t>
  </si>
  <si>
    <t>289334325</t>
  </si>
  <si>
    <t>(PI*0,6*(1,0*1,0-0,65*0,65))</t>
  </si>
  <si>
    <t>45</t>
  </si>
  <si>
    <t>963012520</t>
  </si>
  <si>
    <t>Bourání stropů z desek nebo panelů železobetonových prefabrikovaných s dutinami z panelů, š. přes 300 mm tl. přes 140 mm</t>
  </si>
  <si>
    <t>37239088</t>
  </si>
  <si>
    <t>2,2*2,2*0,2 "zakrytí studny"</t>
  </si>
  <si>
    <t>-0,6*0,6*0,2 "poklop"</t>
  </si>
  <si>
    <t>997</t>
  </si>
  <si>
    <t>Přesun sutě</t>
  </si>
  <si>
    <t>46</t>
  </si>
  <si>
    <t>997013501</t>
  </si>
  <si>
    <t>Odvoz suti a vybouraných hmot na skládku nebo meziskládku se složením, na vzdálenost do 1 km</t>
  </si>
  <si>
    <t>353869725</t>
  </si>
  <si>
    <t>47</t>
  </si>
  <si>
    <t>997013509</t>
  </si>
  <si>
    <t>Odvoz suti a vybouraných hmot na skládku nebo meziskládku se složením, na vzdálenost Příplatek k ceně za každý další i započatý 1 km přes 1 km</t>
  </si>
  <si>
    <t>-1169901749</t>
  </si>
  <si>
    <t>4,306*9 'Přepočtené koeficientem množství</t>
  </si>
  <si>
    <t>48</t>
  </si>
  <si>
    <t>997013831</t>
  </si>
  <si>
    <t>Poplatek za uložení stavebního odpadu na skládce (skládkovné) směsného</t>
  </si>
  <si>
    <t>-39934702</t>
  </si>
  <si>
    <t>998</t>
  </si>
  <si>
    <t>Přesun hmot</t>
  </si>
  <si>
    <t>49</t>
  </si>
  <si>
    <t>998231311</t>
  </si>
  <si>
    <t>Přesun hmot pro sadovnické a krajinářské úpravy - strojně dopravní vzdálenost do 5000 m</t>
  </si>
  <si>
    <t>712535884</t>
  </si>
  <si>
    <t>PSV</t>
  </si>
  <si>
    <t>Práce a dodávky PSV</t>
  </si>
  <si>
    <t>711</t>
  </si>
  <si>
    <t>Izolace proti vodě, vlhkosti a plynům</t>
  </si>
  <si>
    <t>50</t>
  </si>
  <si>
    <t>711111001</t>
  </si>
  <si>
    <t>Provedení izolace proti zemní vlhkosti natěradly a tmely za studena na ploše vodorovné V nátěrem penetračním</t>
  </si>
  <si>
    <t>915616625</t>
  </si>
  <si>
    <t>51</t>
  </si>
  <si>
    <t>111631500</t>
  </si>
  <si>
    <t>lak asfaltový penetrační (MJ t) bal 9 kg</t>
  </si>
  <si>
    <t>-1620978524</t>
  </si>
  <si>
    <t>Poznámka k položce:
Spotřeba 0,3-0,4kg/m2 dle povrchu, ředidlo technický benzín</t>
  </si>
  <si>
    <t>5,61*0,0003 'Přepočtené koeficientem množství</t>
  </si>
  <si>
    <t>52</t>
  </si>
  <si>
    <t>711141559</t>
  </si>
  <si>
    <t>Provedení izolace proti zemní vlhkosti pásy přitavením NAIP na ploše vodorovné V</t>
  </si>
  <si>
    <t>1915147777</t>
  </si>
  <si>
    <t>0,3*7,6 "podél zdi"</t>
  </si>
  <si>
    <t>0,45*7,4 "okolo studny"</t>
  </si>
  <si>
    <t>53</t>
  </si>
  <si>
    <t>1010151880</t>
  </si>
  <si>
    <t>Hydroizolační asfaltový pás GLASTEK 40 SPECIAL MINERAL</t>
  </si>
  <si>
    <t>-1134813624</t>
  </si>
  <si>
    <t>5,61*1,1 'Přepočtené koeficientem množství</t>
  </si>
  <si>
    <t>54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</si>
  <si>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</si>
  <si>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</si>
  <si>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</si>
  <si>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29814535</t>
  </si>
  <si>
    <t>741</t>
  </si>
  <si>
    <t>Elektroinstalace - silnoproud</t>
  </si>
  <si>
    <t>55</t>
  </si>
  <si>
    <t>74137215R</t>
  </si>
  <si>
    <t>Montáž a diodávka svítidlo LED (1W), nerezový rámeček</t>
  </si>
  <si>
    <t>-2022885127</t>
  </si>
  <si>
    <t>56</t>
  </si>
  <si>
    <t>74137216R</t>
  </si>
  <si>
    <t>Napojení na veřejné osvětlení</t>
  </si>
  <si>
    <t>1386627522</t>
  </si>
  <si>
    <t>782</t>
  </si>
  <si>
    <t>Dokončovací práce - obklady z kamene</t>
  </si>
  <si>
    <t>57</t>
  </si>
  <si>
    <t>782131113</t>
  </si>
  <si>
    <t>Montáž obkladů stěn z tvrdých kamenů kladených do malty z nejvýše dvou rozdílných druhů pravoúhlých desek ve skladbě se pravidelně opakujících tl. přes 30 do 50 mm</t>
  </si>
  <si>
    <t>1728238494</t>
  </si>
  <si>
    <t>0,4*7,4 "podél zdi"</t>
  </si>
  <si>
    <t>0,45*7,2 "okolo studny"</t>
  </si>
  <si>
    <t>58</t>
  </si>
  <si>
    <t>583821700</t>
  </si>
  <si>
    <t>deska obkladová, tl 4 cm do 0,24 m2</t>
  </si>
  <si>
    <t>799444742</t>
  </si>
  <si>
    <t>6,2*1,05 'Přepočtené koeficientem množství</t>
  </si>
  <si>
    <t>59</t>
  </si>
  <si>
    <t>998782201</t>
  </si>
  <si>
    <t>Přesun hmot pro obklady kamenné stanovený procentní sazbou (%) z ceny vodorovná dopravní vzdálenost do 50 m v objektech výšky do 6 m</t>
  </si>
  <si>
    <t>-1957673012</t>
  </si>
  <si>
    <t>VRN</t>
  </si>
  <si>
    <t>Vedlejší rozpočtové náklady</t>
  </si>
  <si>
    <t>60</t>
  </si>
  <si>
    <t>030001000</t>
  </si>
  <si>
    <t>Základní rozdělení průvodních činností a nákladů zařízení staveniště</t>
  </si>
  <si>
    <t>Kč</t>
  </si>
  <si>
    <t>1024</t>
  </si>
  <si>
    <t>1218800806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</si>
  <si>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</si>
  <si>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</si>
  <si>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</si>
  <si>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</si>
  <si>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</si>
  <si>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</si>
  <si>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</si>
  <si>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</si>
  <si>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</si>
  <si>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</si>
  <si>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</si>
  <si>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</si>
  <si>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</si>
  <si>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</si>
  <si>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</si>
  <si>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</si>
  <si>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</si>
  <si>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</si>
  <si>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</si>
  <si>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</si>
  <si>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</si>
  <si>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</si>
  <si>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</si>
  <si>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</si>
  <si>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</si>
  <si>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</si>
  <si>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</si>
  <si>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</si>
  <si>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</si>
  <si>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</si>
  <si>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</si>
  <si>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</si>
  <si>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</si>
  <si>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</si>
  <si>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</si>
  <si>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</si>
  <si>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</si>
  <si>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</si>
  <si>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</si>
  <si>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</si>
  <si>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</si>
  <si>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</si>
  <si>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</si>
  <si>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</si>
  <si>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</si>
  <si>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</si>
  <si>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</si>
  <si>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</si>
  <si>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</si>
  <si>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</si>
  <si>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</si>
  <si>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</si>
  <si>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</si>
  <si>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</si>
  <si>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</si>
  <si>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</si>
  <si>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</si>
  <si>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</si>
  <si>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</si>
  <si>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</si>
  <si>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</si>
  <si>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</si>
  <si>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</si>
  <si>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</si>
  <si>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</si>
  <si>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</si>
  <si>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</si>
  <si>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</si>
  <si>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</si>
  <si>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</si>
  <si>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</si>
  <si>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</si>
  <si>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</si>
  <si>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</si>
  <si>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</si>
  <si>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</si>
  <si>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</si>
  <si>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</si>
  <si>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</si>
  <si>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</si>
  <si>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</si>
  <si>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</si>
  <si>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</si>
  <si>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</si>
  <si>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</si>
  <si>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</si>
  <si>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</si>
  <si>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</si>
  <si>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</si>
  <si>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</si>
  <si>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</si>
  <si>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</si>
  <si>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</si>
  <si>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</si>
  <si>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</si>
  <si>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</si>
  <si>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</si>
  <si>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</si>
  <si>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</si>
  <si>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</si>
  <si>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</si>
  <si>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</si>
  <si>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</si>
  <si>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</si>
  <si>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</si>
  <si>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</si>
  <si>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</si>
  <si>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</si>
  <si>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</si>
  <si>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</si>
  <si>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</si>
  <si>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</si>
  <si>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</si>
  <si>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</si>
  <si>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</si>
  <si>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</si>
  <si>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</si>
  <si>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</si>
  <si>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</si>
  <si>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</si>
  <si>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</si>
  <si>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</si>
  <si>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</si>
  <si>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</si>
  <si>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</si>
  <si>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</si>
  <si>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</si>
  <si>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</si>
  <si>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</si>
  <si>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</si>
  <si>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</si>
  <si>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</si>
  <si>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</si>
  <si>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</si>
  <si>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</si>
  <si>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</si>
  <si>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</si>
  <si>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</si>
  <si>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</si>
  <si>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</si>
  <si>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</si>
  <si>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</si>
  <si>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</si>
  <si>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</si>
  <si>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</si>
  <si>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</si>
  <si>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</si>
  <si>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</si>
  <si>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</si>
  <si>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</si>
  <si>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</si>
  <si>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</si>
  <si>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</si>
  <si>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</si>
  <si>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</si>
  <si>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</si>
  <si>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</si>
  <si>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</si>
  <si>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</si>
  <si>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</si>
  <si>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</si>
  <si>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</si>
  <si>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</si>
  <si>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</si>
  <si>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</si>
  <si>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</si>
  <si>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</si>
  <si>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</si>
  <si>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</si>
  <si>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</si>
  <si>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</si>
  <si>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</si>
  <si>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</si>
  <si>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</si>
  <si>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</si>
  <si>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</si>
  <si>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</si>
  <si>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</si>
  <si>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</si>
  <si>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</si>
  <si>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</si>
  <si>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</si>
  <si>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</si>
  <si>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chránička elektro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</si>
</sst>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21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31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6" borderId="27" xfId="0" applyFont="1" applyFill="1" applyBorder="1" applyAlignment="1" applyProtection="1">
      <alignment horizontal="center" vertical="center"/>
      <protection locked="0"/>
    </xf>
    <xf numFmtId="49" fontId="0" fillId="6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6" borderId="27" xfId="0" applyFont="1" applyFill="1" applyBorder="1" applyAlignment="1" applyProtection="1">
      <alignment horizontal="left" vertical="center" wrapText="1"/>
      <protection locked="0"/>
    </xf>
    <xf numFmtId="0" fontId="0" fillId="6" borderId="27" xfId="0" applyFont="1" applyFill="1" applyBorder="1" applyAlignment="1" applyProtection="1">
      <alignment horizontal="center" vertical="center" wrapText="1"/>
      <protection locked="0"/>
    </xf>
    <xf numFmtId="167" fontId="0" fillId="6" borderId="27" xfId="0" applyNumberFormat="1" applyFont="1" applyFill="1" applyBorder="1" applyAlignment="1" applyProtection="1">
      <alignment vertical="center"/>
      <protection locked="0"/>
    </xf>
    <xf numFmtId="4" fontId="0" fillId="6" borderId="27" xfId="0" applyNumberFormat="1" applyFont="1" applyFill="1" applyBorder="1" applyAlignment="1" applyProtection="1">
      <alignment vertical="center"/>
      <protection locked="0"/>
    </xf>
    <xf numFmtId="0" fontId="0" fillId="6" borderId="4" xfId="0" applyFont="1" applyFill="1" applyBorder="1" applyAlignment="1" applyProtection="1">
      <alignment vertical="center"/>
      <protection locked="0"/>
    </xf>
    <xf numFmtId="0" fontId="0" fillId="6" borderId="4" xfId="0" applyFont="1" applyFill="1" applyBorder="1" applyAlignment="1">
      <alignment vertical="center"/>
    </xf>
    <xf numFmtId="0" fontId="2" fillId="6" borderId="27" xfId="0" applyFont="1" applyFill="1" applyBorder="1" applyAlignment="1" applyProtection="1">
      <alignment horizontal="left" vertical="center"/>
      <protection locked="0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166" fontId="2" fillId="6" borderId="0" xfId="0" applyNumberFormat="1" applyFont="1" applyFill="1" applyBorder="1" applyAlignment="1">
      <alignment vertical="center"/>
    </xf>
    <xf numFmtId="166" fontId="2" fillId="6" borderId="15" xfId="0" applyNumberFormat="1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0" fillId="6" borderId="0" xfId="0" applyFont="1" applyFill="1" applyAlignment="1">
      <alignment horizontal="left" vertical="center"/>
    </xf>
    <xf numFmtId="4" fontId="0" fillId="6" borderId="0" xfId="0" applyNumberFormat="1" applyFont="1" applyFill="1" applyAlignment="1">
      <alignment vertical="center"/>
    </xf>
    <xf numFmtId="0" fontId="36" fillId="6" borderId="27" xfId="0" applyFont="1" applyFill="1" applyBorder="1" applyAlignment="1" applyProtection="1">
      <alignment horizontal="center" vertical="center"/>
      <protection locked="0"/>
    </xf>
    <xf numFmtId="49" fontId="36" fillId="6" borderId="27" xfId="0" applyNumberFormat="1" applyFont="1" applyFill="1" applyBorder="1" applyAlignment="1" applyProtection="1">
      <alignment horizontal="left" vertical="center" wrapText="1"/>
      <protection locked="0"/>
    </xf>
    <xf numFmtId="0" fontId="36" fillId="6" borderId="27" xfId="0" applyFont="1" applyFill="1" applyBorder="1" applyAlignment="1" applyProtection="1">
      <alignment horizontal="left" vertical="center" wrapText="1"/>
      <protection locked="0"/>
    </xf>
    <xf numFmtId="0" fontId="36" fillId="6" borderId="27" xfId="0" applyFont="1" applyFill="1" applyBorder="1" applyAlignment="1" applyProtection="1">
      <alignment horizontal="center" vertical="center" wrapText="1"/>
      <protection locked="0"/>
    </xf>
    <xf numFmtId="167" fontId="36" fillId="6" borderId="27" xfId="0" applyNumberFormat="1" applyFont="1" applyFill="1" applyBorder="1" applyAlignment="1" applyProtection="1">
      <alignment vertical="center"/>
      <protection locked="0"/>
    </xf>
    <xf numFmtId="4" fontId="36" fillId="6" borderId="27" xfId="0" applyNumberFormat="1" applyFont="1" applyFill="1" applyBorder="1" applyAlignment="1" applyProtection="1">
      <alignment vertical="center"/>
      <protection locked="0"/>
    </xf>
    <xf numFmtId="0" fontId="36" fillId="6" borderId="4" xfId="0" applyFont="1" applyFill="1" applyBorder="1" applyAlignment="1">
      <alignment vertical="center"/>
    </xf>
    <xf numFmtId="0" fontId="36" fillId="6" borderId="27" xfId="0" applyFont="1" applyFill="1" applyBorder="1" applyAlignment="1" applyProtection="1">
      <alignment horizontal="left" vertical="center"/>
      <protection locked="0"/>
    </xf>
    <xf numFmtId="0" fontId="36" fillId="6" borderId="0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vertical="center"/>
    </xf>
    <xf numFmtId="166" fontId="2" fillId="6" borderId="23" xfId="0" applyNumberFormat="1" applyFont="1" applyFill="1" applyBorder="1" applyAlignment="1">
      <alignment vertical="center"/>
    </xf>
    <xf numFmtId="166" fontId="2" fillId="6" borderId="24" xfId="0" applyNumberFormat="1" applyFont="1" applyFill="1" applyBorder="1" applyAlignment="1">
      <alignment vertical="center"/>
    </xf>
    <xf numFmtId="0" fontId="15" fillId="7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0" fillId="2" borderId="0" xfId="20" applyFont="1" applyFill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64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18" t="s">
        <v>8</v>
      </c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S2" s="22" t="s">
        <v>9</v>
      </c>
      <c r="BT2" s="22" t="s">
        <v>10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95" customHeight="1">
      <c r="B4" s="26"/>
      <c r="C4" s="27"/>
      <c r="D4" s="28" t="s">
        <v>12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13</v>
      </c>
      <c r="BE4" s="31" t="s">
        <v>14</v>
      </c>
      <c r="BS4" s="22" t="s">
        <v>15</v>
      </c>
    </row>
    <row r="5" spans="2:71" ht="14.45" customHeight="1">
      <c r="B5" s="26"/>
      <c r="C5" s="27"/>
      <c r="D5" s="32" t="s">
        <v>16</v>
      </c>
      <c r="E5" s="27"/>
      <c r="F5" s="27"/>
      <c r="G5" s="27"/>
      <c r="H5" s="27"/>
      <c r="I5" s="27"/>
      <c r="J5" s="27"/>
      <c r="K5" s="346" t="s">
        <v>17</v>
      </c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27"/>
      <c r="AQ5" s="29"/>
      <c r="BE5" s="344" t="s">
        <v>18</v>
      </c>
      <c r="BS5" s="22" t="s">
        <v>9</v>
      </c>
    </row>
    <row r="6" spans="2:71" ht="36.95" customHeight="1">
      <c r="B6" s="26"/>
      <c r="C6" s="27"/>
      <c r="D6" s="34" t="s">
        <v>19</v>
      </c>
      <c r="E6" s="27"/>
      <c r="F6" s="27"/>
      <c r="G6" s="27"/>
      <c r="H6" s="27"/>
      <c r="I6" s="27"/>
      <c r="J6" s="27"/>
      <c r="K6" s="348" t="s">
        <v>20</v>
      </c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27"/>
      <c r="AQ6" s="29"/>
      <c r="BE6" s="345"/>
      <c r="BS6" s="22" t="s">
        <v>9</v>
      </c>
    </row>
    <row r="7" spans="2:71" ht="14.45" customHeight="1">
      <c r="B7" s="26"/>
      <c r="C7" s="27"/>
      <c r="D7" s="35" t="s">
        <v>21</v>
      </c>
      <c r="E7" s="27"/>
      <c r="F7" s="27"/>
      <c r="G7" s="27"/>
      <c r="H7" s="27"/>
      <c r="I7" s="27"/>
      <c r="J7" s="27"/>
      <c r="K7" s="33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5</v>
      </c>
      <c r="AO7" s="27"/>
      <c r="AP7" s="27"/>
      <c r="AQ7" s="29"/>
      <c r="BE7" s="345"/>
      <c r="BS7" s="22" t="s">
        <v>9</v>
      </c>
    </row>
    <row r="8" spans="2:71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45"/>
      <c r="BS8" s="22" t="s">
        <v>9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45"/>
      <c r="BS9" s="22" t="s">
        <v>9</v>
      </c>
    </row>
    <row r="10" spans="2:71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5</v>
      </c>
      <c r="AO10" s="27"/>
      <c r="AP10" s="27"/>
      <c r="AQ10" s="29"/>
      <c r="BE10" s="345"/>
      <c r="BS10" s="22" t="s">
        <v>9</v>
      </c>
    </row>
    <row r="11" spans="2:71" ht="18.4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30</v>
      </c>
      <c r="AL11" s="27"/>
      <c r="AM11" s="27"/>
      <c r="AN11" s="33" t="s">
        <v>5</v>
      </c>
      <c r="AO11" s="27"/>
      <c r="AP11" s="27"/>
      <c r="AQ11" s="29"/>
      <c r="BE11" s="345"/>
      <c r="BS11" s="22" t="s">
        <v>9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45"/>
      <c r="BS12" s="22" t="s">
        <v>9</v>
      </c>
    </row>
    <row r="13" spans="2:71" ht="14.45" customHeight="1">
      <c r="B13" s="26"/>
      <c r="C13" s="27"/>
      <c r="D13" s="35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32</v>
      </c>
      <c r="AO13" s="27"/>
      <c r="AP13" s="27"/>
      <c r="AQ13" s="29"/>
      <c r="BE13" s="345"/>
      <c r="BS13" s="22" t="s">
        <v>9</v>
      </c>
    </row>
    <row r="14" spans="2:71" ht="15">
      <c r="B14" s="26"/>
      <c r="C14" s="27"/>
      <c r="D14" s="27"/>
      <c r="E14" s="349" t="s">
        <v>32</v>
      </c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" t="s">
        <v>30</v>
      </c>
      <c r="AL14" s="27"/>
      <c r="AM14" s="27"/>
      <c r="AN14" s="37" t="s">
        <v>32</v>
      </c>
      <c r="AO14" s="27"/>
      <c r="AP14" s="27"/>
      <c r="AQ14" s="29"/>
      <c r="BE14" s="345"/>
      <c r="BS14" s="22" t="s">
        <v>9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45"/>
      <c r="BS15" s="22" t="s">
        <v>6</v>
      </c>
    </row>
    <row r="16" spans="2:71" ht="14.45" customHeight="1">
      <c r="B16" s="26"/>
      <c r="C16" s="27"/>
      <c r="D16" s="35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5</v>
      </c>
      <c r="AO16" s="27"/>
      <c r="AP16" s="27"/>
      <c r="AQ16" s="29"/>
      <c r="BE16" s="345"/>
      <c r="BS16" s="22" t="s">
        <v>6</v>
      </c>
    </row>
    <row r="17" spans="2:71" ht="18.4" customHeight="1">
      <c r="B17" s="26"/>
      <c r="C17" s="27"/>
      <c r="D17" s="27"/>
      <c r="E17" s="33" t="s">
        <v>34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30</v>
      </c>
      <c r="AL17" s="27"/>
      <c r="AM17" s="27"/>
      <c r="AN17" s="33" t="s">
        <v>5</v>
      </c>
      <c r="AO17" s="27"/>
      <c r="AP17" s="27"/>
      <c r="AQ17" s="29"/>
      <c r="BE17" s="345"/>
      <c r="BS17" s="22" t="s">
        <v>35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45"/>
      <c r="BS18" s="22" t="s">
        <v>9</v>
      </c>
    </row>
    <row r="19" spans="2:71" ht="14.45" customHeight="1">
      <c r="B19" s="26"/>
      <c r="C19" s="27"/>
      <c r="D19" s="35" t="s">
        <v>36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45"/>
      <c r="BS19" s="22" t="s">
        <v>9</v>
      </c>
    </row>
    <row r="20" spans="2:71" ht="14.45" customHeight="1">
      <c r="B20" s="26"/>
      <c r="C20" s="27"/>
      <c r="D20" s="27"/>
      <c r="E20" s="351" t="s">
        <v>5</v>
      </c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27"/>
      <c r="AP20" s="27"/>
      <c r="AQ20" s="29"/>
      <c r="BE20" s="345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45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45"/>
    </row>
    <row r="23" spans="2:57" s="1" customFormat="1" ht="25.9" customHeight="1">
      <c r="B23" s="39"/>
      <c r="C23" s="40"/>
      <c r="D23" s="41" t="s">
        <v>37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52">
        <f>ROUND(AG51,2)</f>
        <v>0</v>
      </c>
      <c r="AL23" s="353"/>
      <c r="AM23" s="353"/>
      <c r="AN23" s="353"/>
      <c r="AO23" s="353"/>
      <c r="AP23" s="40"/>
      <c r="AQ23" s="43"/>
      <c r="BE23" s="345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45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54" t="s">
        <v>38</v>
      </c>
      <c r="M25" s="354"/>
      <c r="N25" s="354"/>
      <c r="O25" s="354"/>
      <c r="P25" s="40"/>
      <c r="Q25" s="40"/>
      <c r="R25" s="40"/>
      <c r="S25" s="40"/>
      <c r="T25" s="40"/>
      <c r="U25" s="40"/>
      <c r="V25" s="40"/>
      <c r="W25" s="354" t="s">
        <v>39</v>
      </c>
      <c r="X25" s="354"/>
      <c r="Y25" s="354"/>
      <c r="Z25" s="354"/>
      <c r="AA25" s="354"/>
      <c r="AB25" s="354"/>
      <c r="AC25" s="354"/>
      <c r="AD25" s="354"/>
      <c r="AE25" s="354"/>
      <c r="AF25" s="40"/>
      <c r="AG25" s="40"/>
      <c r="AH25" s="40"/>
      <c r="AI25" s="40"/>
      <c r="AJ25" s="40"/>
      <c r="AK25" s="354" t="s">
        <v>40</v>
      </c>
      <c r="AL25" s="354"/>
      <c r="AM25" s="354"/>
      <c r="AN25" s="354"/>
      <c r="AO25" s="354"/>
      <c r="AP25" s="40"/>
      <c r="AQ25" s="43"/>
      <c r="BE25" s="345"/>
    </row>
    <row r="26" spans="2:57" s="2" customFormat="1" ht="14.45" customHeight="1">
      <c r="B26" s="45"/>
      <c r="C26" s="46"/>
      <c r="D26" s="47" t="s">
        <v>41</v>
      </c>
      <c r="E26" s="46"/>
      <c r="F26" s="47" t="s">
        <v>42</v>
      </c>
      <c r="G26" s="46"/>
      <c r="H26" s="46"/>
      <c r="I26" s="46"/>
      <c r="J26" s="46"/>
      <c r="K26" s="46"/>
      <c r="L26" s="337">
        <v>0.21</v>
      </c>
      <c r="M26" s="338"/>
      <c r="N26" s="338"/>
      <c r="O26" s="338"/>
      <c r="P26" s="46"/>
      <c r="Q26" s="46"/>
      <c r="R26" s="46"/>
      <c r="S26" s="46"/>
      <c r="T26" s="46"/>
      <c r="U26" s="46"/>
      <c r="V26" s="46"/>
      <c r="W26" s="339">
        <f>ROUND(AZ51,2)</f>
        <v>0</v>
      </c>
      <c r="X26" s="338"/>
      <c r="Y26" s="338"/>
      <c r="Z26" s="338"/>
      <c r="AA26" s="338"/>
      <c r="AB26" s="338"/>
      <c r="AC26" s="338"/>
      <c r="AD26" s="338"/>
      <c r="AE26" s="338"/>
      <c r="AF26" s="46"/>
      <c r="AG26" s="46"/>
      <c r="AH26" s="46"/>
      <c r="AI26" s="46"/>
      <c r="AJ26" s="46"/>
      <c r="AK26" s="339">
        <f>ROUND(AV51,2)</f>
        <v>0</v>
      </c>
      <c r="AL26" s="338"/>
      <c r="AM26" s="338"/>
      <c r="AN26" s="338"/>
      <c r="AO26" s="338"/>
      <c r="AP26" s="46"/>
      <c r="AQ26" s="48"/>
      <c r="BE26" s="345"/>
    </row>
    <row r="27" spans="2:57" s="2" customFormat="1" ht="14.45" customHeight="1">
      <c r="B27" s="45"/>
      <c r="C27" s="46"/>
      <c r="D27" s="46"/>
      <c r="E27" s="46"/>
      <c r="F27" s="47" t="s">
        <v>43</v>
      </c>
      <c r="G27" s="46"/>
      <c r="H27" s="46"/>
      <c r="I27" s="46"/>
      <c r="J27" s="46"/>
      <c r="K27" s="46"/>
      <c r="L27" s="337">
        <v>0.15</v>
      </c>
      <c r="M27" s="338"/>
      <c r="N27" s="338"/>
      <c r="O27" s="338"/>
      <c r="P27" s="46"/>
      <c r="Q27" s="46"/>
      <c r="R27" s="46"/>
      <c r="S27" s="46"/>
      <c r="T27" s="46"/>
      <c r="U27" s="46"/>
      <c r="V27" s="46"/>
      <c r="W27" s="339">
        <f>ROUND(BA51,2)</f>
        <v>0</v>
      </c>
      <c r="X27" s="338"/>
      <c r="Y27" s="338"/>
      <c r="Z27" s="338"/>
      <c r="AA27" s="338"/>
      <c r="AB27" s="338"/>
      <c r="AC27" s="338"/>
      <c r="AD27" s="338"/>
      <c r="AE27" s="338"/>
      <c r="AF27" s="46"/>
      <c r="AG27" s="46"/>
      <c r="AH27" s="46"/>
      <c r="AI27" s="46"/>
      <c r="AJ27" s="46"/>
      <c r="AK27" s="339">
        <f>ROUND(AW51,2)</f>
        <v>0</v>
      </c>
      <c r="AL27" s="338"/>
      <c r="AM27" s="338"/>
      <c r="AN27" s="338"/>
      <c r="AO27" s="338"/>
      <c r="AP27" s="46"/>
      <c r="AQ27" s="48"/>
      <c r="BE27" s="345"/>
    </row>
    <row r="28" spans="2:57" s="2" customFormat="1" ht="14.45" customHeight="1" hidden="1">
      <c r="B28" s="45"/>
      <c r="C28" s="46"/>
      <c r="D28" s="46"/>
      <c r="E28" s="46"/>
      <c r="F28" s="47" t="s">
        <v>44</v>
      </c>
      <c r="G28" s="46"/>
      <c r="H28" s="46"/>
      <c r="I28" s="46"/>
      <c r="J28" s="46"/>
      <c r="K28" s="46"/>
      <c r="L28" s="337">
        <v>0.21</v>
      </c>
      <c r="M28" s="338"/>
      <c r="N28" s="338"/>
      <c r="O28" s="338"/>
      <c r="P28" s="46"/>
      <c r="Q28" s="46"/>
      <c r="R28" s="46"/>
      <c r="S28" s="46"/>
      <c r="T28" s="46"/>
      <c r="U28" s="46"/>
      <c r="V28" s="46"/>
      <c r="W28" s="339">
        <f>ROUND(BB51,2)</f>
        <v>0</v>
      </c>
      <c r="X28" s="338"/>
      <c r="Y28" s="338"/>
      <c r="Z28" s="338"/>
      <c r="AA28" s="338"/>
      <c r="AB28" s="338"/>
      <c r="AC28" s="338"/>
      <c r="AD28" s="338"/>
      <c r="AE28" s="338"/>
      <c r="AF28" s="46"/>
      <c r="AG28" s="46"/>
      <c r="AH28" s="46"/>
      <c r="AI28" s="46"/>
      <c r="AJ28" s="46"/>
      <c r="AK28" s="339">
        <v>0</v>
      </c>
      <c r="AL28" s="338"/>
      <c r="AM28" s="338"/>
      <c r="AN28" s="338"/>
      <c r="AO28" s="338"/>
      <c r="AP28" s="46"/>
      <c r="AQ28" s="48"/>
      <c r="BE28" s="345"/>
    </row>
    <row r="29" spans="2:57" s="2" customFormat="1" ht="14.45" customHeight="1" hidden="1">
      <c r="B29" s="45"/>
      <c r="C29" s="46"/>
      <c r="D29" s="46"/>
      <c r="E29" s="46"/>
      <c r="F29" s="47" t="s">
        <v>45</v>
      </c>
      <c r="G29" s="46"/>
      <c r="H29" s="46"/>
      <c r="I29" s="46"/>
      <c r="J29" s="46"/>
      <c r="K29" s="46"/>
      <c r="L29" s="337">
        <v>0.15</v>
      </c>
      <c r="M29" s="338"/>
      <c r="N29" s="338"/>
      <c r="O29" s="338"/>
      <c r="P29" s="46"/>
      <c r="Q29" s="46"/>
      <c r="R29" s="46"/>
      <c r="S29" s="46"/>
      <c r="T29" s="46"/>
      <c r="U29" s="46"/>
      <c r="V29" s="46"/>
      <c r="W29" s="339">
        <f>ROUND(BC51,2)</f>
        <v>0</v>
      </c>
      <c r="X29" s="338"/>
      <c r="Y29" s="338"/>
      <c r="Z29" s="338"/>
      <c r="AA29" s="338"/>
      <c r="AB29" s="338"/>
      <c r="AC29" s="338"/>
      <c r="AD29" s="338"/>
      <c r="AE29" s="338"/>
      <c r="AF29" s="46"/>
      <c r="AG29" s="46"/>
      <c r="AH29" s="46"/>
      <c r="AI29" s="46"/>
      <c r="AJ29" s="46"/>
      <c r="AK29" s="339">
        <v>0</v>
      </c>
      <c r="AL29" s="338"/>
      <c r="AM29" s="338"/>
      <c r="AN29" s="338"/>
      <c r="AO29" s="338"/>
      <c r="AP29" s="46"/>
      <c r="AQ29" s="48"/>
      <c r="BE29" s="345"/>
    </row>
    <row r="30" spans="2:57" s="2" customFormat="1" ht="14.45" customHeight="1" hidden="1">
      <c r="B30" s="45"/>
      <c r="C30" s="46"/>
      <c r="D30" s="46"/>
      <c r="E30" s="46"/>
      <c r="F30" s="47" t="s">
        <v>46</v>
      </c>
      <c r="G30" s="46"/>
      <c r="H30" s="46"/>
      <c r="I30" s="46"/>
      <c r="J30" s="46"/>
      <c r="K30" s="46"/>
      <c r="L30" s="337">
        <v>0</v>
      </c>
      <c r="M30" s="338"/>
      <c r="N30" s="338"/>
      <c r="O30" s="338"/>
      <c r="P30" s="46"/>
      <c r="Q30" s="46"/>
      <c r="R30" s="46"/>
      <c r="S30" s="46"/>
      <c r="T30" s="46"/>
      <c r="U30" s="46"/>
      <c r="V30" s="46"/>
      <c r="W30" s="339">
        <f>ROUND(BD51,2)</f>
        <v>0</v>
      </c>
      <c r="X30" s="338"/>
      <c r="Y30" s="338"/>
      <c r="Z30" s="338"/>
      <c r="AA30" s="338"/>
      <c r="AB30" s="338"/>
      <c r="AC30" s="338"/>
      <c r="AD30" s="338"/>
      <c r="AE30" s="338"/>
      <c r="AF30" s="46"/>
      <c r="AG30" s="46"/>
      <c r="AH30" s="46"/>
      <c r="AI30" s="46"/>
      <c r="AJ30" s="46"/>
      <c r="AK30" s="339">
        <v>0</v>
      </c>
      <c r="AL30" s="338"/>
      <c r="AM30" s="338"/>
      <c r="AN30" s="338"/>
      <c r="AO30" s="338"/>
      <c r="AP30" s="46"/>
      <c r="AQ30" s="48"/>
      <c r="BE30" s="345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45"/>
    </row>
    <row r="32" spans="2:57" s="1" customFormat="1" ht="25.9" customHeight="1">
      <c r="B32" s="39"/>
      <c r="C32" s="49"/>
      <c r="D32" s="50" t="s">
        <v>47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48</v>
      </c>
      <c r="U32" s="51"/>
      <c r="V32" s="51"/>
      <c r="W32" s="51"/>
      <c r="X32" s="340" t="s">
        <v>49</v>
      </c>
      <c r="Y32" s="341"/>
      <c r="Z32" s="341"/>
      <c r="AA32" s="341"/>
      <c r="AB32" s="341"/>
      <c r="AC32" s="51"/>
      <c r="AD32" s="51"/>
      <c r="AE32" s="51"/>
      <c r="AF32" s="51"/>
      <c r="AG32" s="51"/>
      <c r="AH32" s="51"/>
      <c r="AI32" s="51"/>
      <c r="AJ32" s="51"/>
      <c r="AK32" s="342">
        <f>SUM(AK23:AK30)</f>
        <v>0</v>
      </c>
      <c r="AL32" s="341"/>
      <c r="AM32" s="341"/>
      <c r="AN32" s="341"/>
      <c r="AO32" s="343"/>
      <c r="AP32" s="49"/>
      <c r="AQ32" s="53"/>
      <c r="BE32" s="345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39"/>
    </row>
    <row r="39" spans="2:44" s="1" customFormat="1" ht="36.95" customHeight="1">
      <c r="B39" s="39"/>
      <c r="C39" s="59" t="s">
        <v>50</v>
      </c>
      <c r="AR39" s="39"/>
    </row>
    <row r="40" spans="2:44" s="1" customFormat="1" ht="6.95" customHeight="1">
      <c r="B40" s="39"/>
      <c r="AR40" s="39"/>
    </row>
    <row r="41" spans="2:44" s="3" customFormat="1" ht="14.45" customHeight="1">
      <c r="B41" s="60"/>
      <c r="C41" s="61" t="s">
        <v>16</v>
      </c>
      <c r="L41" s="3" t="str">
        <f>K5</f>
        <v>857_17</v>
      </c>
      <c r="AR41" s="60"/>
    </row>
    <row r="42" spans="2:44" s="4" customFormat="1" ht="36.95" customHeight="1">
      <c r="B42" s="62"/>
      <c r="C42" s="63" t="s">
        <v>19</v>
      </c>
      <c r="L42" s="325" t="str">
        <f>K6</f>
        <v>Oprava studny u městských hradeb v Berouně</v>
      </c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R42" s="62"/>
    </row>
    <row r="43" spans="2:44" s="1" customFormat="1" ht="6.95" customHeight="1">
      <c r="B43" s="39"/>
      <c r="AR43" s="39"/>
    </row>
    <row r="44" spans="2:44" s="1" customFormat="1" ht="15">
      <c r="B44" s="39"/>
      <c r="C44" s="61" t="s">
        <v>23</v>
      </c>
      <c r="L44" s="64" t="str">
        <f>IF(K8="","",K8)</f>
        <v>Beroun</v>
      </c>
      <c r="AI44" s="61" t="s">
        <v>25</v>
      </c>
      <c r="AM44" s="327" t="str">
        <f>IF(AN8="","",AN8)</f>
        <v>20. 11. 2017</v>
      </c>
      <c r="AN44" s="327"/>
      <c r="AR44" s="39"/>
    </row>
    <row r="45" spans="2:44" s="1" customFormat="1" ht="6.95" customHeight="1">
      <c r="B45" s="39"/>
      <c r="AR45" s="39"/>
    </row>
    <row r="46" spans="2:56" s="1" customFormat="1" ht="15">
      <c r="B46" s="39"/>
      <c r="C46" s="61" t="s">
        <v>27</v>
      </c>
      <c r="L46" s="3" t="str">
        <f>IF(E11="","",E11)</f>
        <v>Město Beroun</v>
      </c>
      <c r="AI46" s="61" t="s">
        <v>33</v>
      </c>
      <c r="AM46" s="328" t="str">
        <f>IF(E17="","",E17)</f>
        <v>RAM projekt s.r.o.</v>
      </c>
      <c r="AN46" s="328"/>
      <c r="AO46" s="328"/>
      <c r="AP46" s="328"/>
      <c r="AR46" s="39"/>
      <c r="AS46" s="329" t="s">
        <v>51</v>
      </c>
      <c r="AT46" s="330"/>
      <c r="AU46" s="66"/>
      <c r="AV46" s="66"/>
      <c r="AW46" s="66"/>
      <c r="AX46" s="66"/>
      <c r="AY46" s="66"/>
      <c r="AZ46" s="66"/>
      <c r="BA46" s="66"/>
      <c r="BB46" s="66"/>
      <c r="BC46" s="66"/>
      <c r="BD46" s="67"/>
    </row>
    <row r="47" spans="2:56" s="1" customFormat="1" ht="15">
      <c r="B47" s="39"/>
      <c r="C47" s="61" t="s">
        <v>31</v>
      </c>
      <c r="L47" s="3" t="str">
        <f>IF(E14="Vyplň údaj","",E14)</f>
        <v/>
      </c>
      <c r="AR47" s="39"/>
      <c r="AS47" s="331"/>
      <c r="AT47" s="332"/>
      <c r="AU47" s="40"/>
      <c r="AV47" s="40"/>
      <c r="AW47" s="40"/>
      <c r="AX47" s="40"/>
      <c r="AY47" s="40"/>
      <c r="AZ47" s="40"/>
      <c r="BA47" s="40"/>
      <c r="BB47" s="40"/>
      <c r="BC47" s="40"/>
      <c r="BD47" s="68"/>
    </row>
    <row r="48" spans="2:56" s="1" customFormat="1" ht="10.9" customHeight="1">
      <c r="B48" s="39"/>
      <c r="AR48" s="39"/>
      <c r="AS48" s="331"/>
      <c r="AT48" s="332"/>
      <c r="AU48" s="40"/>
      <c r="AV48" s="40"/>
      <c r="AW48" s="40"/>
      <c r="AX48" s="40"/>
      <c r="AY48" s="40"/>
      <c r="AZ48" s="40"/>
      <c r="BA48" s="40"/>
      <c r="BB48" s="40"/>
      <c r="BC48" s="40"/>
      <c r="BD48" s="68"/>
    </row>
    <row r="49" spans="2:56" s="1" customFormat="1" ht="29.25" customHeight="1">
      <c r="B49" s="39"/>
      <c r="C49" s="333" t="s">
        <v>52</v>
      </c>
      <c r="D49" s="334"/>
      <c r="E49" s="334"/>
      <c r="F49" s="334"/>
      <c r="G49" s="334"/>
      <c r="H49" s="69"/>
      <c r="I49" s="335" t="s">
        <v>53</v>
      </c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6" t="s">
        <v>54</v>
      </c>
      <c r="AH49" s="334"/>
      <c r="AI49" s="334"/>
      <c r="AJ49" s="334"/>
      <c r="AK49" s="334"/>
      <c r="AL49" s="334"/>
      <c r="AM49" s="334"/>
      <c r="AN49" s="335" t="s">
        <v>55</v>
      </c>
      <c r="AO49" s="334"/>
      <c r="AP49" s="334"/>
      <c r="AQ49" s="70" t="s">
        <v>56</v>
      </c>
      <c r="AR49" s="39"/>
      <c r="AS49" s="71" t="s">
        <v>57</v>
      </c>
      <c r="AT49" s="72" t="s">
        <v>58</v>
      </c>
      <c r="AU49" s="72" t="s">
        <v>59</v>
      </c>
      <c r="AV49" s="72" t="s">
        <v>60</v>
      </c>
      <c r="AW49" s="72" t="s">
        <v>61</v>
      </c>
      <c r="AX49" s="72" t="s">
        <v>62</v>
      </c>
      <c r="AY49" s="72" t="s">
        <v>63</v>
      </c>
      <c r="AZ49" s="72" t="s">
        <v>64</v>
      </c>
      <c r="BA49" s="72" t="s">
        <v>65</v>
      </c>
      <c r="BB49" s="72" t="s">
        <v>66</v>
      </c>
      <c r="BC49" s="72" t="s">
        <v>67</v>
      </c>
      <c r="BD49" s="73" t="s">
        <v>68</v>
      </c>
    </row>
    <row r="50" spans="2:56" s="1" customFormat="1" ht="10.9" customHeight="1">
      <c r="B50" s="39"/>
      <c r="AR50" s="39"/>
      <c r="AS50" s="74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7"/>
    </row>
    <row r="51" spans="2:90" s="4" customFormat="1" ht="32.45" customHeight="1">
      <c r="B51" s="62"/>
      <c r="C51" s="75" t="s">
        <v>69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323">
        <f>ROUND(AG52,2)</f>
        <v>0</v>
      </c>
      <c r="AH51" s="323"/>
      <c r="AI51" s="323"/>
      <c r="AJ51" s="323"/>
      <c r="AK51" s="323"/>
      <c r="AL51" s="323"/>
      <c r="AM51" s="323"/>
      <c r="AN51" s="324">
        <f>SUM(AG51,AT51)</f>
        <v>0</v>
      </c>
      <c r="AO51" s="324"/>
      <c r="AP51" s="324"/>
      <c r="AQ51" s="77" t="s">
        <v>5</v>
      </c>
      <c r="AR51" s="62"/>
      <c r="AS51" s="78">
        <f>ROUND(AS52,2)</f>
        <v>0</v>
      </c>
      <c r="AT51" s="79">
        <f>ROUND(SUM(AV51:AW51),2)</f>
        <v>0</v>
      </c>
      <c r="AU51" s="80">
        <f>ROUND(AU52,5)</f>
        <v>0</v>
      </c>
      <c r="AV51" s="79">
        <f>ROUND(AZ51*L26,2)</f>
        <v>0</v>
      </c>
      <c r="AW51" s="79">
        <f>ROUND(BA51*L27,2)</f>
        <v>0</v>
      </c>
      <c r="AX51" s="79">
        <f>ROUND(BB51*L26,2)</f>
        <v>0</v>
      </c>
      <c r="AY51" s="79">
        <f>ROUND(BC51*L27,2)</f>
        <v>0</v>
      </c>
      <c r="AZ51" s="79">
        <f>ROUND(AZ52,2)</f>
        <v>0</v>
      </c>
      <c r="BA51" s="79">
        <f>ROUND(BA52,2)</f>
        <v>0</v>
      </c>
      <c r="BB51" s="79">
        <f>ROUND(BB52,2)</f>
        <v>0</v>
      </c>
      <c r="BC51" s="79">
        <f>ROUND(BC52,2)</f>
        <v>0</v>
      </c>
      <c r="BD51" s="81">
        <f>ROUND(BD52,2)</f>
        <v>0</v>
      </c>
      <c r="BS51" s="63" t="s">
        <v>70</v>
      </c>
      <c r="BT51" s="63" t="s">
        <v>71</v>
      </c>
      <c r="BU51" s="82" t="s">
        <v>72</v>
      </c>
      <c r="BV51" s="63" t="s">
        <v>73</v>
      </c>
      <c r="BW51" s="63" t="s">
        <v>7</v>
      </c>
      <c r="BX51" s="63" t="s">
        <v>74</v>
      </c>
      <c r="CL51" s="63" t="s">
        <v>5</v>
      </c>
    </row>
    <row r="52" spans="1:91" s="5" customFormat="1" ht="14.45" customHeight="1">
      <c r="A52" s="83" t="s">
        <v>75</v>
      </c>
      <c r="B52" s="84"/>
      <c r="C52" s="85"/>
      <c r="D52" s="322" t="s">
        <v>76</v>
      </c>
      <c r="E52" s="322"/>
      <c r="F52" s="322"/>
      <c r="G52" s="322"/>
      <c r="H52" s="322"/>
      <c r="I52" s="86"/>
      <c r="J52" s="322" t="s">
        <v>77</v>
      </c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0">
        <f>'01 - Oprava pláště studny'!J27</f>
        <v>0</v>
      </c>
      <c r="AH52" s="321"/>
      <c r="AI52" s="321"/>
      <c r="AJ52" s="321"/>
      <c r="AK52" s="321"/>
      <c r="AL52" s="321"/>
      <c r="AM52" s="321"/>
      <c r="AN52" s="320">
        <f>SUM(AG52,AT52)</f>
        <v>0</v>
      </c>
      <c r="AO52" s="321"/>
      <c r="AP52" s="321"/>
      <c r="AQ52" s="87" t="s">
        <v>78</v>
      </c>
      <c r="AR52" s="84"/>
      <c r="AS52" s="88">
        <v>0</v>
      </c>
      <c r="AT52" s="89">
        <f>ROUND(SUM(AV52:AW52),2)</f>
        <v>0</v>
      </c>
      <c r="AU52" s="90">
        <f>'01 - Oprava pláště studny'!P90</f>
        <v>0</v>
      </c>
      <c r="AV52" s="89">
        <f>'01 - Oprava pláště studny'!J30</f>
        <v>0</v>
      </c>
      <c r="AW52" s="89">
        <f>'01 - Oprava pláště studny'!J31</f>
        <v>0</v>
      </c>
      <c r="AX52" s="89">
        <f>'01 - Oprava pláště studny'!J32</f>
        <v>0</v>
      </c>
      <c r="AY52" s="89">
        <f>'01 - Oprava pláště studny'!J33</f>
        <v>0</v>
      </c>
      <c r="AZ52" s="89">
        <f>'01 - Oprava pláště studny'!F30</f>
        <v>0</v>
      </c>
      <c r="BA52" s="89">
        <f>'01 - Oprava pláště studny'!F31</f>
        <v>0</v>
      </c>
      <c r="BB52" s="89">
        <f>'01 - Oprava pláště studny'!F32</f>
        <v>0</v>
      </c>
      <c r="BC52" s="89">
        <f>'01 - Oprava pláště studny'!F33</f>
        <v>0</v>
      </c>
      <c r="BD52" s="91">
        <f>'01 - Oprava pláště studny'!F34</f>
        <v>0</v>
      </c>
      <c r="BT52" s="92" t="s">
        <v>79</v>
      </c>
      <c r="BV52" s="92" t="s">
        <v>73</v>
      </c>
      <c r="BW52" s="92" t="s">
        <v>80</v>
      </c>
      <c r="BX52" s="92" t="s">
        <v>7</v>
      </c>
      <c r="CL52" s="92" t="s">
        <v>5</v>
      </c>
      <c r="CM52" s="92" t="s">
        <v>81</v>
      </c>
    </row>
    <row r="53" spans="2:44" s="1" customFormat="1" ht="30" customHeight="1">
      <c r="B53" s="39"/>
      <c r="AR53" s="39"/>
    </row>
    <row r="54" spans="2:44" s="1" customFormat="1" ht="6.95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39"/>
    </row>
  </sheetData>
  <mergeCells count="41">
    <mergeCell ref="W27:AE27"/>
    <mergeCell ref="AK27:AO27"/>
    <mergeCell ref="L28: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AK32:AO32"/>
    <mergeCell ref="W28:AE28"/>
    <mergeCell ref="AK28:AO28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01 - Oprava pláště studny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4"/>
  <sheetViews>
    <sheetView showGridLines="0" tabSelected="1" workbookViewId="0" topLeftCell="A1">
      <pane ySplit="1" topLeftCell="A179" activePane="bottomLeft" state="frozen"/>
      <selection pane="bottomLeft" activeCell="A101" sqref="A101:XFD10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4"/>
      <c r="C1" s="94"/>
      <c r="D1" s="95" t="s">
        <v>1</v>
      </c>
      <c r="E1" s="94"/>
      <c r="F1" s="96" t="s">
        <v>82</v>
      </c>
      <c r="G1" s="359" t="s">
        <v>83</v>
      </c>
      <c r="H1" s="359"/>
      <c r="I1" s="97"/>
      <c r="J1" s="96" t="s">
        <v>84</v>
      </c>
      <c r="K1" s="95" t="s">
        <v>85</v>
      </c>
      <c r="L1" s="96" t="s">
        <v>86</v>
      </c>
      <c r="M1" s="96"/>
      <c r="N1" s="96"/>
      <c r="O1" s="96"/>
      <c r="P1" s="96"/>
      <c r="Q1" s="96"/>
      <c r="R1" s="96"/>
      <c r="S1" s="96"/>
      <c r="T1" s="96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56" ht="36.95" customHeight="1">
      <c r="L2" s="318" t="s">
        <v>8</v>
      </c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22" t="s">
        <v>80</v>
      </c>
      <c r="AZ2" s="98" t="s">
        <v>87</v>
      </c>
      <c r="BA2" s="98" t="s">
        <v>88</v>
      </c>
      <c r="BB2" s="98" t="s">
        <v>89</v>
      </c>
      <c r="BC2" s="98" t="s">
        <v>90</v>
      </c>
      <c r="BD2" s="98" t="s">
        <v>81</v>
      </c>
    </row>
    <row r="3" spans="2:56" ht="6.95" customHeight="1">
      <c r="B3" s="23"/>
      <c r="C3" s="24"/>
      <c r="D3" s="24"/>
      <c r="E3" s="24"/>
      <c r="F3" s="24"/>
      <c r="G3" s="24"/>
      <c r="H3" s="24"/>
      <c r="I3" s="99"/>
      <c r="J3" s="24"/>
      <c r="K3" s="25"/>
      <c r="AT3" s="22" t="s">
        <v>81</v>
      </c>
      <c r="AZ3" s="98" t="s">
        <v>91</v>
      </c>
      <c r="BA3" s="98" t="s">
        <v>92</v>
      </c>
      <c r="BB3" s="98" t="s">
        <v>89</v>
      </c>
      <c r="BC3" s="98" t="s">
        <v>90</v>
      </c>
      <c r="BD3" s="98" t="s">
        <v>81</v>
      </c>
    </row>
    <row r="4" spans="2:46" ht="36.95" customHeight="1">
      <c r="B4" s="26"/>
      <c r="C4" s="27"/>
      <c r="D4" s="28" t="s">
        <v>93</v>
      </c>
      <c r="E4" s="27"/>
      <c r="F4" s="27"/>
      <c r="G4" s="27"/>
      <c r="H4" s="27"/>
      <c r="I4" s="100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0"/>
      <c r="J5" s="27"/>
      <c r="K5" s="29"/>
    </row>
    <row r="6" spans="2:11" ht="15">
      <c r="B6" s="26"/>
      <c r="C6" s="27"/>
      <c r="D6" s="35" t="s">
        <v>19</v>
      </c>
      <c r="E6" s="27"/>
      <c r="F6" s="27"/>
      <c r="G6" s="27"/>
      <c r="H6" s="27"/>
      <c r="I6" s="100"/>
      <c r="J6" s="27"/>
      <c r="K6" s="29"/>
    </row>
    <row r="7" spans="2:11" ht="14.45" customHeight="1">
      <c r="B7" s="26"/>
      <c r="C7" s="27"/>
      <c r="D7" s="27"/>
      <c r="E7" s="360" t="str">
        <f>'Rekapitulace stavby'!K6</f>
        <v>Oprava studny u městských hradeb v Berouně</v>
      </c>
      <c r="F7" s="361"/>
      <c r="G7" s="361"/>
      <c r="H7" s="361"/>
      <c r="I7" s="100"/>
      <c r="J7" s="27"/>
      <c r="K7" s="29"/>
    </row>
    <row r="8" spans="2:11" s="1" customFormat="1" ht="15">
      <c r="B8" s="39"/>
      <c r="C8" s="40"/>
      <c r="D8" s="35" t="s">
        <v>94</v>
      </c>
      <c r="E8" s="40"/>
      <c r="F8" s="40"/>
      <c r="G8" s="40"/>
      <c r="H8" s="40"/>
      <c r="I8" s="101"/>
      <c r="J8" s="40"/>
      <c r="K8" s="43"/>
    </row>
    <row r="9" spans="2:11" s="1" customFormat="1" ht="36.95" customHeight="1">
      <c r="B9" s="39"/>
      <c r="C9" s="40"/>
      <c r="D9" s="40"/>
      <c r="E9" s="362" t="s">
        <v>95</v>
      </c>
      <c r="F9" s="363"/>
      <c r="G9" s="363"/>
      <c r="H9" s="363"/>
      <c r="I9" s="101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1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2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02" t="s">
        <v>25</v>
      </c>
      <c r="J12" s="103" t="str">
        <f>'Rekapitulace stavby'!AN8</f>
        <v>20. 11. 2017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1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2" t="s">
        <v>28</v>
      </c>
      <c r="J14" s="33" t="s">
        <v>5</v>
      </c>
      <c r="K14" s="43"/>
    </row>
    <row r="15" spans="2:11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02" t="s">
        <v>30</v>
      </c>
      <c r="J15" s="33" t="s">
        <v>5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1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02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2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1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02" t="s">
        <v>28</v>
      </c>
      <c r="J20" s="33" t="s">
        <v>5</v>
      </c>
      <c r="K20" s="43"/>
    </row>
    <row r="21" spans="2:11" s="1" customFormat="1" ht="18" customHeight="1">
      <c r="B21" s="39"/>
      <c r="C21" s="40"/>
      <c r="D21" s="40"/>
      <c r="E21" s="33" t="s">
        <v>34</v>
      </c>
      <c r="F21" s="40"/>
      <c r="G21" s="40"/>
      <c r="H21" s="40"/>
      <c r="I21" s="102" t="s">
        <v>30</v>
      </c>
      <c r="J21" s="33" t="s">
        <v>5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1"/>
      <c r="J22" s="40"/>
      <c r="K22" s="43"/>
    </row>
    <row r="23" spans="2:11" s="1" customFormat="1" ht="14.45" customHeight="1">
      <c r="B23" s="39"/>
      <c r="C23" s="40"/>
      <c r="D23" s="35" t="s">
        <v>36</v>
      </c>
      <c r="E23" s="40"/>
      <c r="F23" s="40"/>
      <c r="G23" s="40"/>
      <c r="H23" s="40"/>
      <c r="I23" s="101"/>
      <c r="J23" s="40"/>
      <c r="K23" s="43"/>
    </row>
    <row r="24" spans="2:11" s="6" customFormat="1" ht="14.45" customHeight="1">
      <c r="B24" s="104"/>
      <c r="C24" s="105"/>
      <c r="D24" s="105"/>
      <c r="E24" s="351" t="s">
        <v>5</v>
      </c>
      <c r="F24" s="351"/>
      <c r="G24" s="351"/>
      <c r="H24" s="351"/>
      <c r="I24" s="106"/>
      <c r="J24" s="105"/>
      <c r="K24" s="107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1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08"/>
      <c r="J26" s="66"/>
      <c r="K26" s="109"/>
    </row>
    <row r="27" spans="2:11" s="1" customFormat="1" ht="25.35" customHeight="1">
      <c r="B27" s="39"/>
      <c r="C27" s="40"/>
      <c r="D27" s="110" t="s">
        <v>37</v>
      </c>
      <c r="E27" s="40"/>
      <c r="F27" s="40"/>
      <c r="G27" s="40"/>
      <c r="H27" s="40"/>
      <c r="I27" s="101"/>
      <c r="J27" s="111">
        <f>ROUND(J90,2)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08"/>
      <c r="J28" s="66"/>
      <c r="K28" s="109"/>
    </row>
    <row r="29" spans="2:11" s="1" customFormat="1" ht="14.45" customHeight="1">
      <c r="B29" s="39"/>
      <c r="C29" s="40"/>
      <c r="D29" s="40"/>
      <c r="E29" s="40"/>
      <c r="F29" s="44" t="s">
        <v>39</v>
      </c>
      <c r="G29" s="40"/>
      <c r="H29" s="40"/>
      <c r="I29" s="112" t="s">
        <v>38</v>
      </c>
      <c r="J29" s="44" t="s">
        <v>40</v>
      </c>
      <c r="K29" s="43"/>
    </row>
    <row r="30" spans="2:11" s="1" customFormat="1" ht="14.45" customHeight="1">
      <c r="B30" s="39"/>
      <c r="C30" s="40"/>
      <c r="D30" s="47" t="s">
        <v>41</v>
      </c>
      <c r="E30" s="47" t="s">
        <v>42</v>
      </c>
      <c r="F30" s="113">
        <f>ROUND(SUM(BE90:BE199),2)</f>
        <v>0</v>
      </c>
      <c r="G30" s="40"/>
      <c r="H30" s="40"/>
      <c r="I30" s="114">
        <v>0.21</v>
      </c>
      <c r="J30" s="113">
        <f>ROUND(ROUND((SUM(BE90:BE199)),2)*I30,2)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43</v>
      </c>
      <c r="F31" s="113">
        <f>ROUND(SUM(BF90:BF199),2)</f>
        <v>0</v>
      </c>
      <c r="G31" s="40"/>
      <c r="H31" s="40"/>
      <c r="I31" s="114">
        <v>0.15</v>
      </c>
      <c r="J31" s="113">
        <f>ROUND(ROUND((SUM(BF90:BF199)),2)*I31,2)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44</v>
      </c>
      <c r="F32" s="113">
        <f>ROUND(SUM(BG90:BG199),2)</f>
        <v>0</v>
      </c>
      <c r="G32" s="40"/>
      <c r="H32" s="40"/>
      <c r="I32" s="114">
        <v>0.21</v>
      </c>
      <c r="J32" s="113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45</v>
      </c>
      <c r="F33" s="113">
        <f>ROUND(SUM(BH90:BH199),2)</f>
        <v>0</v>
      </c>
      <c r="G33" s="40"/>
      <c r="H33" s="40"/>
      <c r="I33" s="114">
        <v>0.15</v>
      </c>
      <c r="J33" s="113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46</v>
      </c>
      <c r="F34" s="113">
        <f>ROUND(SUM(BI90:BI199),2)</f>
        <v>0</v>
      </c>
      <c r="G34" s="40"/>
      <c r="H34" s="40"/>
      <c r="I34" s="114">
        <v>0</v>
      </c>
      <c r="J34" s="113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1"/>
      <c r="J35" s="40"/>
      <c r="K35" s="43"/>
    </row>
    <row r="36" spans="2:11" s="1" customFormat="1" ht="25.35" customHeight="1">
      <c r="B36" s="39"/>
      <c r="C36" s="115"/>
      <c r="D36" s="116" t="s">
        <v>47</v>
      </c>
      <c r="E36" s="69"/>
      <c r="F36" s="69"/>
      <c r="G36" s="117" t="s">
        <v>48</v>
      </c>
      <c r="H36" s="118" t="s">
        <v>49</v>
      </c>
      <c r="I36" s="119"/>
      <c r="J36" s="120">
        <f>SUM(J27:J34)</f>
        <v>0</v>
      </c>
      <c r="K36" s="121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2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3"/>
      <c r="J41" s="58"/>
      <c r="K41" s="124"/>
    </row>
    <row r="42" spans="2:11" s="1" customFormat="1" ht="36.95" customHeight="1">
      <c r="B42" s="39"/>
      <c r="C42" s="28" t="s">
        <v>96</v>
      </c>
      <c r="D42" s="40"/>
      <c r="E42" s="40"/>
      <c r="F42" s="40"/>
      <c r="G42" s="40"/>
      <c r="H42" s="40"/>
      <c r="I42" s="101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1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1"/>
      <c r="J44" s="40"/>
      <c r="K44" s="43"/>
    </row>
    <row r="45" spans="2:11" s="1" customFormat="1" ht="14.45" customHeight="1">
      <c r="B45" s="39"/>
      <c r="C45" s="40"/>
      <c r="D45" s="40"/>
      <c r="E45" s="360" t="str">
        <f>E7</f>
        <v>Oprava studny u městských hradeb v Berouně</v>
      </c>
      <c r="F45" s="361"/>
      <c r="G45" s="361"/>
      <c r="H45" s="361"/>
      <c r="I45" s="101"/>
      <c r="J45" s="40"/>
      <c r="K45" s="43"/>
    </row>
    <row r="46" spans="2:11" s="1" customFormat="1" ht="14.45" customHeight="1">
      <c r="B46" s="39"/>
      <c r="C46" s="35" t="s">
        <v>94</v>
      </c>
      <c r="D46" s="40"/>
      <c r="E46" s="40"/>
      <c r="F46" s="40"/>
      <c r="G46" s="40"/>
      <c r="H46" s="40"/>
      <c r="I46" s="101"/>
      <c r="J46" s="40"/>
      <c r="K46" s="43"/>
    </row>
    <row r="47" spans="2:11" s="1" customFormat="1" ht="14.45" customHeight="1">
      <c r="B47" s="39"/>
      <c r="C47" s="40"/>
      <c r="D47" s="40"/>
      <c r="E47" s="362" t="str">
        <f>E9</f>
        <v>01 - Oprava pláště studny</v>
      </c>
      <c r="F47" s="363"/>
      <c r="G47" s="363"/>
      <c r="H47" s="363"/>
      <c r="I47" s="101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1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Beroun</v>
      </c>
      <c r="G49" s="40"/>
      <c r="H49" s="40"/>
      <c r="I49" s="102" t="s">
        <v>25</v>
      </c>
      <c r="J49" s="103" t="str">
        <f>IF(J12="","",J12)</f>
        <v>20. 11. 2017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1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Město Beroun</v>
      </c>
      <c r="G51" s="40"/>
      <c r="H51" s="40"/>
      <c r="I51" s="102" t="s">
        <v>33</v>
      </c>
      <c r="J51" s="351" t="str">
        <f>E21</f>
        <v>RAM projekt s.r.o.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01"/>
      <c r="J52" s="355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1"/>
      <c r="J53" s="40"/>
      <c r="K53" s="43"/>
    </row>
    <row r="54" spans="2:11" s="1" customFormat="1" ht="29.25" customHeight="1">
      <c r="B54" s="39"/>
      <c r="C54" s="125" t="s">
        <v>97</v>
      </c>
      <c r="D54" s="115"/>
      <c r="E54" s="115"/>
      <c r="F54" s="115"/>
      <c r="G54" s="115"/>
      <c r="H54" s="115"/>
      <c r="I54" s="126"/>
      <c r="J54" s="127" t="s">
        <v>98</v>
      </c>
      <c r="K54" s="128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1"/>
      <c r="J55" s="40"/>
      <c r="K55" s="43"/>
    </row>
    <row r="56" spans="2:47" s="1" customFormat="1" ht="29.25" customHeight="1">
      <c r="B56" s="39"/>
      <c r="C56" s="129" t="s">
        <v>99</v>
      </c>
      <c r="D56" s="40"/>
      <c r="E56" s="40"/>
      <c r="F56" s="40"/>
      <c r="G56" s="40"/>
      <c r="H56" s="40"/>
      <c r="I56" s="101"/>
      <c r="J56" s="111">
        <f>J90</f>
        <v>0</v>
      </c>
      <c r="K56" s="43"/>
      <c r="AU56" s="22" t="s">
        <v>100</v>
      </c>
    </row>
    <row r="57" spans="2:11" s="7" customFormat="1" ht="24.95" customHeight="1">
      <c r="B57" s="130"/>
      <c r="C57" s="131"/>
      <c r="D57" s="132" t="s">
        <v>101</v>
      </c>
      <c r="E57" s="133"/>
      <c r="F57" s="133"/>
      <c r="G57" s="133"/>
      <c r="H57" s="133"/>
      <c r="I57" s="134"/>
      <c r="J57" s="135">
        <f>J91</f>
        <v>0</v>
      </c>
      <c r="K57" s="136"/>
    </row>
    <row r="58" spans="2:11" s="8" customFormat="1" ht="19.9" customHeight="1">
      <c r="B58" s="137"/>
      <c r="C58" s="138"/>
      <c r="D58" s="139" t="s">
        <v>102</v>
      </c>
      <c r="E58" s="140"/>
      <c r="F58" s="140"/>
      <c r="G58" s="140"/>
      <c r="H58" s="140"/>
      <c r="I58" s="141"/>
      <c r="J58" s="142">
        <f>J92</f>
        <v>0</v>
      </c>
      <c r="K58" s="143"/>
    </row>
    <row r="59" spans="2:11" s="8" customFormat="1" ht="19.9" customHeight="1">
      <c r="B59" s="137"/>
      <c r="C59" s="138"/>
      <c r="D59" s="139" t="s">
        <v>103</v>
      </c>
      <c r="E59" s="140"/>
      <c r="F59" s="140"/>
      <c r="G59" s="140"/>
      <c r="H59" s="140"/>
      <c r="I59" s="141"/>
      <c r="J59" s="142">
        <f>J125</f>
        <v>0</v>
      </c>
      <c r="K59" s="143"/>
    </row>
    <row r="60" spans="2:11" s="8" customFormat="1" ht="19.9" customHeight="1">
      <c r="B60" s="137"/>
      <c r="C60" s="138"/>
      <c r="D60" s="139" t="s">
        <v>104</v>
      </c>
      <c r="E60" s="140"/>
      <c r="F60" s="140"/>
      <c r="G60" s="140"/>
      <c r="H60" s="140"/>
      <c r="I60" s="141"/>
      <c r="J60" s="142">
        <f>J136</f>
        <v>0</v>
      </c>
      <c r="K60" s="143"/>
    </row>
    <row r="61" spans="2:11" s="8" customFormat="1" ht="19.9" customHeight="1">
      <c r="B61" s="137"/>
      <c r="C61" s="138"/>
      <c r="D61" s="139" t="s">
        <v>105</v>
      </c>
      <c r="E61" s="140"/>
      <c r="F61" s="140"/>
      <c r="G61" s="140"/>
      <c r="H61" s="140"/>
      <c r="I61" s="141"/>
      <c r="J61" s="142">
        <f>J141</f>
        <v>0</v>
      </c>
      <c r="K61" s="143"/>
    </row>
    <row r="62" spans="2:11" s="8" customFormat="1" ht="19.9" customHeight="1">
      <c r="B62" s="137"/>
      <c r="C62" s="138"/>
      <c r="D62" s="139" t="s">
        <v>106</v>
      </c>
      <c r="E62" s="140"/>
      <c r="F62" s="140"/>
      <c r="G62" s="140"/>
      <c r="H62" s="140"/>
      <c r="I62" s="141"/>
      <c r="J62" s="142">
        <f>J145</f>
        <v>0</v>
      </c>
      <c r="K62" s="143"/>
    </row>
    <row r="63" spans="2:11" s="8" customFormat="1" ht="19.9" customHeight="1">
      <c r="B63" s="137"/>
      <c r="C63" s="138"/>
      <c r="D63" s="139" t="s">
        <v>107</v>
      </c>
      <c r="E63" s="140"/>
      <c r="F63" s="140"/>
      <c r="G63" s="140"/>
      <c r="H63" s="140"/>
      <c r="I63" s="141"/>
      <c r="J63" s="142">
        <f>J147</f>
        <v>0</v>
      </c>
      <c r="K63" s="143"/>
    </row>
    <row r="64" spans="2:11" s="8" customFormat="1" ht="19.9" customHeight="1">
      <c r="B64" s="137"/>
      <c r="C64" s="138"/>
      <c r="D64" s="139" t="s">
        <v>108</v>
      </c>
      <c r="E64" s="140"/>
      <c r="F64" s="140"/>
      <c r="G64" s="140"/>
      <c r="H64" s="140"/>
      <c r="I64" s="141"/>
      <c r="J64" s="142">
        <f>J167</f>
        <v>0</v>
      </c>
      <c r="K64" s="143"/>
    </row>
    <row r="65" spans="2:11" s="8" customFormat="1" ht="19.9" customHeight="1">
      <c r="B65" s="137"/>
      <c r="C65" s="138"/>
      <c r="D65" s="139" t="s">
        <v>109</v>
      </c>
      <c r="E65" s="140"/>
      <c r="F65" s="140"/>
      <c r="G65" s="140"/>
      <c r="H65" s="140"/>
      <c r="I65" s="141"/>
      <c r="J65" s="142">
        <f>J172</f>
        <v>0</v>
      </c>
      <c r="K65" s="143"/>
    </row>
    <row r="66" spans="2:11" s="7" customFormat="1" ht="24.95" customHeight="1">
      <c r="B66" s="130"/>
      <c r="C66" s="131"/>
      <c r="D66" s="132" t="s">
        <v>110</v>
      </c>
      <c r="E66" s="133"/>
      <c r="F66" s="133"/>
      <c r="G66" s="133"/>
      <c r="H66" s="133"/>
      <c r="I66" s="134"/>
      <c r="J66" s="135">
        <f>J174</f>
        <v>0</v>
      </c>
      <c r="K66" s="136"/>
    </row>
    <row r="67" spans="2:11" s="8" customFormat="1" ht="19.9" customHeight="1">
      <c r="B67" s="137"/>
      <c r="C67" s="138"/>
      <c r="D67" s="139" t="s">
        <v>111</v>
      </c>
      <c r="E67" s="140"/>
      <c r="F67" s="140"/>
      <c r="G67" s="140"/>
      <c r="H67" s="140"/>
      <c r="I67" s="141"/>
      <c r="J67" s="142">
        <f>J175</f>
        <v>0</v>
      </c>
      <c r="K67" s="143"/>
    </row>
    <row r="68" spans="2:11" s="8" customFormat="1" ht="19.9" customHeight="1">
      <c r="B68" s="137"/>
      <c r="C68" s="138"/>
      <c r="D68" s="139" t="s">
        <v>112</v>
      </c>
      <c r="E68" s="140"/>
      <c r="F68" s="140"/>
      <c r="G68" s="140"/>
      <c r="H68" s="140"/>
      <c r="I68" s="141"/>
      <c r="J68" s="142">
        <f>J187</f>
        <v>0</v>
      </c>
      <c r="K68" s="143"/>
    </row>
    <row r="69" spans="2:11" s="8" customFormat="1" ht="19.9" customHeight="1">
      <c r="B69" s="137"/>
      <c r="C69" s="138"/>
      <c r="D69" s="139" t="s">
        <v>113</v>
      </c>
      <c r="E69" s="140"/>
      <c r="F69" s="140"/>
      <c r="G69" s="140"/>
      <c r="H69" s="140"/>
      <c r="I69" s="141"/>
      <c r="J69" s="142">
        <f>J190</f>
        <v>0</v>
      </c>
      <c r="K69" s="143"/>
    </row>
    <row r="70" spans="2:11" s="7" customFormat="1" ht="24.95" customHeight="1">
      <c r="B70" s="130"/>
      <c r="C70" s="131"/>
      <c r="D70" s="132" t="s">
        <v>114</v>
      </c>
      <c r="E70" s="133"/>
      <c r="F70" s="133"/>
      <c r="G70" s="133"/>
      <c r="H70" s="133"/>
      <c r="I70" s="134"/>
      <c r="J70" s="135">
        <f>J198</f>
        <v>0</v>
      </c>
      <c r="K70" s="136"/>
    </row>
    <row r="71" spans="2:11" s="1" customFormat="1" ht="21.75" customHeight="1">
      <c r="B71" s="39"/>
      <c r="C71" s="40"/>
      <c r="D71" s="40"/>
      <c r="E71" s="40"/>
      <c r="F71" s="40"/>
      <c r="G71" s="40"/>
      <c r="H71" s="40"/>
      <c r="I71" s="101"/>
      <c r="J71" s="40"/>
      <c r="K71" s="43"/>
    </row>
    <row r="72" spans="2:11" s="1" customFormat="1" ht="6.95" customHeight="1">
      <c r="B72" s="54"/>
      <c r="C72" s="55"/>
      <c r="D72" s="55"/>
      <c r="E72" s="55"/>
      <c r="F72" s="55"/>
      <c r="G72" s="55"/>
      <c r="H72" s="55"/>
      <c r="I72" s="122"/>
      <c r="J72" s="55"/>
      <c r="K72" s="56"/>
    </row>
    <row r="76" spans="2:12" s="1" customFormat="1" ht="6.95" customHeight="1">
      <c r="B76" s="57"/>
      <c r="C76" s="58"/>
      <c r="D76" s="58"/>
      <c r="E76" s="58"/>
      <c r="F76" s="58"/>
      <c r="G76" s="58"/>
      <c r="H76" s="58"/>
      <c r="I76" s="123"/>
      <c r="J76" s="58"/>
      <c r="K76" s="58"/>
      <c r="L76" s="39"/>
    </row>
    <row r="77" spans="2:12" s="1" customFormat="1" ht="36.95" customHeight="1">
      <c r="B77" s="39"/>
      <c r="C77" s="59" t="s">
        <v>115</v>
      </c>
      <c r="L77" s="39"/>
    </row>
    <row r="78" spans="2:12" s="1" customFormat="1" ht="6.95" customHeight="1">
      <c r="B78" s="39"/>
      <c r="L78" s="39"/>
    </row>
    <row r="79" spans="2:12" s="1" customFormat="1" ht="14.45" customHeight="1">
      <c r="B79" s="39"/>
      <c r="C79" s="61" t="s">
        <v>19</v>
      </c>
      <c r="L79" s="39"/>
    </row>
    <row r="80" spans="2:12" s="1" customFormat="1" ht="14.45" customHeight="1">
      <c r="B80" s="39"/>
      <c r="E80" s="356" t="str">
        <f>E7</f>
        <v>Oprava studny u městských hradeb v Berouně</v>
      </c>
      <c r="F80" s="357"/>
      <c r="G80" s="357"/>
      <c r="H80" s="357"/>
      <c r="L80" s="39"/>
    </row>
    <row r="81" spans="2:12" s="1" customFormat="1" ht="14.45" customHeight="1">
      <c r="B81" s="39"/>
      <c r="C81" s="61" t="s">
        <v>94</v>
      </c>
      <c r="L81" s="39"/>
    </row>
    <row r="82" spans="2:12" s="1" customFormat="1" ht="14.45" customHeight="1">
      <c r="B82" s="39"/>
      <c r="E82" s="325" t="str">
        <f>E9</f>
        <v>01 - Oprava pláště studny</v>
      </c>
      <c r="F82" s="358"/>
      <c r="G82" s="358"/>
      <c r="H82" s="358"/>
      <c r="L82" s="39"/>
    </row>
    <row r="83" spans="2:12" s="1" customFormat="1" ht="6.95" customHeight="1">
      <c r="B83" s="39"/>
      <c r="L83" s="39"/>
    </row>
    <row r="84" spans="2:12" s="1" customFormat="1" ht="18" customHeight="1">
      <c r="B84" s="39"/>
      <c r="C84" s="61" t="s">
        <v>23</v>
      </c>
      <c r="F84" s="144" t="str">
        <f>F12</f>
        <v>Beroun</v>
      </c>
      <c r="I84" s="145" t="s">
        <v>25</v>
      </c>
      <c r="J84" s="65" t="str">
        <f>IF(J12="","",J12)</f>
        <v>20. 11. 2017</v>
      </c>
      <c r="L84" s="39"/>
    </row>
    <row r="85" spans="2:12" s="1" customFormat="1" ht="6.95" customHeight="1">
      <c r="B85" s="39"/>
      <c r="L85" s="39"/>
    </row>
    <row r="86" spans="2:12" s="1" customFormat="1" ht="15">
      <c r="B86" s="39"/>
      <c r="C86" s="61" t="s">
        <v>27</v>
      </c>
      <c r="F86" s="144" t="str">
        <f>E15</f>
        <v>Město Beroun</v>
      </c>
      <c r="I86" s="145" t="s">
        <v>33</v>
      </c>
      <c r="J86" s="144" t="str">
        <f>E21</f>
        <v>RAM projekt s.r.o.</v>
      </c>
      <c r="L86" s="39"/>
    </row>
    <row r="87" spans="2:12" s="1" customFormat="1" ht="14.45" customHeight="1">
      <c r="B87" s="39"/>
      <c r="C87" s="61" t="s">
        <v>31</v>
      </c>
      <c r="F87" s="144" t="str">
        <f>IF(E18="","",E18)</f>
        <v/>
      </c>
      <c r="L87" s="39"/>
    </row>
    <row r="88" spans="2:12" s="1" customFormat="1" ht="10.35" customHeight="1">
      <c r="B88" s="39"/>
      <c r="L88" s="39"/>
    </row>
    <row r="89" spans="2:20" s="9" customFormat="1" ht="29.25" customHeight="1">
      <c r="B89" s="146"/>
      <c r="C89" s="147" t="s">
        <v>116</v>
      </c>
      <c r="D89" s="148" t="s">
        <v>56</v>
      </c>
      <c r="E89" s="148" t="s">
        <v>52</v>
      </c>
      <c r="F89" s="148" t="s">
        <v>117</v>
      </c>
      <c r="G89" s="148" t="s">
        <v>118</v>
      </c>
      <c r="H89" s="148" t="s">
        <v>119</v>
      </c>
      <c r="I89" s="149" t="s">
        <v>120</v>
      </c>
      <c r="J89" s="148" t="s">
        <v>98</v>
      </c>
      <c r="K89" s="150" t="s">
        <v>121</v>
      </c>
      <c r="L89" s="146"/>
      <c r="M89" s="71" t="s">
        <v>122</v>
      </c>
      <c r="N89" s="72" t="s">
        <v>41</v>
      </c>
      <c r="O89" s="72" t="s">
        <v>123</v>
      </c>
      <c r="P89" s="72" t="s">
        <v>124</v>
      </c>
      <c r="Q89" s="72" t="s">
        <v>125</v>
      </c>
      <c r="R89" s="72" t="s">
        <v>126</v>
      </c>
      <c r="S89" s="72" t="s">
        <v>127</v>
      </c>
      <c r="T89" s="73" t="s">
        <v>128</v>
      </c>
    </row>
    <row r="90" spans="2:63" s="1" customFormat="1" ht="29.25" customHeight="1">
      <c r="B90" s="39"/>
      <c r="C90" s="75" t="s">
        <v>99</v>
      </c>
      <c r="J90" s="151">
        <f>BK90</f>
        <v>0</v>
      </c>
      <c r="L90" s="39"/>
      <c r="M90" s="74"/>
      <c r="N90" s="66"/>
      <c r="O90" s="66"/>
      <c r="P90" s="152">
        <f>P91+P174+P198</f>
        <v>0</v>
      </c>
      <c r="Q90" s="66"/>
      <c r="R90" s="152">
        <f>R91+R174+R198</f>
        <v>26.637743959999998</v>
      </c>
      <c r="S90" s="66"/>
      <c r="T90" s="153">
        <f>T91+T174+T198</f>
        <v>4.306100000000001</v>
      </c>
      <c r="AT90" s="22" t="s">
        <v>70</v>
      </c>
      <c r="AU90" s="22" t="s">
        <v>100</v>
      </c>
      <c r="BK90" s="154">
        <f>BK91+BK174+BK198</f>
        <v>0</v>
      </c>
    </row>
    <row r="91" spans="2:63" s="10" customFormat="1" ht="37.35" customHeight="1">
      <c r="B91" s="155"/>
      <c r="D91" s="156" t="s">
        <v>70</v>
      </c>
      <c r="E91" s="157" t="s">
        <v>129</v>
      </c>
      <c r="F91" s="157" t="s">
        <v>130</v>
      </c>
      <c r="I91" s="158"/>
      <c r="J91" s="159">
        <f>BK91</f>
        <v>0</v>
      </c>
      <c r="L91" s="155"/>
      <c r="M91" s="160"/>
      <c r="N91" s="161"/>
      <c r="O91" s="161"/>
      <c r="P91" s="162">
        <f>P92+P125+P136+P141+P145+P147+P167+P172</f>
        <v>0</v>
      </c>
      <c r="Q91" s="161"/>
      <c r="R91" s="162">
        <f>R92+R125+R136+R141+R145+R147+R167+R172</f>
        <v>25.702569959999998</v>
      </c>
      <c r="S91" s="161"/>
      <c r="T91" s="163">
        <f>T92+T125+T136+T141+T145+T147+T167+T172</f>
        <v>4.306100000000001</v>
      </c>
      <c r="AR91" s="156" t="s">
        <v>79</v>
      </c>
      <c r="AT91" s="164" t="s">
        <v>70</v>
      </c>
      <c r="AU91" s="164" t="s">
        <v>71</v>
      </c>
      <c r="AY91" s="156" t="s">
        <v>131</v>
      </c>
      <c r="BK91" s="165">
        <f>BK92+BK125+BK136+BK141+BK145+BK147+BK167+BK172</f>
        <v>0</v>
      </c>
    </row>
    <row r="92" spans="2:63" s="10" customFormat="1" ht="19.9" customHeight="1">
      <c r="B92" s="155"/>
      <c r="D92" s="156" t="s">
        <v>70</v>
      </c>
      <c r="E92" s="166" t="s">
        <v>79</v>
      </c>
      <c r="F92" s="166" t="s">
        <v>132</v>
      </c>
      <c r="I92" s="158"/>
      <c r="J92" s="167">
        <f>BK92</f>
        <v>0</v>
      </c>
      <c r="L92" s="155"/>
      <c r="M92" s="160"/>
      <c r="N92" s="161"/>
      <c r="O92" s="161"/>
      <c r="P92" s="162">
        <f>SUM(P93:P124)</f>
        <v>0</v>
      </c>
      <c r="Q92" s="161"/>
      <c r="R92" s="162">
        <f>SUM(R93:R124)</f>
        <v>0.062075000000000005</v>
      </c>
      <c r="S92" s="161"/>
      <c r="T92" s="163">
        <f>SUM(T93:T124)</f>
        <v>0</v>
      </c>
      <c r="AR92" s="156" t="s">
        <v>79</v>
      </c>
      <c r="AT92" s="164" t="s">
        <v>70</v>
      </c>
      <c r="AU92" s="164" t="s">
        <v>79</v>
      </c>
      <c r="AY92" s="156" t="s">
        <v>131</v>
      </c>
      <c r="BK92" s="165">
        <f>SUM(BK93:BK124)</f>
        <v>0</v>
      </c>
    </row>
    <row r="93" spans="2:65" s="1" customFormat="1" ht="20.45" customHeight="1">
      <c r="B93" s="168"/>
      <c r="C93" s="169" t="s">
        <v>79</v>
      </c>
      <c r="D93" s="169" t="s">
        <v>133</v>
      </c>
      <c r="E93" s="170" t="s">
        <v>134</v>
      </c>
      <c r="F93" s="171" t="s">
        <v>135</v>
      </c>
      <c r="G93" s="172" t="s">
        <v>136</v>
      </c>
      <c r="H93" s="173">
        <v>1</v>
      </c>
      <c r="I93" s="174"/>
      <c r="J93" s="175">
        <f>ROUND(I93*H93,2)</f>
        <v>0</v>
      </c>
      <c r="K93" s="171" t="s">
        <v>137</v>
      </c>
      <c r="L93" s="39"/>
      <c r="M93" s="176" t="s">
        <v>5</v>
      </c>
      <c r="N93" s="177" t="s">
        <v>42</v>
      </c>
      <c r="O93" s="40"/>
      <c r="P93" s="178">
        <f>O93*H93</f>
        <v>0</v>
      </c>
      <c r="Q93" s="178">
        <v>5E-05</v>
      </c>
      <c r="R93" s="178">
        <f>Q93*H93</f>
        <v>5E-05</v>
      </c>
      <c r="S93" s="178">
        <v>0</v>
      </c>
      <c r="T93" s="179">
        <f>S93*H93</f>
        <v>0</v>
      </c>
      <c r="AR93" s="22" t="s">
        <v>138</v>
      </c>
      <c r="AT93" s="22" t="s">
        <v>133</v>
      </c>
      <c r="AU93" s="22" t="s">
        <v>81</v>
      </c>
      <c r="AY93" s="22" t="s">
        <v>131</v>
      </c>
      <c r="BE93" s="180">
        <f>IF(N93="základní",J93,0)</f>
        <v>0</v>
      </c>
      <c r="BF93" s="180">
        <f>IF(N93="snížená",J93,0)</f>
        <v>0</v>
      </c>
      <c r="BG93" s="180">
        <f>IF(N93="zákl. přenesená",J93,0)</f>
        <v>0</v>
      </c>
      <c r="BH93" s="180">
        <f>IF(N93="sníž. přenesená",J93,0)</f>
        <v>0</v>
      </c>
      <c r="BI93" s="180">
        <f>IF(N93="nulová",J93,0)</f>
        <v>0</v>
      </c>
      <c r="BJ93" s="22" t="s">
        <v>79</v>
      </c>
      <c r="BK93" s="180">
        <f>ROUND(I93*H93,2)</f>
        <v>0</v>
      </c>
      <c r="BL93" s="22" t="s">
        <v>138</v>
      </c>
      <c r="BM93" s="22" t="s">
        <v>139</v>
      </c>
    </row>
    <row r="94" spans="2:65" s="1" customFormat="1" ht="30.6" customHeight="1">
      <c r="B94" s="168"/>
      <c r="C94" s="169" t="s">
        <v>81</v>
      </c>
      <c r="D94" s="169" t="s">
        <v>133</v>
      </c>
      <c r="E94" s="170" t="s">
        <v>140</v>
      </c>
      <c r="F94" s="171" t="s">
        <v>141</v>
      </c>
      <c r="G94" s="172" t="s">
        <v>89</v>
      </c>
      <c r="H94" s="173">
        <v>8.1</v>
      </c>
      <c r="I94" s="174"/>
      <c r="J94" s="175">
        <f>ROUND(I94*H94,2)</f>
        <v>0</v>
      </c>
      <c r="K94" s="171" t="s">
        <v>137</v>
      </c>
      <c r="L94" s="39"/>
      <c r="M94" s="176" t="s">
        <v>5</v>
      </c>
      <c r="N94" s="177" t="s">
        <v>42</v>
      </c>
      <c r="O94" s="40"/>
      <c r="P94" s="178">
        <f>O94*H94</f>
        <v>0</v>
      </c>
      <c r="Q94" s="178">
        <v>0</v>
      </c>
      <c r="R94" s="178">
        <f>Q94*H94</f>
        <v>0</v>
      </c>
      <c r="S94" s="178">
        <v>0</v>
      </c>
      <c r="T94" s="179">
        <f>S94*H94</f>
        <v>0</v>
      </c>
      <c r="AR94" s="22" t="s">
        <v>138</v>
      </c>
      <c r="AT94" s="22" t="s">
        <v>133</v>
      </c>
      <c r="AU94" s="22" t="s">
        <v>81</v>
      </c>
      <c r="AY94" s="22" t="s">
        <v>131</v>
      </c>
      <c r="BE94" s="180">
        <f>IF(N94="základní",J94,0)</f>
        <v>0</v>
      </c>
      <c r="BF94" s="180">
        <f>IF(N94="snížená",J94,0)</f>
        <v>0</v>
      </c>
      <c r="BG94" s="180">
        <f>IF(N94="zákl. přenesená",J94,0)</f>
        <v>0</v>
      </c>
      <c r="BH94" s="180">
        <f>IF(N94="sníž. přenesená",J94,0)</f>
        <v>0</v>
      </c>
      <c r="BI94" s="180">
        <f>IF(N94="nulová",J94,0)</f>
        <v>0</v>
      </c>
      <c r="BJ94" s="22" t="s">
        <v>79</v>
      </c>
      <c r="BK94" s="180">
        <f>ROUND(I94*H94,2)</f>
        <v>0</v>
      </c>
      <c r="BL94" s="22" t="s">
        <v>138</v>
      </c>
      <c r="BM94" s="22" t="s">
        <v>142</v>
      </c>
    </row>
    <row r="95" spans="2:51" s="11" customFormat="1" ht="13.5">
      <c r="B95" s="181"/>
      <c r="D95" s="182" t="s">
        <v>143</v>
      </c>
      <c r="E95" s="183" t="s">
        <v>5</v>
      </c>
      <c r="F95" s="184" t="s">
        <v>144</v>
      </c>
      <c r="H95" s="185">
        <v>8.1</v>
      </c>
      <c r="I95" s="186"/>
      <c r="L95" s="181"/>
      <c r="M95" s="187"/>
      <c r="N95" s="188"/>
      <c r="O95" s="188"/>
      <c r="P95" s="188"/>
      <c r="Q95" s="188"/>
      <c r="R95" s="188"/>
      <c r="S95" s="188"/>
      <c r="T95" s="189"/>
      <c r="AT95" s="183" t="s">
        <v>143</v>
      </c>
      <c r="AU95" s="183" t="s">
        <v>81</v>
      </c>
      <c r="AV95" s="11" t="s">
        <v>81</v>
      </c>
      <c r="AW95" s="11" t="s">
        <v>35</v>
      </c>
      <c r="AX95" s="11" t="s">
        <v>79</v>
      </c>
      <c r="AY95" s="183" t="s">
        <v>131</v>
      </c>
    </row>
    <row r="96" spans="2:65" s="302" customFormat="1" ht="30.6" customHeight="1">
      <c r="B96" s="295"/>
      <c r="C96" s="289" t="s">
        <v>145</v>
      </c>
      <c r="D96" s="289" t="s">
        <v>133</v>
      </c>
      <c r="E96" s="290" t="s">
        <v>146</v>
      </c>
      <c r="F96" s="291" t="s">
        <v>147</v>
      </c>
      <c r="G96" s="292" t="s">
        <v>89</v>
      </c>
      <c r="H96" s="293">
        <v>3.952</v>
      </c>
      <c r="I96" s="294"/>
      <c r="J96" s="294">
        <f>ROUND(I96*H96,2)</f>
        <v>0</v>
      </c>
      <c r="K96" s="291" t="s">
        <v>137</v>
      </c>
      <c r="L96" s="296"/>
      <c r="M96" s="297" t="s">
        <v>5</v>
      </c>
      <c r="N96" s="298" t="s">
        <v>42</v>
      </c>
      <c r="O96" s="299"/>
      <c r="P96" s="300">
        <f>O96*H96</f>
        <v>0</v>
      </c>
      <c r="Q96" s="300">
        <v>0</v>
      </c>
      <c r="R96" s="300">
        <f>Q96*H96</f>
        <v>0</v>
      </c>
      <c r="S96" s="300">
        <v>0</v>
      </c>
      <c r="T96" s="301">
        <f>S96*H96</f>
        <v>0</v>
      </c>
      <c r="AR96" s="303" t="s">
        <v>138</v>
      </c>
      <c r="AT96" s="303" t="s">
        <v>133</v>
      </c>
      <c r="AU96" s="303" t="s">
        <v>81</v>
      </c>
      <c r="AY96" s="303" t="s">
        <v>131</v>
      </c>
      <c r="BE96" s="304">
        <f>IF(N96="základní",J96,0)</f>
        <v>0</v>
      </c>
      <c r="BF96" s="304">
        <f>IF(N96="snížená",J96,0)</f>
        <v>0</v>
      </c>
      <c r="BG96" s="304">
        <f>IF(N96="zákl. přenesená",J96,0)</f>
        <v>0</v>
      </c>
      <c r="BH96" s="304">
        <f>IF(N96="sníž. přenesená",J96,0)</f>
        <v>0</v>
      </c>
      <c r="BI96" s="304">
        <f>IF(N96="nulová",J96,0)</f>
        <v>0</v>
      </c>
      <c r="BJ96" s="303" t="s">
        <v>79</v>
      </c>
      <c r="BK96" s="304">
        <f>ROUND(I96*H96,2)</f>
        <v>0</v>
      </c>
      <c r="BL96" s="303" t="s">
        <v>138</v>
      </c>
      <c r="BM96" s="303" t="s">
        <v>148</v>
      </c>
    </row>
    <row r="97" spans="2:51" s="11" customFormat="1" ht="13.5">
      <c r="B97" s="181"/>
      <c r="D97" s="182" t="s">
        <v>143</v>
      </c>
      <c r="E97" s="183" t="s">
        <v>5</v>
      </c>
      <c r="F97" s="184" t="s">
        <v>149</v>
      </c>
      <c r="H97" s="185">
        <v>1.776</v>
      </c>
      <c r="I97" s="186"/>
      <c r="L97" s="181"/>
      <c r="M97" s="187"/>
      <c r="N97" s="188"/>
      <c r="O97" s="188"/>
      <c r="P97" s="188"/>
      <c r="Q97" s="188"/>
      <c r="R97" s="188"/>
      <c r="S97" s="188"/>
      <c r="T97" s="189"/>
      <c r="AT97" s="183" t="s">
        <v>143</v>
      </c>
      <c r="AU97" s="183" t="s">
        <v>81</v>
      </c>
      <c r="AV97" s="11" t="s">
        <v>81</v>
      </c>
      <c r="AW97" s="11" t="s">
        <v>35</v>
      </c>
      <c r="AX97" s="11" t="s">
        <v>71</v>
      </c>
      <c r="AY97" s="183" t="s">
        <v>131</v>
      </c>
    </row>
    <row r="98" spans="2:51" s="11" customFormat="1" ht="13.5">
      <c r="B98" s="181"/>
      <c r="D98" s="182" t="s">
        <v>143</v>
      </c>
      <c r="E98" s="183" t="s">
        <v>5</v>
      </c>
      <c r="F98" s="184" t="s">
        <v>150</v>
      </c>
      <c r="H98" s="185">
        <v>2.176</v>
      </c>
      <c r="I98" s="186"/>
      <c r="L98" s="181"/>
      <c r="M98" s="187"/>
      <c r="N98" s="188"/>
      <c r="O98" s="188"/>
      <c r="P98" s="188"/>
      <c r="Q98" s="188"/>
      <c r="R98" s="188"/>
      <c r="S98" s="188"/>
      <c r="T98" s="189"/>
      <c r="AT98" s="183" t="s">
        <v>143</v>
      </c>
      <c r="AU98" s="183" t="s">
        <v>81</v>
      </c>
      <c r="AV98" s="11" t="s">
        <v>81</v>
      </c>
      <c r="AW98" s="11" t="s">
        <v>35</v>
      </c>
      <c r="AX98" s="11" t="s">
        <v>71</v>
      </c>
      <c r="AY98" s="183" t="s">
        <v>131</v>
      </c>
    </row>
    <row r="99" spans="2:51" s="12" customFormat="1" ht="13.5">
      <c r="B99" s="190"/>
      <c r="D99" s="182" t="s">
        <v>143</v>
      </c>
      <c r="E99" s="191" t="s">
        <v>91</v>
      </c>
      <c r="F99" s="192" t="s">
        <v>151</v>
      </c>
      <c r="H99" s="193">
        <v>3.952</v>
      </c>
      <c r="I99" s="194"/>
      <c r="L99" s="190"/>
      <c r="M99" s="195"/>
      <c r="N99" s="196"/>
      <c r="O99" s="196"/>
      <c r="P99" s="196"/>
      <c r="Q99" s="196"/>
      <c r="R99" s="196"/>
      <c r="S99" s="196"/>
      <c r="T99" s="197"/>
      <c r="AT99" s="191" t="s">
        <v>143</v>
      </c>
      <c r="AU99" s="191" t="s">
        <v>81</v>
      </c>
      <c r="AV99" s="12" t="s">
        <v>138</v>
      </c>
      <c r="AW99" s="12" t="s">
        <v>35</v>
      </c>
      <c r="AX99" s="12" t="s">
        <v>79</v>
      </c>
      <c r="AY99" s="191" t="s">
        <v>131</v>
      </c>
    </row>
    <row r="100" spans="2:65" s="1" customFormat="1" ht="18.75" customHeight="1">
      <c r="B100" s="168"/>
      <c r="C100" s="169" t="s">
        <v>138</v>
      </c>
      <c r="D100" s="169" t="s">
        <v>133</v>
      </c>
      <c r="E100" s="170" t="s">
        <v>152</v>
      </c>
      <c r="F100" s="171" t="s">
        <v>153</v>
      </c>
      <c r="G100" s="172" t="s">
        <v>136</v>
      </c>
      <c r="H100" s="173">
        <v>1</v>
      </c>
      <c r="I100" s="174"/>
      <c r="J100" s="175">
        <f>ROUND(I100*H100,2)</f>
        <v>0</v>
      </c>
      <c r="K100" s="171" t="s">
        <v>137</v>
      </c>
      <c r="L100" s="39"/>
      <c r="M100" s="176" t="s">
        <v>5</v>
      </c>
      <c r="N100" s="177" t="s">
        <v>42</v>
      </c>
      <c r="O100" s="40"/>
      <c r="P100" s="178">
        <f>O100*H100</f>
        <v>0</v>
      </c>
      <c r="Q100" s="178">
        <v>0</v>
      </c>
      <c r="R100" s="178">
        <f>Q100*H100</f>
        <v>0</v>
      </c>
      <c r="S100" s="178">
        <v>0</v>
      </c>
      <c r="T100" s="179">
        <f>S100*H100</f>
        <v>0</v>
      </c>
      <c r="AR100" s="22" t="s">
        <v>138</v>
      </c>
      <c r="AT100" s="22" t="s">
        <v>133</v>
      </c>
      <c r="AU100" s="22" t="s">
        <v>81</v>
      </c>
      <c r="AY100" s="22" t="s">
        <v>131</v>
      </c>
      <c r="BE100" s="180">
        <f>IF(N100="základní",J100,0)</f>
        <v>0</v>
      </c>
      <c r="BF100" s="180">
        <f>IF(N100="snížená",J100,0)</f>
        <v>0</v>
      </c>
      <c r="BG100" s="180">
        <f>IF(N100="zákl. přenesená",J100,0)</f>
        <v>0</v>
      </c>
      <c r="BH100" s="180">
        <f>IF(N100="sníž. přenesená",J100,0)</f>
        <v>0</v>
      </c>
      <c r="BI100" s="180">
        <f>IF(N100="nulová",J100,0)</f>
        <v>0</v>
      </c>
      <c r="BJ100" s="22" t="s">
        <v>79</v>
      </c>
      <c r="BK100" s="180">
        <f>ROUND(I100*H100,2)</f>
        <v>0</v>
      </c>
      <c r="BL100" s="22" t="s">
        <v>138</v>
      </c>
      <c r="BM100" s="22" t="s">
        <v>154</v>
      </c>
    </row>
    <row r="101" spans="2:65" s="302" customFormat="1" ht="39" customHeight="1">
      <c r="B101" s="295"/>
      <c r="C101" s="289" t="s">
        <v>155</v>
      </c>
      <c r="D101" s="289" t="s">
        <v>133</v>
      </c>
      <c r="E101" s="290" t="s">
        <v>156</v>
      </c>
      <c r="F101" s="291" t="s">
        <v>157</v>
      </c>
      <c r="G101" s="292" t="s">
        <v>136</v>
      </c>
      <c r="H101" s="293">
        <v>1</v>
      </c>
      <c r="I101" s="294"/>
      <c r="J101" s="294">
        <f>ROUND(I101*H101,2)</f>
        <v>0</v>
      </c>
      <c r="K101" s="291" t="s">
        <v>137</v>
      </c>
      <c r="L101" s="296"/>
      <c r="M101" s="297" t="s">
        <v>5</v>
      </c>
      <c r="N101" s="298" t="s">
        <v>42</v>
      </c>
      <c r="O101" s="299"/>
      <c r="P101" s="300">
        <f>O101*H101</f>
        <v>0</v>
      </c>
      <c r="Q101" s="300">
        <v>0</v>
      </c>
      <c r="R101" s="300">
        <f>Q101*H101</f>
        <v>0</v>
      </c>
      <c r="S101" s="300">
        <v>0</v>
      </c>
      <c r="T101" s="301">
        <f>S101*H101</f>
        <v>0</v>
      </c>
      <c r="AR101" s="303" t="s">
        <v>138</v>
      </c>
      <c r="AT101" s="303" t="s">
        <v>133</v>
      </c>
      <c r="AU101" s="303" t="s">
        <v>81</v>
      </c>
      <c r="AY101" s="303" t="s">
        <v>131</v>
      </c>
      <c r="BE101" s="304">
        <f>IF(N101="základní",J101,0)</f>
        <v>0</v>
      </c>
      <c r="BF101" s="304">
        <f>IF(N101="snížená",J101,0)</f>
        <v>0</v>
      </c>
      <c r="BG101" s="304">
        <f>IF(N101="zákl. přenesená",J101,0)</f>
        <v>0</v>
      </c>
      <c r="BH101" s="304">
        <f>IF(N101="sníž. přenesená",J101,0)</f>
        <v>0</v>
      </c>
      <c r="BI101" s="304">
        <f>IF(N101="nulová",J101,0)</f>
        <v>0</v>
      </c>
      <c r="BJ101" s="303" t="s">
        <v>79</v>
      </c>
      <c r="BK101" s="304">
        <f>ROUND(I101*H101,2)</f>
        <v>0</v>
      </c>
      <c r="BL101" s="303" t="s">
        <v>138</v>
      </c>
      <c r="BM101" s="303" t="s">
        <v>158</v>
      </c>
    </row>
    <row r="102" spans="2:65" s="302" customFormat="1" ht="30.6" customHeight="1">
      <c r="B102" s="295"/>
      <c r="C102" s="289" t="s">
        <v>159</v>
      </c>
      <c r="D102" s="289" t="s">
        <v>133</v>
      </c>
      <c r="E102" s="290" t="s">
        <v>160</v>
      </c>
      <c r="F102" s="291" t="s">
        <v>161</v>
      </c>
      <c r="G102" s="292" t="s">
        <v>89</v>
      </c>
      <c r="H102" s="293">
        <v>3.952</v>
      </c>
      <c r="I102" s="294"/>
      <c r="J102" s="294">
        <f>ROUND(I102*H102,2)</f>
        <v>0</v>
      </c>
      <c r="K102" s="291" t="s">
        <v>137</v>
      </c>
      <c r="L102" s="296"/>
      <c r="M102" s="297" t="s">
        <v>5</v>
      </c>
      <c r="N102" s="298" t="s">
        <v>42</v>
      </c>
      <c r="O102" s="299"/>
      <c r="P102" s="300">
        <f>O102*H102</f>
        <v>0</v>
      </c>
      <c r="Q102" s="300">
        <v>0</v>
      </c>
      <c r="R102" s="300">
        <f>Q102*H102</f>
        <v>0</v>
      </c>
      <c r="S102" s="300">
        <v>0</v>
      </c>
      <c r="T102" s="301">
        <f>S102*H102</f>
        <v>0</v>
      </c>
      <c r="AR102" s="303" t="s">
        <v>138</v>
      </c>
      <c r="AT102" s="303" t="s">
        <v>133</v>
      </c>
      <c r="AU102" s="303" t="s">
        <v>81</v>
      </c>
      <c r="AY102" s="303" t="s">
        <v>131</v>
      </c>
      <c r="BE102" s="304">
        <f>IF(N102="základní",J102,0)</f>
        <v>0</v>
      </c>
      <c r="BF102" s="304">
        <f>IF(N102="snížená",J102,0)</f>
        <v>0</v>
      </c>
      <c r="BG102" s="304">
        <f>IF(N102="zákl. přenesená",J102,0)</f>
        <v>0</v>
      </c>
      <c r="BH102" s="304">
        <f>IF(N102="sníž. přenesená",J102,0)</f>
        <v>0</v>
      </c>
      <c r="BI102" s="304">
        <f>IF(N102="nulová",J102,0)</f>
        <v>0</v>
      </c>
      <c r="BJ102" s="303" t="s">
        <v>79</v>
      </c>
      <c r="BK102" s="304">
        <f>ROUND(I102*H102,2)</f>
        <v>0</v>
      </c>
      <c r="BL102" s="303" t="s">
        <v>138</v>
      </c>
      <c r="BM102" s="303" t="s">
        <v>162</v>
      </c>
    </row>
    <row r="103" spans="2:51" s="11" customFormat="1" ht="13.5">
      <c r="B103" s="181"/>
      <c r="D103" s="182" t="s">
        <v>143</v>
      </c>
      <c r="E103" s="183" t="s">
        <v>5</v>
      </c>
      <c r="F103" s="184" t="s">
        <v>163</v>
      </c>
      <c r="H103" s="185">
        <v>3.952</v>
      </c>
      <c r="I103" s="186"/>
      <c r="L103" s="181"/>
      <c r="M103" s="187"/>
      <c r="N103" s="188"/>
      <c r="O103" s="188"/>
      <c r="P103" s="188"/>
      <c r="Q103" s="188"/>
      <c r="R103" s="188"/>
      <c r="S103" s="188"/>
      <c r="T103" s="189"/>
      <c r="AT103" s="183" t="s">
        <v>143</v>
      </c>
      <c r="AU103" s="183" t="s">
        <v>81</v>
      </c>
      <c r="AV103" s="11" t="s">
        <v>81</v>
      </c>
      <c r="AW103" s="11" t="s">
        <v>35</v>
      </c>
      <c r="AX103" s="11" t="s">
        <v>79</v>
      </c>
      <c r="AY103" s="183" t="s">
        <v>131</v>
      </c>
    </row>
    <row r="104" spans="2:65" s="302" customFormat="1" ht="14.45" customHeight="1">
      <c r="B104" s="295"/>
      <c r="C104" s="289" t="s">
        <v>164</v>
      </c>
      <c r="D104" s="289" t="s">
        <v>133</v>
      </c>
      <c r="E104" s="290" t="s">
        <v>165</v>
      </c>
      <c r="F104" s="291" t="s">
        <v>166</v>
      </c>
      <c r="G104" s="292" t="s">
        <v>89</v>
      </c>
      <c r="H104" s="293">
        <v>3.952</v>
      </c>
      <c r="I104" s="294"/>
      <c r="J104" s="294">
        <f>ROUND(I104*H104,2)</f>
        <v>0</v>
      </c>
      <c r="K104" s="291" t="s">
        <v>137</v>
      </c>
      <c r="L104" s="296"/>
      <c r="M104" s="297" t="s">
        <v>5</v>
      </c>
      <c r="N104" s="298" t="s">
        <v>42</v>
      </c>
      <c r="O104" s="299"/>
      <c r="P104" s="300">
        <f>O104*H104</f>
        <v>0</v>
      </c>
      <c r="Q104" s="300">
        <v>0</v>
      </c>
      <c r="R104" s="300">
        <f>Q104*H104</f>
        <v>0</v>
      </c>
      <c r="S104" s="300">
        <v>0</v>
      </c>
      <c r="T104" s="301">
        <f>S104*H104</f>
        <v>0</v>
      </c>
      <c r="AR104" s="303" t="s">
        <v>138</v>
      </c>
      <c r="AT104" s="303" t="s">
        <v>133</v>
      </c>
      <c r="AU104" s="303" t="s">
        <v>81</v>
      </c>
      <c r="AY104" s="303" t="s">
        <v>131</v>
      </c>
      <c r="BE104" s="304">
        <f>IF(N104="základní",J104,0)</f>
        <v>0</v>
      </c>
      <c r="BF104" s="304">
        <f>IF(N104="snížená",J104,0)</f>
        <v>0</v>
      </c>
      <c r="BG104" s="304">
        <f>IF(N104="zákl. přenesená",J104,0)</f>
        <v>0</v>
      </c>
      <c r="BH104" s="304">
        <f>IF(N104="sníž. přenesená",J104,0)</f>
        <v>0</v>
      </c>
      <c r="BI104" s="304">
        <f>IF(N104="nulová",J104,0)</f>
        <v>0</v>
      </c>
      <c r="BJ104" s="303" t="s">
        <v>79</v>
      </c>
      <c r="BK104" s="304">
        <f>ROUND(I104*H104,2)</f>
        <v>0</v>
      </c>
      <c r="BL104" s="303" t="s">
        <v>138</v>
      </c>
      <c r="BM104" s="303" t="s">
        <v>167</v>
      </c>
    </row>
    <row r="105" spans="2:51" s="11" customFormat="1" ht="13.5">
      <c r="B105" s="181"/>
      <c r="D105" s="182" t="s">
        <v>143</v>
      </c>
      <c r="E105" s="183" t="s">
        <v>5</v>
      </c>
      <c r="F105" s="184" t="s">
        <v>168</v>
      </c>
      <c r="H105" s="185">
        <v>3.952</v>
      </c>
      <c r="I105" s="186"/>
      <c r="L105" s="181"/>
      <c r="M105" s="187"/>
      <c r="N105" s="188"/>
      <c r="O105" s="188"/>
      <c r="P105" s="188"/>
      <c r="Q105" s="188"/>
      <c r="R105" s="188"/>
      <c r="S105" s="188"/>
      <c r="T105" s="189"/>
      <c r="AT105" s="183" t="s">
        <v>143</v>
      </c>
      <c r="AU105" s="183" t="s">
        <v>81</v>
      </c>
      <c r="AV105" s="11" t="s">
        <v>81</v>
      </c>
      <c r="AW105" s="11" t="s">
        <v>35</v>
      </c>
      <c r="AX105" s="11" t="s">
        <v>71</v>
      </c>
      <c r="AY105" s="183" t="s">
        <v>131</v>
      </c>
    </row>
    <row r="106" spans="2:51" s="12" customFormat="1" ht="13.5">
      <c r="B106" s="190"/>
      <c r="D106" s="182" t="s">
        <v>143</v>
      </c>
      <c r="E106" s="191" t="s">
        <v>87</v>
      </c>
      <c r="F106" s="192" t="s">
        <v>151</v>
      </c>
      <c r="H106" s="193">
        <v>3.952</v>
      </c>
      <c r="I106" s="194"/>
      <c r="L106" s="190"/>
      <c r="M106" s="195"/>
      <c r="N106" s="196"/>
      <c r="O106" s="196"/>
      <c r="P106" s="196"/>
      <c r="Q106" s="196"/>
      <c r="R106" s="196"/>
      <c r="S106" s="196"/>
      <c r="T106" s="197"/>
      <c r="AT106" s="191" t="s">
        <v>143</v>
      </c>
      <c r="AU106" s="191" t="s">
        <v>81</v>
      </c>
      <c r="AV106" s="12" t="s">
        <v>138</v>
      </c>
      <c r="AW106" s="12" t="s">
        <v>35</v>
      </c>
      <c r="AX106" s="12" t="s">
        <v>79</v>
      </c>
      <c r="AY106" s="191" t="s">
        <v>131</v>
      </c>
    </row>
    <row r="107" spans="2:65" s="1" customFormat="1" ht="14.45" customHeight="1">
      <c r="B107" s="168"/>
      <c r="C107" s="169" t="s">
        <v>169</v>
      </c>
      <c r="D107" s="169" t="s">
        <v>133</v>
      </c>
      <c r="E107" s="170" t="s">
        <v>170</v>
      </c>
      <c r="F107" s="171" t="s">
        <v>171</v>
      </c>
      <c r="G107" s="172" t="s">
        <v>172</v>
      </c>
      <c r="H107" s="173">
        <v>6.323</v>
      </c>
      <c r="I107" s="174"/>
      <c r="J107" s="175">
        <f>ROUND(I107*H107,2)</f>
        <v>0</v>
      </c>
      <c r="K107" s="171" t="s">
        <v>137</v>
      </c>
      <c r="L107" s="39"/>
      <c r="M107" s="176" t="s">
        <v>5</v>
      </c>
      <c r="N107" s="177" t="s">
        <v>42</v>
      </c>
      <c r="O107" s="40"/>
      <c r="P107" s="178">
        <f>O107*H107</f>
        <v>0</v>
      </c>
      <c r="Q107" s="178">
        <v>0</v>
      </c>
      <c r="R107" s="178">
        <f>Q107*H107</f>
        <v>0</v>
      </c>
      <c r="S107" s="178">
        <v>0</v>
      </c>
      <c r="T107" s="179">
        <f>S107*H107</f>
        <v>0</v>
      </c>
      <c r="AR107" s="22" t="s">
        <v>138</v>
      </c>
      <c r="AT107" s="22" t="s">
        <v>133</v>
      </c>
      <c r="AU107" s="22" t="s">
        <v>81</v>
      </c>
      <c r="AY107" s="22" t="s">
        <v>131</v>
      </c>
      <c r="BE107" s="180">
        <f>IF(N107="základní",J107,0)</f>
        <v>0</v>
      </c>
      <c r="BF107" s="180">
        <f>IF(N107="snížená",J107,0)</f>
        <v>0</v>
      </c>
      <c r="BG107" s="180">
        <f>IF(N107="zákl. přenesená",J107,0)</f>
        <v>0</v>
      </c>
      <c r="BH107" s="180">
        <f>IF(N107="sníž. přenesená",J107,0)</f>
        <v>0</v>
      </c>
      <c r="BI107" s="180">
        <f>IF(N107="nulová",J107,0)</f>
        <v>0</v>
      </c>
      <c r="BJ107" s="22" t="s">
        <v>79</v>
      </c>
      <c r="BK107" s="180">
        <f>ROUND(I107*H107,2)</f>
        <v>0</v>
      </c>
      <c r="BL107" s="22" t="s">
        <v>138</v>
      </c>
      <c r="BM107" s="22" t="s">
        <v>173</v>
      </c>
    </row>
    <row r="108" spans="2:51" s="11" customFormat="1" ht="13.5">
      <c r="B108" s="181"/>
      <c r="D108" s="182" t="s">
        <v>143</v>
      </c>
      <c r="F108" s="184" t="s">
        <v>174</v>
      </c>
      <c r="H108" s="185">
        <v>6.323</v>
      </c>
      <c r="I108" s="186"/>
      <c r="L108" s="181"/>
      <c r="M108" s="187"/>
      <c r="N108" s="188"/>
      <c r="O108" s="188"/>
      <c r="P108" s="188"/>
      <c r="Q108" s="188"/>
      <c r="R108" s="188"/>
      <c r="S108" s="188"/>
      <c r="T108" s="189"/>
      <c r="AT108" s="183" t="s">
        <v>143</v>
      </c>
      <c r="AU108" s="183" t="s">
        <v>81</v>
      </c>
      <c r="AV108" s="11" t="s">
        <v>81</v>
      </c>
      <c r="AW108" s="11" t="s">
        <v>6</v>
      </c>
      <c r="AX108" s="11" t="s">
        <v>79</v>
      </c>
      <c r="AY108" s="183" t="s">
        <v>131</v>
      </c>
    </row>
    <row r="109" spans="2:65" s="1" customFormat="1" ht="20.45" customHeight="1">
      <c r="B109" s="168"/>
      <c r="C109" s="169" t="s">
        <v>175</v>
      </c>
      <c r="D109" s="169" t="s">
        <v>133</v>
      </c>
      <c r="E109" s="170" t="s">
        <v>176</v>
      </c>
      <c r="F109" s="171" t="s">
        <v>177</v>
      </c>
      <c r="G109" s="172" t="s">
        <v>178</v>
      </c>
      <c r="H109" s="173">
        <v>27</v>
      </c>
      <c r="I109" s="174"/>
      <c r="J109" s="175">
        <f>ROUND(I109*H109,2)</f>
        <v>0</v>
      </c>
      <c r="K109" s="171" t="s">
        <v>137</v>
      </c>
      <c r="L109" s="39"/>
      <c r="M109" s="176" t="s">
        <v>5</v>
      </c>
      <c r="N109" s="177" t="s">
        <v>42</v>
      </c>
      <c r="O109" s="40"/>
      <c r="P109" s="178">
        <f>O109*H109</f>
        <v>0</v>
      </c>
      <c r="Q109" s="178">
        <v>0</v>
      </c>
      <c r="R109" s="178">
        <f>Q109*H109</f>
        <v>0</v>
      </c>
      <c r="S109" s="178">
        <v>0</v>
      </c>
      <c r="T109" s="179">
        <f>S109*H109</f>
        <v>0</v>
      </c>
      <c r="AR109" s="22" t="s">
        <v>138</v>
      </c>
      <c r="AT109" s="22" t="s">
        <v>133</v>
      </c>
      <c r="AU109" s="22" t="s">
        <v>81</v>
      </c>
      <c r="AY109" s="22" t="s">
        <v>131</v>
      </c>
      <c r="BE109" s="180">
        <f>IF(N109="základní",J109,0)</f>
        <v>0</v>
      </c>
      <c r="BF109" s="180">
        <f>IF(N109="snížená",J109,0)</f>
        <v>0</v>
      </c>
      <c r="BG109" s="180">
        <f>IF(N109="zákl. přenesená",J109,0)</f>
        <v>0</v>
      </c>
      <c r="BH109" s="180">
        <f>IF(N109="sníž. přenesená",J109,0)</f>
        <v>0</v>
      </c>
      <c r="BI109" s="180">
        <f>IF(N109="nulová",J109,0)</f>
        <v>0</v>
      </c>
      <c r="BJ109" s="22" t="s">
        <v>79</v>
      </c>
      <c r="BK109" s="180">
        <f>ROUND(I109*H109,2)</f>
        <v>0</v>
      </c>
      <c r="BL109" s="22" t="s">
        <v>138</v>
      </c>
      <c r="BM109" s="22" t="s">
        <v>179</v>
      </c>
    </row>
    <row r="110" spans="2:51" s="11" customFormat="1" ht="13.5">
      <c r="B110" s="181"/>
      <c r="D110" s="182" t="s">
        <v>143</v>
      </c>
      <c r="E110" s="183" t="s">
        <v>5</v>
      </c>
      <c r="F110" s="184" t="s">
        <v>180</v>
      </c>
      <c r="H110" s="185">
        <v>27</v>
      </c>
      <c r="I110" s="186"/>
      <c r="L110" s="181"/>
      <c r="M110" s="187"/>
      <c r="N110" s="188"/>
      <c r="O110" s="188"/>
      <c r="P110" s="188"/>
      <c r="Q110" s="188"/>
      <c r="R110" s="188"/>
      <c r="S110" s="188"/>
      <c r="T110" s="189"/>
      <c r="AT110" s="183" t="s">
        <v>143</v>
      </c>
      <c r="AU110" s="183" t="s">
        <v>81</v>
      </c>
      <c r="AV110" s="11" t="s">
        <v>81</v>
      </c>
      <c r="AW110" s="11" t="s">
        <v>35</v>
      </c>
      <c r="AX110" s="11" t="s">
        <v>79</v>
      </c>
      <c r="AY110" s="183" t="s">
        <v>131</v>
      </c>
    </row>
    <row r="111" spans="2:65" s="1" customFormat="1" ht="20.45" customHeight="1">
      <c r="B111" s="168"/>
      <c r="C111" s="169" t="s">
        <v>181</v>
      </c>
      <c r="D111" s="169" t="s">
        <v>133</v>
      </c>
      <c r="E111" s="170" t="s">
        <v>182</v>
      </c>
      <c r="F111" s="171" t="s">
        <v>183</v>
      </c>
      <c r="G111" s="172" t="s">
        <v>178</v>
      </c>
      <c r="H111" s="173">
        <v>27</v>
      </c>
      <c r="I111" s="174"/>
      <c r="J111" s="175">
        <f aca="true" t="shared" si="0" ref="J111:J116">ROUND(I111*H111,2)</f>
        <v>0</v>
      </c>
      <c r="K111" s="171" t="s">
        <v>137</v>
      </c>
      <c r="L111" s="39"/>
      <c r="M111" s="176" t="s">
        <v>5</v>
      </c>
      <c r="N111" s="177" t="s">
        <v>42</v>
      </c>
      <c r="O111" s="40"/>
      <c r="P111" s="178">
        <f aca="true" t="shared" si="1" ref="P111:P116">O111*H111</f>
        <v>0</v>
      </c>
      <c r="Q111" s="178">
        <v>0</v>
      </c>
      <c r="R111" s="178">
        <f aca="true" t="shared" si="2" ref="R111:R116">Q111*H111</f>
        <v>0</v>
      </c>
      <c r="S111" s="178">
        <v>0</v>
      </c>
      <c r="T111" s="179">
        <f aca="true" t="shared" si="3" ref="T111:T116">S111*H111</f>
        <v>0</v>
      </c>
      <c r="AR111" s="22" t="s">
        <v>138</v>
      </c>
      <c r="AT111" s="22" t="s">
        <v>133</v>
      </c>
      <c r="AU111" s="22" t="s">
        <v>81</v>
      </c>
      <c r="AY111" s="22" t="s">
        <v>131</v>
      </c>
      <c r="BE111" s="180">
        <f aca="true" t="shared" si="4" ref="BE111:BE116">IF(N111="základní",J111,0)</f>
        <v>0</v>
      </c>
      <c r="BF111" s="180">
        <f aca="true" t="shared" si="5" ref="BF111:BF116">IF(N111="snížená",J111,0)</f>
        <v>0</v>
      </c>
      <c r="BG111" s="180">
        <f aca="true" t="shared" si="6" ref="BG111:BG116">IF(N111="zákl. přenesená",J111,0)</f>
        <v>0</v>
      </c>
      <c r="BH111" s="180">
        <f aca="true" t="shared" si="7" ref="BH111:BH116">IF(N111="sníž. přenesená",J111,0)</f>
        <v>0</v>
      </c>
      <c r="BI111" s="180">
        <f aca="true" t="shared" si="8" ref="BI111:BI116">IF(N111="nulová",J111,0)</f>
        <v>0</v>
      </c>
      <c r="BJ111" s="22" t="s">
        <v>79</v>
      </c>
      <c r="BK111" s="180">
        <f aca="true" t="shared" si="9" ref="BK111:BK116">ROUND(I111*H111,2)</f>
        <v>0</v>
      </c>
      <c r="BL111" s="22" t="s">
        <v>138</v>
      </c>
      <c r="BM111" s="22" t="s">
        <v>184</v>
      </c>
    </row>
    <row r="112" spans="2:65" s="1" customFormat="1" ht="20.45" customHeight="1">
      <c r="B112" s="168"/>
      <c r="C112" s="169" t="s">
        <v>185</v>
      </c>
      <c r="D112" s="169" t="s">
        <v>133</v>
      </c>
      <c r="E112" s="170" t="s">
        <v>186</v>
      </c>
      <c r="F112" s="171" t="s">
        <v>187</v>
      </c>
      <c r="G112" s="172" t="s">
        <v>178</v>
      </c>
      <c r="H112" s="173">
        <v>27</v>
      </c>
      <c r="I112" s="174"/>
      <c r="J112" s="175">
        <f t="shared" si="0"/>
        <v>0</v>
      </c>
      <c r="K112" s="171" t="s">
        <v>137</v>
      </c>
      <c r="L112" s="39"/>
      <c r="M112" s="176" t="s">
        <v>5</v>
      </c>
      <c r="N112" s="177" t="s">
        <v>42</v>
      </c>
      <c r="O112" s="40"/>
      <c r="P112" s="178">
        <f t="shared" si="1"/>
        <v>0</v>
      </c>
      <c r="Q112" s="178">
        <v>0</v>
      </c>
      <c r="R112" s="178">
        <f t="shared" si="2"/>
        <v>0</v>
      </c>
      <c r="S112" s="178">
        <v>0</v>
      </c>
      <c r="T112" s="179">
        <f t="shared" si="3"/>
        <v>0</v>
      </c>
      <c r="AR112" s="22" t="s">
        <v>138</v>
      </c>
      <c r="AT112" s="22" t="s">
        <v>133</v>
      </c>
      <c r="AU112" s="22" t="s">
        <v>81</v>
      </c>
      <c r="AY112" s="22" t="s">
        <v>131</v>
      </c>
      <c r="BE112" s="180">
        <f t="shared" si="4"/>
        <v>0</v>
      </c>
      <c r="BF112" s="180">
        <f t="shared" si="5"/>
        <v>0</v>
      </c>
      <c r="BG112" s="180">
        <f t="shared" si="6"/>
        <v>0</v>
      </c>
      <c r="BH112" s="180">
        <f t="shared" si="7"/>
        <v>0</v>
      </c>
      <c r="BI112" s="180">
        <f t="shared" si="8"/>
        <v>0</v>
      </c>
      <c r="BJ112" s="22" t="s">
        <v>79</v>
      </c>
      <c r="BK112" s="180">
        <f t="shared" si="9"/>
        <v>0</v>
      </c>
      <c r="BL112" s="22" t="s">
        <v>138</v>
      </c>
      <c r="BM112" s="22" t="s">
        <v>188</v>
      </c>
    </row>
    <row r="113" spans="2:65" s="1" customFormat="1" ht="20.45" customHeight="1">
      <c r="B113" s="168"/>
      <c r="C113" s="169" t="s">
        <v>189</v>
      </c>
      <c r="D113" s="169" t="s">
        <v>133</v>
      </c>
      <c r="E113" s="170" t="s">
        <v>190</v>
      </c>
      <c r="F113" s="171" t="s">
        <v>191</v>
      </c>
      <c r="G113" s="172" t="s">
        <v>136</v>
      </c>
      <c r="H113" s="173">
        <v>1</v>
      </c>
      <c r="I113" s="174"/>
      <c r="J113" s="175">
        <f t="shared" si="0"/>
        <v>0</v>
      </c>
      <c r="K113" s="171" t="s">
        <v>137</v>
      </c>
      <c r="L113" s="39"/>
      <c r="M113" s="176" t="s">
        <v>5</v>
      </c>
      <c r="N113" s="177" t="s">
        <v>42</v>
      </c>
      <c r="O113" s="40"/>
      <c r="P113" s="178">
        <f t="shared" si="1"/>
        <v>0</v>
      </c>
      <c r="Q113" s="178">
        <v>0</v>
      </c>
      <c r="R113" s="178">
        <f t="shared" si="2"/>
        <v>0</v>
      </c>
      <c r="S113" s="178">
        <v>0</v>
      </c>
      <c r="T113" s="179">
        <f t="shared" si="3"/>
        <v>0</v>
      </c>
      <c r="AR113" s="22" t="s">
        <v>138</v>
      </c>
      <c r="AT113" s="22" t="s">
        <v>133</v>
      </c>
      <c r="AU113" s="22" t="s">
        <v>81</v>
      </c>
      <c r="AY113" s="22" t="s">
        <v>131</v>
      </c>
      <c r="BE113" s="180">
        <f t="shared" si="4"/>
        <v>0</v>
      </c>
      <c r="BF113" s="180">
        <f t="shared" si="5"/>
        <v>0</v>
      </c>
      <c r="BG113" s="180">
        <f t="shared" si="6"/>
        <v>0</v>
      </c>
      <c r="BH113" s="180">
        <f t="shared" si="7"/>
        <v>0</v>
      </c>
      <c r="BI113" s="180">
        <f t="shared" si="8"/>
        <v>0</v>
      </c>
      <c r="BJ113" s="22" t="s">
        <v>79</v>
      </c>
      <c r="BK113" s="180">
        <f t="shared" si="9"/>
        <v>0</v>
      </c>
      <c r="BL113" s="22" t="s">
        <v>138</v>
      </c>
      <c r="BM113" s="22" t="s">
        <v>192</v>
      </c>
    </row>
    <row r="114" spans="2:65" s="1" customFormat="1" ht="20.45" customHeight="1">
      <c r="B114" s="168"/>
      <c r="C114" s="169" t="s">
        <v>193</v>
      </c>
      <c r="D114" s="169" t="s">
        <v>133</v>
      </c>
      <c r="E114" s="170" t="s">
        <v>194</v>
      </c>
      <c r="F114" s="171" t="s">
        <v>195</v>
      </c>
      <c r="G114" s="172" t="s">
        <v>136</v>
      </c>
      <c r="H114" s="173">
        <v>150</v>
      </c>
      <c r="I114" s="174"/>
      <c r="J114" s="175">
        <f t="shared" si="0"/>
        <v>0</v>
      </c>
      <c r="K114" s="171" t="s">
        <v>137</v>
      </c>
      <c r="L114" s="39"/>
      <c r="M114" s="176" t="s">
        <v>5</v>
      </c>
      <c r="N114" s="177" t="s">
        <v>42</v>
      </c>
      <c r="O114" s="40"/>
      <c r="P114" s="178">
        <f t="shared" si="1"/>
        <v>0</v>
      </c>
      <c r="Q114" s="178">
        <v>0</v>
      </c>
      <c r="R114" s="178">
        <f t="shared" si="2"/>
        <v>0</v>
      </c>
      <c r="S114" s="178">
        <v>0</v>
      </c>
      <c r="T114" s="179">
        <f t="shared" si="3"/>
        <v>0</v>
      </c>
      <c r="AR114" s="22" t="s">
        <v>138</v>
      </c>
      <c r="AT114" s="22" t="s">
        <v>133</v>
      </c>
      <c r="AU114" s="22" t="s">
        <v>81</v>
      </c>
      <c r="AY114" s="22" t="s">
        <v>131</v>
      </c>
      <c r="BE114" s="180">
        <f t="shared" si="4"/>
        <v>0</v>
      </c>
      <c r="BF114" s="180">
        <f t="shared" si="5"/>
        <v>0</v>
      </c>
      <c r="BG114" s="180">
        <f t="shared" si="6"/>
        <v>0</v>
      </c>
      <c r="BH114" s="180">
        <f t="shared" si="7"/>
        <v>0</v>
      </c>
      <c r="BI114" s="180">
        <f t="shared" si="8"/>
        <v>0</v>
      </c>
      <c r="BJ114" s="22" t="s">
        <v>79</v>
      </c>
      <c r="BK114" s="180">
        <f t="shared" si="9"/>
        <v>0</v>
      </c>
      <c r="BL114" s="22" t="s">
        <v>138</v>
      </c>
      <c r="BM114" s="22" t="s">
        <v>196</v>
      </c>
    </row>
    <row r="115" spans="2:65" s="1" customFormat="1" ht="14.45" customHeight="1">
      <c r="B115" s="168"/>
      <c r="C115" s="169" t="s">
        <v>197</v>
      </c>
      <c r="D115" s="169" t="s">
        <v>133</v>
      </c>
      <c r="E115" s="170" t="s">
        <v>198</v>
      </c>
      <c r="F115" s="171" t="s">
        <v>199</v>
      </c>
      <c r="G115" s="172" t="s">
        <v>178</v>
      </c>
      <c r="H115" s="173">
        <v>27</v>
      </c>
      <c r="I115" s="174"/>
      <c r="J115" s="175">
        <f t="shared" si="0"/>
        <v>0</v>
      </c>
      <c r="K115" s="171" t="s">
        <v>137</v>
      </c>
      <c r="L115" s="39"/>
      <c r="M115" s="176" t="s">
        <v>5</v>
      </c>
      <c r="N115" s="177" t="s">
        <v>42</v>
      </c>
      <c r="O115" s="40"/>
      <c r="P115" s="178">
        <f t="shared" si="1"/>
        <v>0</v>
      </c>
      <c r="Q115" s="178">
        <v>0.00127</v>
      </c>
      <c r="R115" s="178">
        <f t="shared" si="2"/>
        <v>0.03429</v>
      </c>
      <c r="S115" s="178">
        <v>0</v>
      </c>
      <c r="T115" s="179">
        <f t="shared" si="3"/>
        <v>0</v>
      </c>
      <c r="AR115" s="22" t="s">
        <v>138</v>
      </c>
      <c r="AT115" s="22" t="s">
        <v>133</v>
      </c>
      <c r="AU115" s="22" t="s">
        <v>81</v>
      </c>
      <c r="AY115" s="22" t="s">
        <v>131</v>
      </c>
      <c r="BE115" s="180">
        <f t="shared" si="4"/>
        <v>0</v>
      </c>
      <c r="BF115" s="180">
        <f t="shared" si="5"/>
        <v>0</v>
      </c>
      <c r="BG115" s="180">
        <f t="shared" si="6"/>
        <v>0</v>
      </c>
      <c r="BH115" s="180">
        <f t="shared" si="7"/>
        <v>0</v>
      </c>
      <c r="BI115" s="180">
        <f t="shared" si="8"/>
        <v>0</v>
      </c>
      <c r="BJ115" s="22" t="s">
        <v>79</v>
      </c>
      <c r="BK115" s="180">
        <f t="shared" si="9"/>
        <v>0</v>
      </c>
      <c r="BL115" s="22" t="s">
        <v>138</v>
      </c>
      <c r="BM115" s="22" t="s">
        <v>200</v>
      </c>
    </row>
    <row r="116" spans="2:65" s="1" customFormat="1" ht="14.45" customHeight="1">
      <c r="B116" s="168"/>
      <c r="C116" s="198" t="s">
        <v>11</v>
      </c>
      <c r="D116" s="198" t="s">
        <v>201</v>
      </c>
      <c r="E116" s="199" t="s">
        <v>202</v>
      </c>
      <c r="F116" s="200" t="s">
        <v>203</v>
      </c>
      <c r="G116" s="201" t="s">
        <v>204</v>
      </c>
      <c r="H116" s="202">
        <v>0.405</v>
      </c>
      <c r="I116" s="203"/>
      <c r="J116" s="204">
        <f t="shared" si="0"/>
        <v>0</v>
      </c>
      <c r="K116" s="200" t="s">
        <v>137</v>
      </c>
      <c r="L116" s="205"/>
      <c r="M116" s="206" t="s">
        <v>5</v>
      </c>
      <c r="N116" s="207" t="s">
        <v>42</v>
      </c>
      <c r="O116" s="40"/>
      <c r="P116" s="178">
        <f t="shared" si="1"/>
        <v>0</v>
      </c>
      <c r="Q116" s="178">
        <v>0.001</v>
      </c>
      <c r="R116" s="178">
        <f t="shared" si="2"/>
        <v>0.00040500000000000003</v>
      </c>
      <c r="S116" s="178">
        <v>0</v>
      </c>
      <c r="T116" s="179">
        <f t="shared" si="3"/>
        <v>0</v>
      </c>
      <c r="AR116" s="22" t="s">
        <v>169</v>
      </c>
      <c r="AT116" s="22" t="s">
        <v>201</v>
      </c>
      <c r="AU116" s="22" t="s">
        <v>81</v>
      </c>
      <c r="AY116" s="22" t="s">
        <v>131</v>
      </c>
      <c r="BE116" s="180">
        <f t="shared" si="4"/>
        <v>0</v>
      </c>
      <c r="BF116" s="180">
        <f t="shared" si="5"/>
        <v>0</v>
      </c>
      <c r="BG116" s="180">
        <f t="shared" si="6"/>
        <v>0</v>
      </c>
      <c r="BH116" s="180">
        <f t="shared" si="7"/>
        <v>0</v>
      </c>
      <c r="BI116" s="180">
        <f t="shared" si="8"/>
        <v>0</v>
      </c>
      <c r="BJ116" s="22" t="s">
        <v>79</v>
      </c>
      <c r="BK116" s="180">
        <f t="shared" si="9"/>
        <v>0</v>
      </c>
      <c r="BL116" s="22" t="s">
        <v>138</v>
      </c>
      <c r="BM116" s="22" t="s">
        <v>205</v>
      </c>
    </row>
    <row r="117" spans="2:51" s="11" customFormat="1" ht="13.5">
      <c r="B117" s="181"/>
      <c r="D117" s="182" t="s">
        <v>143</v>
      </c>
      <c r="F117" s="184" t="s">
        <v>206</v>
      </c>
      <c r="H117" s="185">
        <v>0.405</v>
      </c>
      <c r="I117" s="186"/>
      <c r="L117" s="181"/>
      <c r="M117" s="187"/>
      <c r="N117" s="188"/>
      <c r="O117" s="188"/>
      <c r="P117" s="188"/>
      <c r="Q117" s="188"/>
      <c r="R117" s="188"/>
      <c r="S117" s="188"/>
      <c r="T117" s="189"/>
      <c r="AT117" s="183" t="s">
        <v>143</v>
      </c>
      <c r="AU117" s="183" t="s">
        <v>81</v>
      </c>
      <c r="AV117" s="11" t="s">
        <v>81</v>
      </c>
      <c r="AW117" s="11" t="s">
        <v>6</v>
      </c>
      <c r="AX117" s="11" t="s">
        <v>79</v>
      </c>
      <c r="AY117" s="183" t="s">
        <v>131</v>
      </c>
    </row>
    <row r="118" spans="2:65" s="1" customFormat="1" ht="20.45" customHeight="1">
      <c r="B118" s="168"/>
      <c r="C118" s="169" t="s">
        <v>207</v>
      </c>
      <c r="D118" s="169" t="s">
        <v>133</v>
      </c>
      <c r="E118" s="170" t="s">
        <v>208</v>
      </c>
      <c r="F118" s="171" t="s">
        <v>209</v>
      </c>
      <c r="G118" s="172" t="s">
        <v>136</v>
      </c>
      <c r="H118" s="173">
        <v>1</v>
      </c>
      <c r="I118" s="174"/>
      <c r="J118" s="175">
        <f aca="true" t="shared" si="10" ref="J118:J124">ROUND(I118*H118,2)</f>
        <v>0</v>
      </c>
      <c r="K118" s="171" t="s">
        <v>137</v>
      </c>
      <c r="L118" s="39"/>
      <c r="M118" s="176" t="s">
        <v>5</v>
      </c>
      <c r="N118" s="177" t="s">
        <v>42</v>
      </c>
      <c r="O118" s="40"/>
      <c r="P118" s="178">
        <f aca="true" t="shared" si="11" ref="P118:P124">O118*H118</f>
        <v>0</v>
      </c>
      <c r="Q118" s="178">
        <v>0</v>
      </c>
      <c r="R118" s="178">
        <f aca="true" t="shared" si="12" ref="R118:R124">Q118*H118</f>
        <v>0</v>
      </c>
      <c r="S118" s="178">
        <v>0</v>
      </c>
      <c r="T118" s="179">
        <f aca="true" t="shared" si="13" ref="T118:T124">S118*H118</f>
        <v>0</v>
      </c>
      <c r="AR118" s="22" t="s">
        <v>138</v>
      </c>
      <c r="AT118" s="22" t="s">
        <v>133</v>
      </c>
      <c r="AU118" s="22" t="s">
        <v>81</v>
      </c>
      <c r="AY118" s="22" t="s">
        <v>131</v>
      </c>
      <c r="BE118" s="180">
        <f aca="true" t="shared" si="14" ref="BE118:BE124">IF(N118="základní",J118,0)</f>
        <v>0</v>
      </c>
      <c r="BF118" s="180">
        <f aca="true" t="shared" si="15" ref="BF118:BF124">IF(N118="snížená",J118,0)</f>
        <v>0</v>
      </c>
      <c r="BG118" s="180">
        <f aca="true" t="shared" si="16" ref="BG118:BG124">IF(N118="zákl. přenesená",J118,0)</f>
        <v>0</v>
      </c>
      <c r="BH118" s="180">
        <f aca="true" t="shared" si="17" ref="BH118:BH124">IF(N118="sníž. přenesená",J118,0)</f>
        <v>0</v>
      </c>
      <c r="BI118" s="180">
        <f aca="true" t="shared" si="18" ref="BI118:BI124">IF(N118="nulová",J118,0)</f>
        <v>0</v>
      </c>
      <c r="BJ118" s="22" t="s">
        <v>79</v>
      </c>
      <c r="BK118" s="180">
        <f aca="true" t="shared" si="19" ref="BK118:BK124">ROUND(I118*H118,2)</f>
        <v>0</v>
      </c>
      <c r="BL118" s="22" t="s">
        <v>138</v>
      </c>
      <c r="BM118" s="22" t="s">
        <v>210</v>
      </c>
    </row>
    <row r="119" spans="2:65" s="1" customFormat="1" ht="14.45" customHeight="1">
      <c r="B119" s="168"/>
      <c r="C119" s="198" t="s">
        <v>211</v>
      </c>
      <c r="D119" s="198" t="s">
        <v>201</v>
      </c>
      <c r="E119" s="199" t="s">
        <v>212</v>
      </c>
      <c r="F119" s="200" t="s">
        <v>213</v>
      </c>
      <c r="G119" s="201" t="s">
        <v>136</v>
      </c>
      <c r="H119" s="202">
        <v>1</v>
      </c>
      <c r="I119" s="203"/>
      <c r="J119" s="204">
        <f t="shared" si="10"/>
        <v>0</v>
      </c>
      <c r="K119" s="200" t="s">
        <v>5</v>
      </c>
      <c r="L119" s="205"/>
      <c r="M119" s="206" t="s">
        <v>5</v>
      </c>
      <c r="N119" s="207" t="s">
        <v>42</v>
      </c>
      <c r="O119" s="40"/>
      <c r="P119" s="178">
        <f t="shared" si="11"/>
        <v>0</v>
      </c>
      <c r="Q119" s="178">
        <v>0.027</v>
      </c>
      <c r="R119" s="178">
        <f t="shared" si="12"/>
        <v>0.027</v>
      </c>
      <c r="S119" s="178">
        <v>0</v>
      </c>
      <c r="T119" s="179">
        <f t="shared" si="13"/>
        <v>0</v>
      </c>
      <c r="AR119" s="22" t="s">
        <v>169</v>
      </c>
      <c r="AT119" s="22" t="s">
        <v>201</v>
      </c>
      <c r="AU119" s="22" t="s">
        <v>81</v>
      </c>
      <c r="AY119" s="22" t="s">
        <v>131</v>
      </c>
      <c r="BE119" s="180">
        <f t="shared" si="14"/>
        <v>0</v>
      </c>
      <c r="BF119" s="180">
        <f t="shared" si="15"/>
        <v>0</v>
      </c>
      <c r="BG119" s="180">
        <f t="shared" si="16"/>
        <v>0</v>
      </c>
      <c r="BH119" s="180">
        <f t="shared" si="17"/>
        <v>0</v>
      </c>
      <c r="BI119" s="180">
        <f t="shared" si="18"/>
        <v>0</v>
      </c>
      <c r="BJ119" s="22" t="s">
        <v>79</v>
      </c>
      <c r="BK119" s="180">
        <f t="shared" si="19"/>
        <v>0</v>
      </c>
      <c r="BL119" s="22" t="s">
        <v>138</v>
      </c>
      <c r="BM119" s="22" t="s">
        <v>214</v>
      </c>
    </row>
    <row r="120" spans="2:65" s="1" customFormat="1" ht="14.45" customHeight="1">
      <c r="B120" s="168"/>
      <c r="C120" s="169" t="s">
        <v>215</v>
      </c>
      <c r="D120" s="169" t="s">
        <v>133</v>
      </c>
      <c r="E120" s="170" t="s">
        <v>216</v>
      </c>
      <c r="F120" s="171" t="s">
        <v>217</v>
      </c>
      <c r="G120" s="172" t="s">
        <v>136</v>
      </c>
      <c r="H120" s="173">
        <v>1</v>
      </c>
      <c r="I120" s="174"/>
      <c r="J120" s="175">
        <f t="shared" si="10"/>
        <v>0</v>
      </c>
      <c r="K120" s="171" t="s">
        <v>137</v>
      </c>
      <c r="L120" s="39"/>
      <c r="M120" s="176" t="s">
        <v>5</v>
      </c>
      <c r="N120" s="177" t="s">
        <v>42</v>
      </c>
      <c r="O120" s="40"/>
      <c r="P120" s="178">
        <f t="shared" si="11"/>
        <v>0</v>
      </c>
      <c r="Q120" s="178">
        <v>0.00033</v>
      </c>
      <c r="R120" s="178">
        <f t="shared" si="12"/>
        <v>0.00033</v>
      </c>
      <c r="S120" s="178">
        <v>0</v>
      </c>
      <c r="T120" s="179">
        <f t="shared" si="13"/>
        <v>0</v>
      </c>
      <c r="AR120" s="22" t="s">
        <v>138</v>
      </c>
      <c r="AT120" s="22" t="s">
        <v>133</v>
      </c>
      <c r="AU120" s="22" t="s">
        <v>81</v>
      </c>
      <c r="AY120" s="22" t="s">
        <v>131</v>
      </c>
      <c r="BE120" s="180">
        <f t="shared" si="14"/>
        <v>0</v>
      </c>
      <c r="BF120" s="180">
        <f t="shared" si="15"/>
        <v>0</v>
      </c>
      <c r="BG120" s="180">
        <f t="shared" si="16"/>
        <v>0</v>
      </c>
      <c r="BH120" s="180">
        <f t="shared" si="17"/>
        <v>0</v>
      </c>
      <c r="BI120" s="180">
        <f t="shared" si="18"/>
        <v>0</v>
      </c>
      <c r="BJ120" s="22" t="s">
        <v>79</v>
      </c>
      <c r="BK120" s="180">
        <f t="shared" si="19"/>
        <v>0</v>
      </c>
      <c r="BL120" s="22" t="s">
        <v>138</v>
      </c>
      <c r="BM120" s="22" t="s">
        <v>218</v>
      </c>
    </row>
    <row r="121" spans="2:65" s="1" customFormat="1" ht="14.45" customHeight="1">
      <c r="B121" s="168"/>
      <c r="C121" s="169" t="s">
        <v>219</v>
      </c>
      <c r="D121" s="169" t="s">
        <v>133</v>
      </c>
      <c r="E121" s="170" t="s">
        <v>220</v>
      </c>
      <c r="F121" s="171" t="s">
        <v>221</v>
      </c>
      <c r="G121" s="172" t="s">
        <v>136</v>
      </c>
      <c r="H121" s="173">
        <v>1</v>
      </c>
      <c r="I121" s="174"/>
      <c r="J121" s="175">
        <f t="shared" si="10"/>
        <v>0</v>
      </c>
      <c r="K121" s="171" t="s">
        <v>5</v>
      </c>
      <c r="L121" s="39"/>
      <c r="M121" s="176" t="s">
        <v>5</v>
      </c>
      <c r="N121" s="177" t="s">
        <v>42</v>
      </c>
      <c r="O121" s="40"/>
      <c r="P121" s="178">
        <f t="shared" si="11"/>
        <v>0</v>
      </c>
      <c r="Q121" s="178">
        <v>0</v>
      </c>
      <c r="R121" s="178">
        <f t="shared" si="12"/>
        <v>0</v>
      </c>
      <c r="S121" s="178">
        <v>0</v>
      </c>
      <c r="T121" s="179">
        <f t="shared" si="13"/>
        <v>0</v>
      </c>
      <c r="AR121" s="22" t="s">
        <v>138</v>
      </c>
      <c r="AT121" s="22" t="s">
        <v>133</v>
      </c>
      <c r="AU121" s="22" t="s">
        <v>81</v>
      </c>
      <c r="AY121" s="22" t="s">
        <v>131</v>
      </c>
      <c r="BE121" s="180">
        <f t="shared" si="14"/>
        <v>0</v>
      </c>
      <c r="BF121" s="180">
        <f t="shared" si="15"/>
        <v>0</v>
      </c>
      <c r="BG121" s="180">
        <f t="shared" si="16"/>
        <v>0</v>
      </c>
      <c r="BH121" s="180">
        <f t="shared" si="17"/>
        <v>0</v>
      </c>
      <c r="BI121" s="180">
        <f t="shared" si="18"/>
        <v>0</v>
      </c>
      <c r="BJ121" s="22" t="s">
        <v>79</v>
      </c>
      <c r="BK121" s="180">
        <f t="shared" si="19"/>
        <v>0</v>
      </c>
      <c r="BL121" s="22" t="s">
        <v>138</v>
      </c>
      <c r="BM121" s="22" t="s">
        <v>222</v>
      </c>
    </row>
    <row r="122" spans="2:65" s="1" customFormat="1" ht="14.45" customHeight="1">
      <c r="B122" s="168"/>
      <c r="C122" s="169" t="s">
        <v>223</v>
      </c>
      <c r="D122" s="169" t="s">
        <v>133</v>
      </c>
      <c r="E122" s="170" t="s">
        <v>224</v>
      </c>
      <c r="F122" s="171" t="s">
        <v>225</v>
      </c>
      <c r="G122" s="172" t="s">
        <v>136</v>
      </c>
      <c r="H122" s="173">
        <v>1</v>
      </c>
      <c r="I122" s="174"/>
      <c r="J122" s="175">
        <f t="shared" si="10"/>
        <v>0</v>
      </c>
      <c r="K122" s="171" t="s">
        <v>5</v>
      </c>
      <c r="L122" s="39"/>
      <c r="M122" s="176" t="s">
        <v>5</v>
      </c>
      <c r="N122" s="177" t="s">
        <v>42</v>
      </c>
      <c r="O122" s="40"/>
      <c r="P122" s="178">
        <f t="shared" si="11"/>
        <v>0</v>
      </c>
      <c r="Q122" s="178">
        <v>0</v>
      </c>
      <c r="R122" s="178">
        <f t="shared" si="12"/>
        <v>0</v>
      </c>
      <c r="S122" s="178">
        <v>0</v>
      </c>
      <c r="T122" s="179">
        <f t="shared" si="13"/>
        <v>0</v>
      </c>
      <c r="AR122" s="22" t="s">
        <v>138</v>
      </c>
      <c r="AT122" s="22" t="s">
        <v>133</v>
      </c>
      <c r="AU122" s="22" t="s">
        <v>81</v>
      </c>
      <c r="AY122" s="22" t="s">
        <v>131</v>
      </c>
      <c r="BE122" s="180">
        <f t="shared" si="14"/>
        <v>0</v>
      </c>
      <c r="BF122" s="180">
        <f t="shared" si="15"/>
        <v>0</v>
      </c>
      <c r="BG122" s="180">
        <f t="shared" si="16"/>
        <v>0</v>
      </c>
      <c r="BH122" s="180">
        <f t="shared" si="17"/>
        <v>0</v>
      </c>
      <c r="BI122" s="180">
        <f t="shared" si="18"/>
        <v>0</v>
      </c>
      <c r="BJ122" s="22" t="s">
        <v>79</v>
      </c>
      <c r="BK122" s="180">
        <f t="shared" si="19"/>
        <v>0</v>
      </c>
      <c r="BL122" s="22" t="s">
        <v>138</v>
      </c>
      <c r="BM122" s="22" t="s">
        <v>226</v>
      </c>
    </row>
    <row r="123" spans="2:65" s="1" customFormat="1" ht="20.45" customHeight="1">
      <c r="B123" s="168"/>
      <c r="C123" s="169" t="s">
        <v>10</v>
      </c>
      <c r="D123" s="169" t="s">
        <v>133</v>
      </c>
      <c r="E123" s="170" t="s">
        <v>227</v>
      </c>
      <c r="F123" s="171" t="s">
        <v>228</v>
      </c>
      <c r="G123" s="172" t="s">
        <v>178</v>
      </c>
      <c r="H123" s="173">
        <v>27</v>
      </c>
      <c r="I123" s="174"/>
      <c r="J123" s="175">
        <f t="shared" si="10"/>
        <v>0</v>
      </c>
      <c r="K123" s="171" t="s">
        <v>137</v>
      </c>
      <c r="L123" s="39"/>
      <c r="M123" s="176" t="s">
        <v>5</v>
      </c>
      <c r="N123" s="177" t="s">
        <v>42</v>
      </c>
      <c r="O123" s="40"/>
      <c r="P123" s="178">
        <f t="shared" si="11"/>
        <v>0</v>
      </c>
      <c r="Q123" s="178">
        <v>0</v>
      </c>
      <c r="R123" s="178">
        <f t="shared" si="12"/>
        <v>0</v>
      </c>
      <c r="S123" s="178">
        <v>0</v>
      </c>
      <c r="T123" s="179">
        <f t="shared" si="13"/>
        <v>0</v>
      </c>
      <c r="AR123" s="22" t="s">
        <v>138</v>
      </c>
      <c r="AT123" s="22" t="s">
        <v>133</v>
      </c>
      <c r="AU123" s="22" t="s">
        <v>81</v>
      </c>
      <c r="AY123" s="22" t="s">
        <v>131</v>
      </c>
      <c r="BE123" s="180">
        <f t="shared" si="14"/>
        <v>0</v>
      </c>
      <c r="BF123" s="180">
        <f t="shared" si="15"/>
        <v>0</v>
      </c>
      <c r="BG123" s="180">
        <f t="shared" si="16"/>
        <v>0</v>
      </c>
      <c r="BH123" s="180">
        <f t="shared" si="17"/>
        <v>0</v>
      </c>
      <c r="BI123" s="180">
        <f t="shared" si="18"/>
        <v>0</v>
      </c>
      <c r="BJ123" s="22" t="s">
        <v>79</v>
      </c>
      <c r="BK123" s="180">
        <f t="shared" si="19"/>
        <v>0</v>
      </c>
      <c r="BL123" s="22" t="s">
        <v>138</v>
      </c>
      <c r="BM123" s="22" t="s">
        <v>229</v>
      </c>
    </row>
    <row r="124" spans="2:65" s="1" customFormat="1" ht="14.45" customHeight="1">
      <c r="B124" s="168"/>
      <c r="C124" s="169" t="s">
        <v>230</v>
      </c>
      <c r="D124" s="169" t="s">
        <v>133</v>
      </c>
      <c r="E124" s="170" t="s">
        <v>231</v>
      </c>
      <c r="F124" s="171" t="s">
        <v>232</v>
      </c>
      <c r="G124" s="172" t="s">
        <v>178</v>
      </c>
      <c r="H124" s="173">
        <v>27</v>
      </c>
      <c r="I124" s="174"/>
      <c r="J124" s="175">
        <f t="shared" si="10"/>
        <v>0</v>
      </c>
      <c r="K124" s="171" t="s">
        <v>137</v>
      </c>
      <c r="L124" s="39"/>
      <c r="M124" s="176" t="s">
        <v>5</v>
      </c>
      <c r="N124" s="177" t="s">
        <v>42</v>
      </c>
      <c r="O124" s="40"/>
      <c r="P124" s="178">
        <f t="shared" si="11"/>
        <v>0</v>
      </c>
      <c r="Q124" s="178">
        <v>0</v>
      </c>
      <c r="R124" s="178">
        <f t="shared" si="12"/>
        <v>0</v>
      </c>
      <c r="S124" s="178">
        <v>0</v>
      </c>
      <c r="T124" s="179">
        <f t="shared" si="13"/>
        <v>0</v>
      </c>
      <c r="AR124" s="22" t="s">
        <v>138</v>
      </c>
      <c r="AT124" s="22" t="s">
        <v>133</v>
      </c>
      <c r="AU124" s="22" t="s">
        <v>81</v>
      </c>
      <c r="AY124" s="22" t="s">
        <v>131</v>
      </c>
      <c r="BE124" s="180">
        <f t="shared" si="14"/>
        <v>0</v>
      </c>
      <c r="BF124" s="180">
        <f t="shared" si="15"/>
        <v>0</v>
      </c>
      <c r="BG124" s="180">
        <f t="shared" si="16"/>
        <v>0</v>
      </c>
      <c r="BH124" s="180">
        <f t="shared" si="17"/>
        <v>0</v>
      </c>
      <c r="BI124" s="180">
        <f t="shared" si="18"/>
        <v>0</v>
      </c>
      <c r="BJ124" s="22" t="s">
        <v>79</v>
      </c>
      <c r="BK124" s="180">
        <f t="shared" si="19"/>
        <v>0</v>
      </c>
      <c r="BL124" s="22" t="s">
        <v>138</v>
      </c>
      <c r="BM124" s="22" t="s">
        <v>233</v>
      </c>
    </row>
    <row r="125" spans="2:63" s="10" customFormat="1" ht="29.85" customHeight="1">
      <c r="B125" s="155"/>
      <c r="D125" s="156" t="s">
        <v>70</v>
      </c>
      <c r="E125" s="166" t="s">
        <v>81</v>
      </c>
      <c r="F125" s="166" t="s">
        <v>234</v>
      </c>
      <c r="I125" s="158"/>
      <c r="J125" s="167">
        <f>BK125</f>
        <v>0</v>
      </c>
      <c r="L125" s="155"/>
      <c r="M125" s="160"/>
      <c r="N125" s="161"/>
      <c r="O125" s="161"/>
      <c r="P125" s="162">
        <f>SUM(P126:P135)</f>
        <v>0</v>
      </c>
      <c r="Q125" s="161"/>
      <c r="R125" s="162">
        <f>SUM(R126:R135)</f>
        <v>4.30156256</v>
      </c>
      <c r="S125" s="161"/>
      <c r="T125" s="163">
        <f>SUM(T126:T135)</f>
        <v>0</v>
      </c>
      <c r="AR125" s="156" t="s">
        <v>79</v>
      </c>
      <c r="AT125" s="164" t="s">
        <v>70</v>
      </c>
      <c r="AU125" s="164" t="s">
        <v>79</v>
      </c>
      <c r="AY125" s="156" t="s">
        <v>131</v>
      </c>
      <c r="BK125" s="165">
        <f>SUM(BK126:BK135)</f>
        <v>0</v>
      </c>
    </row>
    <row r="126" spans="2:65" s="302" customFormat="1" ht="20.45" customHeight="1">
      <c r="B126" s="295"/>
      <c r="C126" s="289" t="s">
        <v>235</v>
      </c>
      <c r="D126" s="289" t="s">
        <v>133</v>
      </c>
      <c r="E126" s="290" t="s">
        <v>236</v>
      </c>
      <c r="F126" s="291" t="s">
        <v>237</v>
      </c>
      <c r="G126" s="292" t="s">
        <v>89</v>
      </c>
      <c r="H126" s="293">
        <v>1.744</v>
      </c>
      <c r="I126" s="294"/>
      <c r="J126" s="294">
        <f>ROUND(I126*H126,2)</f>
        <v>0</v>
      </c>
      <c r="K126" s="291" t="s">
        <v>137</v>
      </c>
      <c r="L126" s="296"/>
      <c r="M126" s="297" t="s">
        <v>5</v>
      </c>
      <c r="N126" s="298" t="s">
        <v>42</v>
      </c>
      <c r="O126" s="299"/>
      <c r="P126" s="300">
        <f>O126*H126</f>
        <v>0</v>
      </c>
      <c r="Q126" s="300">
        <v>2.45329</v>
      </c>
      <c r="R126" s="300">
        <f>Q126*H126</f>
        <v>4.27853776</v>
      </c>
      <c r="S126" s="300">
        <v>0</v>
      </c>
      <c r="T126" s="301">
        <f>S126*H126</f>
        <v>0</v>
      </c>
      <c r="AR126" s="303" t="s">
        <v>138</v>
      </c>
      <c r="AT126" s="303" t="s">
        <v>133</v>
      </c>
      <c r="AU126" s="303" t="s">
        <v>81</v>
      </c>
      <c r="AY126" s="303" t="s">
        <v>131</v>
      </c>
      <c r="BE126" s="304">
        <f>IF(N126="základní",J126,0)</f>
        <v>0</v>
      </c>
      <c r="BF126" s="304">
        <f>IF(N126="snížená",J126,0)</f>
        <v>0</v>
      </c>
      <c r="BG126" s="304">
        <f>IF(N126="zákl. přenesená",J126,0)</f>
        <v>0</v>
      </c>
      <c r="BH126" s="304">
        <f>IF(N126="sníž. přenesená",J126,0)</f>
        <v>0</v>
      </c>
      <c r="BI126" s="304">
        <f>IF(N126="nulová",J126,0)</f>
        <v>0</v>
      </c>
      <c r="BJ126" s="303" t="s">
        <v>79</v>
      </c>
      <c r="BK126" s="304">
        <f>ROUND(I126*H126,2)</f>
        <v>0</v>
      </c>
      <c r="BL126" s="303" t="s">
        <v>138</v>
      </c>
      <c r="BM126" s="303" t="s">
        <v>238</v>
      </c>
    </row>
    <row r="127" spans="2:51" s="11" customFormat="1" ht="13.5">
      <c r="B127" s="181"/>
      <c r="D127" s="182" t="s">
        <v>143</v>
      </c>
      <c r="E127" s="183" t="s">
        <v>5</v>
      </c>
      <c r="F127" s="184" t="s">
        <v>239</v>
      </c>
      <c r="H127" s="185">
        <v>0.592</v>
      </c>
      <c r="I127" s="186"/>
      <c r="L127" s="181"/>
      <c r="M127" s="187"/>
      <c r="N127" s="188"/>
      <c r="O127" s="188"/>
      <c r="P127" s="188"/>
      <c r="Q127" s="188"/>
      <c r="R127" s="188"/>
      <c r="S127" s="188"/>
      <c r="T127" s="189"/>
      <c r="AT127" s="183" t="s">
        <v>143</v>
      </c>
      <c r="AU127" s="183" t="s">
        <v>81</v>
      </c>
      <c r="AV127" s="11" t="s">
        <v>81</v>
      </c>
      <c r="AW127" s="11" t="s">
        <v>35</v>
      </c>
      <c r="AX127" s="11" t="s">
        <v>71</v>
      </c>
      <c r="AY127" s="183" t="s">
        <v>131</v>
      </c>
    </row>
    <row r="128" spans="2:51" s="11" customFormat="1" ht="13.5">
      <c r="B128" s="181"/>
      <c r="D128" s="182" t="s">
        <v>143</v>
      </c>
      <c r="E128" s="183" t="s">
        <v>5</v>
      </c>
      <c r="F128" s="184" t="s">
        <v>240</v>
      </c>
      <c r="H128" s="185">
        <v>1.152</v>
      </c>
      <c r="I128" s="186"/>
      <c r="L128" s="181"/>
      <c r="M128" s="187"/>
      <c r="N128" s="188"/>
      <c r="O128" s="188"/>
      <c r="P128" s="188"/>
      <c r="Q128" s="188"/>
      <c r="R128" s="188"/>
      <c r="S128" s="188"/>
      <c r="T128" s="189"/>
      <c r="AT128" s="183" t="s">
        <v>143</v>
      </c>
      <c r="AU128" s="183" t="s">
        <v>81</v>
      </c>
      <c r="AV128" s="11" t="s">
        <v>81</v>
      </c>
      <c r="AW128" s="11" t="s">
        <v>35</v>
      </c>
      <c r="AX128" s="11" t="s">
        <v>71</v>
      </c>
      <c r="AY128" s="183" t="s">
        <v>131</v>
      </c>
    </row>
    <row r="129" spans="2:51" s="12" customFormat="1" ht="13.5">
      <c r="B129" s="190"/>
      <c r="D129" s="182" t="s">
        <v>143</v>
      </c>
      <c r="E129" s="191" t="s">
        <v>5</v>
      </c>
      <c r="F129" s="192" t="s">
        <v>151</v>
      </c>
      <c r="H129" s="193">
        <v>1.744</v>
      </c>
      <c r="I129" s="194"/>
      <c r="L129" s="190"/>
      <c r="M129" s="195"/>
      <c r="N129" s="196"/>
      <c r="O129" s="196"/>
      <c r="P129" s="196"/>
      <c r="Q129" s="196"/>
      <c r="R129" s="196"/>
      <c r="S129" s="196"/>
      <c r="T129" s="197"/>
      <c r="AT129" s="191" t="s">
        <v>143</v>
      </c>
      <c r="AU129" s="191" t="s">
        <v>81</v>
      </c>
      <c r="AV129" s="12" t="s">
        <v>138</v>
      </c>
      <c r="AW129" s="12" t="s">
        <v>35</v>
      </c>
      <c r="AX129" s="12" t="s">
        <v>79</v>
      </c>
      <c r="AY129" s="191" t="s">
        <v>131</v>
      </c>
    </row>
    <row r="130" spans="2:65" s="302" customFormat="1" ht="14.45" customHeight="1">
      <c r="B130" s="295"/>
      <c r="C130" s="289" t="s">
        <v>241</v>
      </c>
      <c r="D130" s="289" t="s">
        <v>133</v>
      </c>
      <c r="E130" s="290" t="s">
        <v>242</v>
      </c>
      <c r="F130" s="291" t="s">
        <v>243</v>
      </c>
      <c r="G130" s="292" t="s">
        <v>178</v>
      </c>
      <c r="H130" s="293">
        <v>2.96</v>
      </c>
      <c r="I130" s="294"/>
      <c r="J130" s="294">
        <f>ROUND(I130*H130,2)</f>
        <v>0</v>
      </c>
      <c r="K130" s="291" t="s">
        <v>137</v>
      </c>
      <c r="L130" s="296"/>
      <c r="M130" s="297" t="s">
        <v>5</v>
      </c>
      <c r="N130" s="298" t="s">
        <v>42</v>
      </c>
      <c r="O130" s="299"/>
      <c r="P130" s="300">
        <f>O130*H130</f>
        <v>0</v>
      </c>
      <c r="Q130" s="300">
        <v>0.00269</v>
      </c>
      <c r="R130" s="300">
        <f>Q130*H130</f>
        <v>0.0079624</v>
      </c>
      <c r="S130" s="300">
        <v>0</v>
      </c>
      <c r="T130" s="301">
        <f>S130*H130</f>
        <v>0</v>
      </c>
      <c r="AR130" s="303" t="s">
        <v>138</v>
      </c>
      <c r="AT130" s="303" t="s">
        <v>133</v>
      </c>
      <c r="AU130" s="303" t="s">
        <v>81</v>
      </c>
      <c r="AY130" s="303" t="s">
        <v>131</v>
      </c>
      <c r="BE130" s="304">
        <f>IF(N130="základní",J130,0)</f>
        <v>0</v>
      </c>
      <c r="BF130" s="304">
        <f>IF(N130="snížená",J130,0)</f>
        <v>0</v>
      </c>
      <c r="BG130" s="304">
        <f>IF(N130="zákl. přenesená",J130,0)</f>
        <v>0</v>
      </c>
      <c r="BH130" s="304">
        <f>IF(N130="sníž. přenesená",J130,0)</f>
        <v>0</v>
      </c>
      <c r="BI130" s="304">
        <f>IF(N130="nulová",J130,0)</f>
        <v>0</v>
      </c>
      <c r="BJ130" s="303" t="s">
        <v>79</v>
      </c>
      <c r="BK130" s="304">
        <f>ROUND(I130*H130,2)</f>
        <v>0</v>
      </c>
      <c r="BL130" s="303" t="s">
        <v>138</v>
      </c>
      <c r="BM130" s="303" t="s">
        <v>244</v>
      </c>
    </row>
    <row r="131" spans="2:51" s="11" customFormat="1" ht="13.5">
      <c r="B131" s="181"/>
      <c r="D131" s="182" t="s">
        <v>143</v>
      </c>
      <c r="E131" s="183" t="s">
        <v>5</v>
      </c>
      <c r="F131" s="184" t="s">
        <v>245</v>
      </c>
      <c r="H131" s="185">
        <v>2.96</v>
      </c>
      <c r="I131" s="186"/>
      <c r="L131" s="181"/>
      <c r="M131" s="187"/>
      <c r="N131" s="188"/>
      <c r="O131" s="188"/>
      <c r="P131" s="188"/>
      <c r="Q131" s="188"/>
      <c r="R131" s="188"/>
      <c r="S131" s="188"/>
      <c r="T131" s="189"/>
      <c r="AT131" s="183" t="s">
        <v>143</v>
      </c>
      <c r="AU131" s="183" t="s">
        <v>81</v>
      </c>
      <c r="AV131" s="11" t="s">
        <v>81</v>
      </c>
      <c r="AW131" s="11" t="s">
        <v>35</v>
      </c>
      <c r="AX131" s="11" t="s">
        <v>79</v>
      </c>
      <c r="AY131" s="183" t="s">
        <v>131</v>
      </c>
    </row>
    <row r="132" spans="2:65" s="302" customFormat="1" ht="14.45" customHeight="1">
      <c r="B132" s="295"/>
      <c r="C132" s="289" t="s">
        <v>246</v>
      </c>
      <c r="D132" s="289" t="s">
        <v>133</v>
      </c>
      <c r="E132" s="290" t="s">
        <v>247</v>
      </c>
      <c r="F132" s="291" t="s">
        <v>248</v>
      </c>
      <c r="G132" s="292" t="s">
        <v>178</v>
      </c>
      <c r="H132" s="293">
        <v>2.96</v>
      </c>
      <c r="I132" s="294"/>
      <c r="J132" s="294">
        <f>ROUND(I132*H132,2)</f>
        <v>0</v>
      </c>
      <c r="K132" s="291" t="s">
        <v>137</v>
      </c>
      <c r="L132" s="296"/>
      <c r="M132" s="297" t="s">
        <v>5</v>
      </c>
      <c r="N132" s="298" t="s">
        <v>42</v>
      </c>
      <c r="O132" s="299"/>
      <c r="P132" s="300">
        <f>O132*H132</f>
        <v>0</v>
      </c>
      <c r="Q132" s="300">
        <v>0</v>
      </c>
      <c r="R132" s="300">
        <f>Q132*H132</f>
        <v>0</v>
      </c>
      <c r="S132" s="300">
        <v>0</v>
      </c>
      <c r="T132" s="301">
        <f>S132*H132</f>
        <v>0</v>
      </c>
      <c r="AR132" s="303" t="s">
        <v>138</v>
      </c>
      <c r="AT132" s="303" t="s">
        <v>133</v>
      </c>
      <c r="AU132" s="303" t="s">
        <v>81</v>
      </c>
      <c r="AY132" s="303" t="s">
        <v>131</v>
      </c>
      <c r="BE132" s="304">
        <f>IF(N132="základní",J132,0)</f>
        <v>0</v>
      </c>
      <c r="BF132" s="304">
        <f>IF(N132="snížená",J132,0)</f>
        <v>0</v>
      </c>
      <c r="BG132" s="304">
        <f>IF(N132="zákl. přenesená",J132,0)</f>
        <v>0</v>
      </c>
      <c r="BH132" s="304">
        <f>IF(N132="sníž. přenesená",J132,0)</f>
        <v>0</v>
      </c>
      <c r="BI132" s="304">
        <f>IF(N132="nulová",J132,0)</f>
        <v>0</v>
      </c>
      <c r="BJ132" s="303" t="s">
        <v>79</v>
      </c>
      <c r="BK132" s="304">
        <f>ROUND(I132*H132,2)</f>
        <v>0</v>
      </c>
      <c r="BL132" s="303" t="s">
        <v>138</v>
      </c>
      <c r="BM132" s="303" t="s">
        <v>249</v>
      </c>
    </row>
    <row r="133" spans="2:65" s="302" customFormat="1" ht="20.45" customHeight="1">
      <c r="B133" s="295"/>
      <c r="C133" s="289" t="s">
        <v>250</v>
      </c>
      <c r="D133" s="289" t="s">
        <v>133</v>
      </c>
      <c r="E133" s="290" t="s">
        <v>251</v>
      </c>
      <c r="F133" s="291" t="s">
        <v>252</v>
      </c>
      <c r="G133" s="292" t="s">
        <v>178</v>
      </c>
      <c r="H133" s="293">
        <v>2.88</v>
      </c>
      <c r="I133" s="294"/>
      <c r="J133" s="294">
        <f>ROUND(I133*H133,2)</f>
        <v>0</v>
      </c>
      <c r="K133" s="291" t="s">
        <v>137</v>
      </c>
      <c r="L133" s="296"/>
      <c r="M133" s="297" t="s">
        <v>5</v>
      </c>
      <c r="N133" s="298" t="s">
        <v>42</v>
      </c>
      <c r="O133" s="299"/>
      <c r="P133" s="300">
        <f>O133*H133</f>
        <v>0</v>
      </c>
      <c r="Q133" s="300">
        <v>0.00523</v>
      </c>
      <c r="R133" s="300">
        <f>Q133*H133</f>
        <v>0.0150624</v>
      </c>
      <c r="S133" s="300">
        <v>0</v>
      </c>
      <c r="T133" s="301">
        <f>S133*H133</f>
        <v>0</v>
      </c>
      <c r="AR133" s="303" t="s">
        <v>138</v>
      </c>
      <c r="AT133" s="303" t="s">
        <v>133</v>
      </c>
      <c r="AU133" s="303" t="s">
        <v>81</v>
      </c>
      <c r="AY133" s="303" t="s">
        <v>131</v>
      </c>
      <c r="BE133" s="304">
        <f>IF(N133="základní",J133,0)</f>
        <v>0</v>
      </c>
      <c r="BF133" s="304">
        <f>IF(N133="snížená",J133,0)</f>
        <v>0</v>
      </c>
      <c r="BG133" s="304">
        <f>IF(N133="zákl. přenesená",J133,0)</f>
        <v>0</v>
      </c>
      <c r="BH133" s="304">
        <f>IF(N133="sníž. přenesená",J133,0)</f>
        <v>0</v>
      </c>
      <c r="BI133" s="304">
        <f>IF(N133="nulová",J133,0)</f>
        <v>0</v>
      </c>
      <c r="BJ133" s="303" t="s">
        <v>79</v>
      </c>
      <c r="BK133" s="304">
        <f>ROUND(I133*H133,2)</f>
        <v>0</v>
      </c>
      <c r="BL133" s="303" t="s">
        <v>138</v>
      </c>
      <c r="BM133" s="303" t="s">
        <v>253</v>
      </c>
    </row>
    <row r="134" spans="2:51" s="11" customFormat="1" ht="13.5">
      <c r="B134" s="181"/>
      <c r="D134" s="182" t="s">
        <v>143</v>
      </c>
      <c r="E134" s="183" t="s">
        <v>5</v>
      </c>
      <c r="F134" s="184" t="s">
        <v>254</v>
      </c>
      <c r="H134" s="185">
        <v>2.88</v>
      </c>
      <c r="I134" s="186"/>
      <c r="L134" s="181"/>
      <c r="M134" s="187"/>
      <c r="N134" s="188"/>
      <c r="O134" s="188"/>
      <c r="P134" s="188"/>
      <c r="Q134" s="188"/>
      <c r="R134" s="188"/>
      <c r="S134" s="188"/>
      <c r="T134" s="189"/>
      <c r="AT134" s="183" t="s">
        <v>143</v>
      </c>
      <c r="AU134" s="183" t="s">
        <v>81</v>
      </c>
      <c r="AV134" s="11" t="s">
        <v>81</v>
      </c>
      <c r="AW134" s="11" t="s">
        <v>35</v>
      </c>
      <c r="AX134" s="11" t="s">
        <v>79</v>
      </c>
      <c r="AY134" s="183" t="s">
        <v>131</v>
      </c>
    </row>
    <row r="135" spans="2:65" s="302" customFormat="1" ht="20.45" customHeight="1">
      <c r="B135" s="295"/>
      <c r="C135" s="289" t="s">
        <v>255</v>
      </c>
      <c r="D135" s="289" t="s">
        <v>133</v>
      </c>
      <c r="E135" s="290" t="s">
        <v>256</v>
      </c>
      <c r="F135" s="291" t="s">
        <v>257</v>
      </c>
      <c r="G135" s="292" t="s">
        <v>178</v>
      </c>
      <c r="H135" s="293">
        <v>2.88</v>
      </c>
      <c r="I135" s="294"/>
      <c r="J135" s="294">
        <f>ROUND(I135*H135,2)</f>
        <v>0</v>
      </c>
      <c r="K135" s="291" t="s">
        <v>137</v>
      </c>
      <c r="L135" s="296"/>
      <c r="M135" s="297" t="s">
        <v>5</v>
      </c>
      <c r="N135" s="298" t="s">
        <v>42</v>
      </c>
      <c r="O135" s="299"/>
      <c r="P135" s="300">
        <f>O135*H135</f>
        <v>0</v>
      </c>
      <c r="Q135" s="300">
        <v>0</v>
      </c>
      <c r="R135" s="300">
        <f>Q135*H135</f>
        <v>0</v>
      </c>
      <c r="S135" s="300">
        <v>0</v>
      </c>
      <c r="T135" s="301">
        <f>S135*H135</f>
        <v>0</v>
      </c>
      <c r="AR135" s="303" t="s">
        <v>138</v>
      </c>
      <c r="AT135" s="303" t="s">
        <v>133</v>
      </c>
      <c r="AU135" s="303" t="s">
        <v>81</v>
      </c>
      <c r="AY135" s="303" t="s">
        <v>131</v>
      </c>
      <c r="BE135" s="304">
        <f>IF(N135="základní",J135,0)</f>
        <v>0</v>
      </c>
      <c r="BF135" s="304">
        <f>IF(N135="snížená",J135,0)</f>
        <v>0</v>
      </c>
      <c r="BG135" s="304">
        <f>IF(N135="zákl. přenesená",J135,0)</f>
        <v>0</v>
      </c>
      <c r="BH135" s="304">
        <f>IF(N135="sníž. přenesená",J135,0)</f>
        <v>0</v>
      </c>
      <c r="BI135" s="304">
        <f>IF(N135="nulová",J135,0)</f>
        <v>0</v>
      </c>
      <c r="BJ135" s="303" t="s">
        <v>79</v>
      </c>
      <c r="BK135" s="304">
        <f>ROUND(I135*H135,2)</f>
        <v>0</v>
      </c>
      <c r="BL135" s="303" t="s">
        <v>138</v>
      </c>
      <c r="BM135" s="303" t="s">
        <v>258</v>
      </c>
    </row>
    <row r="136" spans="2:63" s="10" customFormat="1" ht="29.85" customHeight="1">
      <c r="B136" s="155"/>
      <c r="D136" s="156" t="s">
        <v>70</v>
      </c>
      <c r="E136" s="166" t="s">
        <v>145</v>
      </c>
      <c r="F136" s="166" t="s">
        <v>259</v>
      </c>
      <c r="I136" s="158"/>
      <c r="J136" s="167">
        <f>BK136</f>
        <v>0</v>
      </c>
      <c r="L136" s="155"/>
      <c r="M136" s="160"/>
      <c r="N136" s="161"/>
      <c r="O136" s="161"/>
      <c r="P136" s="162">
        <f>SUM(P137:P140)</f>
        <v>0</v>
      </c>
      <c r="Q136" s="161"/>
      <c r="R136" s="162">
        <f>SUM(R137:R140)</f>
        <v>18.8127024</v>
      </c>
      <c r="S136" s="161"/>
      <c r="T136" s="163">
        <f>SUM(T137:T140)</f>
        <v>0</v>
      </c>
      <c r="AR136" s="156" t="s">
        <v>79</v>
      </c>
      <c r="AT136" s="164" t="s">
        <v>70</v>
      </c>
      <c r="AU136" s="164" t="s">
        <v>79</v>
      </c>
      <c r="AY136" s="156" t="s">
        <v>131</v>
      </c>
      <c r="BK136" s="165">
        <f>SUM(BK137:BK140)</f>
        <v>0</v>
      </c>
    </row>
    <row r="137" spans="2:65" s="302" customFormat="1" ht="30.6" customHeight="1">
      <c r="B137" s="295"/>
      <c r="C137" s="289" t="s">
        <v>260</v>
      </c>
      <c r="D137" s="289" t="s">
        <v>133</v>
      </c>
      <c r="E137" s="290" t="s">
        <v>261</v>
      </c>
      <c r="F137" s="291" t="s">
        <v>262</v>
      </c>
      <c r="G137" s="292" t="s">
        <v>89</v>
      </c>
      <c r="H137" s="293">
        <v>7.016</v>
      </c>
      <c r="I137" s="294"/>
      <c r="J137" s="294">
        <f>ROUND(I137*H137,2)</f>
        <v>0</v>
      </c>
      <c r="K137" s="291" t="s">
        <v>137</v>
      </c>
      <c r="L137" s="296"/>
      <c r="M137" s="297" t="s">
        <v>5</v>
      </c>
      <c r="N137" s="298" t="s">
        <v>42</v>
      </c>
      <c r="O137" s="299"/>
      <c r="P137" s="300">
        <f>O137*H137</f>
        <v>0</v>
      </c>
      <c r="Q137" s="300">
        <v>2.6814</v>
      </c>
      <c r="R137" s="300">
        <f>Q137*H137</f>
        <v>18.8127024</v>
      </c>
      <c r="S137" s="300">
        <v>0</v>
      </c>
      <c r="T137" s="301">
        <f>S137*H137</f>
        <v>0</v>
      </c>
      <c r="AR137" s="303" t="s">
        <v>138</v>
      </c>
      <c r="AT137" s="303" t="s">
        <v>133</v>
      </c>
      <c r="AU137" s="303" t="s">
        <v>81</v>
      </c>
      <c r="AY137" s="303" t="s">
        <v>131</v>
      </c>
      <c r="BE137" s="304">
        <f>IF(N137="základní",J137,0)</f>
        <v>0</v>
      </c>
      <c r="BF137" s="304">
        <f>IF(N137="snížená",J137,0)</f>
        <v>0</v>
      </c>
      <c r="BG137" s="304">
        <f>IF(N137="zákl. přenesená",J137,0)</f>
        <v>0</v>
      </c>
      <c r="BH137" s="304">
        <f>IF(N137="sníž. přenesená",J137,0)</f>
        <v>0</v>
      </c>
      <c r="BI137" s="304">
        <f>IF(N137="nulová",J137,0)</f>
        <v>0</v>
      </c>
      <c r="BJ137" s="303" t="s">
        <v>79</v>
      </c>
      <c r="BK137" s="304">
        <f>ROUND(I137*H137,2)</f>
        <v>0</v>
      </c>
      <c r="BL137" s="303" t="s">
        <v>138</v>
      </c>
      <c r="BM137" s="303" t="s">
        <v>263</v>
      </c>
    </row>
    <row r="138" spans="2:51" s="11" customFormat="1" ht="13.5">
      <c r="B138" s="181"/>
      <c r="D138" s="182" t="s">
        <v>143</v>
      </c>
      <c r="E138" s="183" t="s">
        <v>5</v>
      </c>
      <c r="F138" s="184" t="s">
        <v>264</v>
      </c>
      <c r="H138" s="185">
        <v>4.262</v>
      </c>
      <c r="I138" s="186"/>
      <c r="L138" s="181"/>
      <c r="M138" s="187"/>
      <c r="N138" s="188"/>
      <c r="O138" s="188"/>
      <c r="P138" s="188"/>
      <c r="Q138" s="188"/>
      <c r="R138" s="188"/>
      <c r="S138" s="188"/>
      <c r="T138" s="189"/>
      <c r="AT138" s="183" t="s">
        <v>143</v>
      </c>
      <c r="AU138" s="183" t="s">
        <v>81</v>
      </c>
      <c r="AV138" s="11" t="s">
        <v>81</v>
      </c>
      <c r="AW138" s="11" t="s">
        <v>35</v>
      </c>
      <c r="AX138" s="11" t="s">
        <v>71</v>
      </c>
      <c r="AY138" s="183" t="s">
        <v>131</v>
      </c>
    </row>
    <row r="139" spans="2:51" s="11" customFormat="1" ht="13.5">
      <c r="B139" s="181"/>
      <c r="D139" s="182" t="s">
        <v>143</v>
      </c>
      <c r="E139" s="183" t="s">
        <v>5</v>
      </c>
      <c r="F139" s="184" t="s">
        <v>265</v>
      </c>
      <c r="H139" s="185">
        <v>2.754</v>
      </c>
      <c r="I139" s="186"/>
      <c r="L139" s="181"/>
      <c r="M139" s="187"/>
      <c r="N139" s="188"/>
      <c r="O139" s="188"/>
      <c r="P139" s="188"/>
      <c r="Q139" s="188"/>
      <c r="R139" s="188"/>
      <c r="S139" s="188"/>
      <c r="T139" s="189"/>
      <c r="AT139" s="183" t="s">
        <v>143</v>
      </c>
      <c r="AU139" s="183" t="s">
        <v>81</v>
      </c>
      <c r="AV139" s="11" t="s">
        <v>81</v>
      </c>
      <c r="AW139" s="11" t="s">
        <v>35</v>
      </c>
      <c r="AX139" s="11" t="s">
        <v>71</v>
      </c>
      <c r="AY139" s="183" t="s">
        <v>131</v>
      </c>
    </row>
    <row r="140" spans="2:51" s="12" customFormat="1" ht="13.5">
      <c r="B140" s="190"/>
      <c r="D140" s="182" t="s">
        <v>143</v>
      </c>
      <c r="E140" s="191" t="s">
        <v>5</v>
      </c>
      <c r="F140" s="192" t="s">
        <v>151</v>
      </c>
      <c r="H140" s="193">
        <v>7.016</v>
      </c>
      <c r="I140" s="194"/>
      <c r="L140" s="190"/>
      <c r="M140" s="195"/>
      <c r="N140" s="196"/>
      <c r="O140" s="196"/>
      <c r="P140" s="196"/>
      <c r="Q140" s="196"/>
      <c r="R140" s="196"/>
      <c r="S140" s="196"/>
      <c r="T140" s="197"/>
      <c r="AT140" s="191" t="s">
        <v>143</v>
      </c>
      <c r="AU140" s="191" t="s">
        <v>81</v>
      </c>
      <c r="AV140" s="12" t="s">
        <v>138</v>
      </c>
      <c r="AW140" s="12" t="s">
        <v>35</v>
      </c>
      <c r="AX140" s="12" t="s">
        <v>79</v>
      </c>
      <c r="AY140" s="191" t="s">
        <v>131</v>
      </c>
    </row>
    <row r="141" spans="2:63" s="10" customFormat="1" ht="29.85" customHeight="1">
      <c r="B141" s="155"/>
      <c r="D141" s="156" t="s">
        <v>70</v>
      </c>
      <c r="E141" s="166" t="s">
        <v>155</v>
      </c>
      <c r="F141" s="166" t="s">
        <v>266</v>
      </c>
      <c r="I141" s="158"/>
      <c r="J141" s="167">
        <f>BK141</f>
        <v>0</v>
      </c>
      <c r="L141" s="155"/>
      <c r="M141" s="160"/>
      <c r="N141" s="161"/>
      <c r="O141" s="161"/>
      <c r="P141" s="162">
        <f>SUM(P142:P144)</f>
        <v>0</v>
      </c>
      <c r="Q141" s="161"/>
      <c r="R141" s="162">
        <f>SUM(R142:R144)</f>
        <v>0</v>
      </c>
      <c r="S141" s="161"/>
      <c r="T141" s="163">
        <f>SUM(T142:T144)</f>
        <v>0</v>
      </c>
      <c r="AR141" s="156" t="s">
        <v>79</v>
      </c>
      <c r="AT141" s="164" t="s">
        <v>70</v>
      </c>
      <c r="AU141" s="164" t="s">
        <v>79</v>
      </c>
      <c r="AY141" s="156" t="s">
        <v>131</v>
      </c>
      <c r="BK141" s="165">
        <f>SUM(BK142:BK144)</f>
        <v>0</v>
      </c>
    </row>
    <row r="142" spans="2:65" s="1" customFormat="1" ht="20.45" customHeight="1">
      <c r="B142" s="168"/>
      <c r="C142" s="169" t="s">
        <v>267</v>
      </c>
      <c r="D142" s="169" t="s">
        <v>133</v>
      </c>
      <c r="E142" s="170" t="s">
        <v>268</v>
      </c>
      <c r="F142" s="171" t="s">
        <v>269</v>
      </c>
      <c r="G142" s="172" t="s">
        <v>178</v>
      </c>
      <c r="H142" s="173">
        <v>55</v>
      </c>
      <c r="I142" s="174"/>
      <c r="J142" s="175">
        <f>ROUND(I142*H142,2)</f>
        <v>0</v>
      </c>
      <c r="K142" s="171" t="s">
        <v>137</v>
      </c>
      <c r="L142" s="39"/>
      <c r="M142" s="176" t="s">
        <v>5</v>
      </c>
      <c r="N142" s="177" t="s">
        <v>42</v>
      </c>
      <c r="O142" s="40"/>
      <c r="P142" s="178">
        <f>O142*H142</f>
        <v>0</v>
      </c>
      <c r="Q142" s="178">
        <v>0</v>
      </c>
      <c r="R142" s="178">
        <f>Q142*H142</f>
        <v>0</v>
      </c>
      <c r="S142" s="178">
        <v>0</v>
      </c>
      <c r="T142" s="179">
        <f>S142*H142</f>
        <v>0</v>
      </c>
      <c r="AR142" s="22" t="s">
        <v>138</v>
      </c>
      <c r="AT142" s="22" t="s">
        <v>133</v>
      </c>
      <c r="AU142" s="22" t="s">
        <v>81</v>
      </c>
      <c r="AY142" s="22" t="s">
        <v>131</v>
      </c>
      <c r="BE142" s="180">
        <f>IF(N142="základní",J142,0)</f>
        <v>0</v>
      </c>
      <c r="BF142" s="180">
        <f>IF(N142="snížená",J142,0)</f>
        <v>0</v>
      </c>
      <c r="BG142" s="180">
        <f>IF(N142="zákl. přenesená",J142,0)</f>
        <v>0</v>
      </c>
      <c r="BH142" s="180">
        <f>IF(N142="sníž. přenesená",J142,0)</f>
        <v>0</v>
      </c>
      <c r="BI142" s="180">
        <f>IF(N142="nulová",J142,0)</f>
        <v>0</v>
      </c>
      <c r="BJ142" s="22" t="s">
        <v>79</v>
      </c>
      <c r="BK142" s="180">
        <f>ROUND(I142*H142,2)</f>
        <v>0</v>
      </c>
      <c r="BL142" s="22" t="s">
        <v>138</v>
      </c>
      <c r="BM142" s="22" t="s">
        <v>270</v>
      </c>
    </row>
    <row r="143" spans="2:65" s="1" customFormat="1" ht="20.45" customHeight="1">
      <c r="B143" s="168"/>
      <c r="C143" s="169" t="s">
        <v>271</v>
      </c>
      <c r="D143" s="169" t="s">
        <v>133</v>
      </c>
      <c r="E143" s="170" t="s">
        <v>272</v>
      </c>
      <c r="F143" s="171" t="s">
        <v>273</v>
      </c>
      <c r="G143" s="172" t="s">
        <v>178</v>
      </c>
      <c r="H143" s="173">
        <v>27</v>
      </c>
      <c r="I143" s="174"/>
      <c r="J143" s="175">
        <f>ROUND(I143*H143,2)</f>
        <v>0</v>
      </c>
      <c r="K143" s="171" t="s">
        <v>137</v>
      </c>
      <c r="L143" s="39"/>
      <c r="M143" s="176" t="s">
        <v>5</v>
      </c>
      <c r="N143" s="177" t="s">
        <v>42</v>
      </c>
      <c r="O143" s="40"/>
      <c r="P143" s="178">
        <f>O143*H143</f>
        <v>0</v>
      </c>
      <c r="Q143" s="178">
        <v>0</v>
      </c>
      <c r="R143" s="178">
        <f>Q143*H143</f>
        <v>0</v>
      </c>
      <c r="S143" s="178">
        <v>0</v>
      </c>
      <c r="T143" s="179">
        <f>S143*H143</f>
        <v>0</v>
      </c>
      <c r="AR143" s="22" t="s">
        <v>138</v>
      </c>
      <c r="AT143" s="22" t="s">
        <v>133</v>
      </c>
      <c r="AU143" s="22" t="s">
        <v>81</v>
      </c>
      <c r="AY143" s="22" t="s">
        <v>131</v>
      </c>
      <c r="BE143" s="180">
        <f>IF(N143="základní",J143,0)</f>
        <v>0</v>
      </c>
      <c r="BF143" s="180">
        <f>IF(N143="snížená",J143,0)</f>
        <v>0</v>
      </c>
      <c r="BG143" s="180">
        <f>IF(N143="zákl. přenesená",J143,0)</f>
        <v>0</v>
      </c>
      <c r="BH143" s="180">
        <f>IF(N143="sníž. přenesená",J143,0)</f>
        <v>0</v>
      </c>
      <c r="BI143" s="180">
        <f>IF(N143="nulová",J143,0)</f>
        <v>0</v>
      </c>
      <c r="BJ143" s="22" t="s">
        <v>79</v>
      </c>
      <c r="BK143" s="180">
        <f>ROUND(I143*H143,2)</f>
        <v>0</v>
      </c>
      <c r="BL143" s="22" t="s">
        <v>138</v>
      </c>
      <c r="BM143" s="22" t="s">
        <v>274</v>
      </c>
    </row>
    <row r="144" spans="2:65" s="1" customFormat="1" ht="20.45" customHeight="1">
      <c r="B144" s="168"/>
      <c r="C144" s="169" t="s">
        <v>275</v>
      </c>
      <c r="D144" s="169" t="s">
        <v>133</v>
      </c>
      <c r="E144" s="170" t="s">
        <v>276</v>
      </c>
      <c r="F144" s="171" t="s">
        <v>277</v>
      </c>
      <c r="G144" s="172" t="s">
        <v>178</v>
      </c>
      <c r="H144" s="173">
        <v>27</v>
      </c>
      <c r="I144" s="174"/>
      <c r="J144" s="175">
        <f>ROUND(I144*H144,2)</f>
        <v>0</v>
      </c>
      <c r="K144" s="171" t="s">
        <v>137</v>
      </c>
      <c r="L144" s="39"/>
      <c r="M144" s="176" t="s">
        <v>5</v>
      </c>
      <c r="N144" s="177" t="s">
        <v>42</v>
      </c>
      <c r="O144" s="40"/>
      <c r="P144" s="178">
        <f>O144*H144</f>
        <v>0</v>
      </c>
      <c r="Q144" s="178">
        <v>0</v>
      </c>
      <c r="R144" s="178">
        <f>Q144*H144</f>
        <v>0</v>
      </c>
      <c r="S144" s="178">
        <v>0</v>
      </c>
      <c r="T144" s="179">
        <f>S144*H144</f>
        <v>0</v>
      </c>
      <c r="AR144" s="22" t="s">
        <v>138</v>
      </c>
      <c r="AT144" s="22" t="s">
        <v>133</v>
      </c>
      <c r="AU144" s="22" t="s">
        <v>81</v>
      </c>
      <c r="AY144" s="22" t="s">
        <v>131</v>
      </c>
      <c r="BE144" s="180">
        <f>IF(N144="základní",J144,0)</f>
        <v>0</v>
      </c>
      <c r="BF144" s="180">
        <f>IF(N144="snížená",J144,0)</f>
        <v>0</v>
      </c>
      <c r="BG144" s="180">
        <f>IF(N144="zákl. přenesená",J144,0)</f>
        <v>0</v>
      </c>
      <c r="BH144" s="180">
        <f>IF(N144="sníž. přenesená",J144,0)</f>
        <v>0</v>
      </c>
      <c r="BI144" s="180">
        <f>IF(N144="nulová",J144,0)</f>
        <v>0</v>
      </c>
      <c r="BJ144" s="22" t="s">
        <v>79</v>
      </c>
      <c r="BK144" s="180">
        <f>ROUND(I144*H144,2)</f>
        <v>0</v>
      </c>
      <c r="BL144" s="22" t="s">
        <v>138</v>
      </c>
      <c r="BM144" s="22" t="s">
        <v>278</v>
      </c>
    </row>
    <row r="145" spans="2:63" s="10" customFormat="1" ht="29.85" customHeight="1">
      <c r="B145" s="155"/>
      <c r="D145" s="156" t="s">
        <v>70</v>
      </c>
      <c r="E145" s="166" t="s">
        <v>169</v>
      </c>
      <c r="F145" s="166" t="s">
        <v>279</v>
      </c>
      <c r="I145" s="158"/>
      <c r="J145" s="167">
        <f>BK145</f>
        <v>0</v>
      </c>
      <c r="L145" s="155"/>
      <c r="M145" s="160"/>
      <c r="N145" s="161"/>
      <c r="O145" s="161"/>
      <c r="P145" s="162">
        <f>P146</f>
        <v>0</v>
      </c>
      <c r="Q145" s="161"/>
      <c r="R145" s="162">
        <f>R146</f>
        <v>0</v>
      </c>
      <c r="S145" s="161"/>
      <c r="T145" s="163">
        <f>T146</f>
        <v>0.15</v>
      </c>
      <c r="AR145" s="156" t="s">
        <v>79</v>
      </c>
      <c r="AT145" s="164" t="s">
        <v>70</v>
      </c>
      <c r="AU145" s="164" t="s">
        <v>79</v>
      </c>
      <c r="AY145" s="156" t="s">
        <v>131</v>
      </c>
      <c r="BK145" s="165">
        <f>BK146</f>
        <v>0</v>
      </c>
    </row>
    <row r="146" spans="2:65" s="302" customFormat="1" ht="20.45" customHeight="1">
      <c r="B146" s="295"/>
      <c r="C146" s="289" t="s">
        <v>280</v>
      </c>
      <c r="D146" s="289" t="s">
        <v>133</v>
      </c>
      <c r="E146" s="290" t="s">
        <v>281</v>
      </c>
      <c r="F146" s="291" t="s">
        <v>282</v>
      </c>
      <c r="G146" s="292" t="s">
        <v>136</v>
      </c>
      <c r="H146" s="293">
        <v>1</v>
      </c>
      <c r="I146" s="294"/>
      <c r="J146" s="294">
        <f>ROUND(I146*H146,2)</f>
        <v>0</v>
      </c>
      <c r="K146" s="291" t="s">
        <v>137</v>
      </c>
      <c r="L146" s="296"/>
      <c r="M146" s="297" t="s">
        <v>5</v>
      </c>
      <c r="N146" s="298" t="s">
        <v>42</v>
      </c>
      <c r="O146" s="299"/>
      <c r="P146" s="300">
        <f>O146*H146</f>
        <v>0</v>
      </c>
      <c r="Q146" s="300">
        <v>0</v>
      </c>
      <c r="R146" s="300">
        <f>Q146*H146</f>
        <v>0</v>
      </c>
      <c r="S146" s="300">
        <v>0.15</v>
      </c>
      <c r="T146" s="301">
        <f>S146*H146</f>
        <v>0.15</v>
      </c>
      <c r="AR146" s="303" t="s">
        <v>138</v>
      </c>
      <c r="AT146" s="303" t="s">
        <v>133</v>
      </c>
      <c r="AU146" s="303" t="s">
        <v>81</v>
      </c>
      <c r="AY146" s="303" t="s">
        <v>131</v>
      </c>
      <c r="BE146" s="304">
        <f>IF(N146="základní",J146,0)</f>
        <v>0</v>
      </c>
      <c r="BF146" s="304">
        <f>IF(N146="snížená",J146,0)</f>
        <v>0</v>
      </c>
      <c r="BG146" s="304">
        <f>IF(N146="zákl. přenesená",J146,0)</f>
        <v>0</v>
      </c>
      <c r="BH146" s="304">
        <f>IF(N146="sníž. přenesená",J146,0)</f>
        <v>0</v>
      </c>
      <c r="BI146" s="304">
        <f>IF(N146="nulová",J146,0)</f>
        <v>0</v>
      </c>
      <c r="BJ146" s="303" t="s">
        <v>79</v>
      </c>
      <c r="BK146" s="304">
        <f>ROUND(I146*H146,2)</f>
        <v>0</v>
      </c>
      <c r="BL146" s="303" t="s">
        <v>138</v>
      </c>
      <c r="BM146" s="303" t="s">
        <v>283</v>
      </c>
    </row>
    <row r="147" spans="2:63" s="10" customFormat="1" ht="29.85" customHeight="1">
      <c r="B147" s="155"/>
      <c r="D147" s="156" t="s">
        <v>70</v>
      </c>
      <c r="E147" s="166" t="s">
        <v>175</v>
      </c>
      <c r="F147" s="166" t="s">
        <v>284</v>
      </c>
      <c r="I147" s="158"/>
      <c r="J147" s="167">
        <f>BK147</f>
        <v>0</v>
      </c>
      <c r="L147" s="155"/>
      <c r="M147" s="160"/>
      <c r="N147" s="161"/>
      <c r="O147" s="161"/>
      <c r="P147" s="162">
        <f>SUM(P148:P166)</f>
        <v>0</v>
      </c>
      <c r="Q147" s="161"/>
      <c r="R147" s="162">
        <f>SUM(R148:R166)</f>
        <v>2.52623</v>
      </c>
      <c r="S147" s="161"/>
      <c r="T147" s="163">
        <f>SUM(T148:T166)</f>
        <v>4.1561</v>
      </c>
      <c r="AR147" s="156" t="s">
        <v>79</v>
      </c>
      <c r="AT147" s="164" t="s">
        <v>70</v>
      </c>
      <c r="AU147" s="164" t="s">
        <v>79</v>
      </c>
      <c r="AY147" s="156" t="s">
        <v>131</v>
      </c>
      <c r="BK147" s="165">
        <f>SUM(BK148:BK166)</f>
        <v>0</v>
      </c>
    </row>
    <row r="148" spans="2:65" s="1" customFormat="1" ht="14.45" customHeight="1">
      <c r="B148" s="168"/>
      <c r="C148" s="169" t="s">
        <v>285</v>
      </c>
      <c r="D148" s="169" t="s">
        <v>133</v>
      </c>
      <c r="E148" s="170" t="s">
        <v>286</v>
      </c>
      <c r="F148" s="171" t="s">
        <v>287</v>
      </c>
      <c r="G148" s="172" t="s">
        <v>288</v>
      </c>
      <c r="H148" s="173">
        <v>23</v>
      </c>
      <c r="I148" s="174"/>
      <c r="J148" s="175">
        <f>ROUND(I148*H148,2)</f>
        <v>0</v>
      </c>
      <c r="K148" s="171" t="s">
        <v>5</v>
      </c>
      <c r="L148" s="39"/>
      <c r="M148" s="176" t="s">
        <v>5</v>
      </c>
      <c r="N148" s="177" t="s">
        <v>42</v>
      </c>
      <c r="O148" s="40"/>
      <c r="P148" s="178">
        <f>O148*H148</f>
        <v>0</v>
      </c>
      <c r="Q148" s="178">
        <v>3E-05</v>
      </c>
      <c r="R148" s="178">
        <f>Q148*H148</f>
        <v>0.00069</v>
      </c>
      <c r="S148" s="178">
        <v>0</v>
      </c>
      <c r="T148" s="179">
        <f>S148*H148</f>
        <v>0</v>
      </c>
      <c r="AR148" s="22" t="s">
        <v>138</v>
      </c>
      <c r="AT148" s="22" t="s">
        <v>133</v>
      </c>
      <c r="AU148" s="22" t="s">
        <v>81</v>
      </c>
      <c r="AY148" s="22" t="s">
        <v>131</v>
      </c>
      <c r="BE148" s="180">
        <f>IF(N148="základní",J148,0)</f>
        <v>0</v>
      </c>
      <c r="BF148" s="180">
        <f>IF(N148="snížená",J148,0)</f>
        <v>0</v>
      </c>
      <c r="BG148" s="180">
        <f>IF(N148="zákl. přenesená",J148,0)</f>
        <v>0</v>
      </c>
      <c r="BH148" s="180">
        <f>IF(N148="sníž. přenesená",J148,0)</f>
        <v>0</v>
      </c>
      <c r="BI148" s="180">
        <f>IF(N148="nulová",J148,0)</f>
        <v>0</v>
      </c>
      <c r="BJ148" s="22" t="s">
        <v>79</v>
      </c>
      <c r="BK148" s="180">
        <f>ROUND(I148*H148,2)</f>
        <v>0</v>
      </c>
      <c r="BL148" s="22" t="s">
        <v>138</v>
      </c>
      <c r="BM148" s="22" t="s">
        <v>289</v>
      </c>
    </row>
    <row r="149" spans="2:65" s="1" customFormat="1" ht="14.45" customHeight="1">
      <c r="B149" s="168"/>
      <c r="C149" s="198" t="s">
        <v>290</v>
      </c>
      <c r="D149" s="198" t="s">
        <v>201</v>
      </c>
      <c r="E149" s="199" t="s">
        <v>291</v>
      </c>
      <c r="F149" s="200" t="s">
        <v>292</v>
      </c>
      <c r="G149" s="201" t="s">
        <v>288</v>
      </c>
      <c r="H149" s="202">
        <v>23</v>
      </c>
      <c r="I149" s="203"/>
      <c r="J149" s="204">
        <f>ROUND(I149*H149,2)</f>
        <v>0</v>
      </c>
      <c r="K149" s="200" t="s">
        <v>5</v>
      </c>
      <c r="L149" s="205"/>
      <c r="M149" s="206" t="s">
        <v>5</v>
      </c>
      <c r="N149" s="207" t="s">
        <v>42</v>
      </c>
      <c r="O149" s="40"/>
      <c r="P149" s="178">
        <f>O149*H149</f>
        <v>0</v>
      </c>
      <c r="Q149" s="178">
        <v>0.03925</v>
      </c>
      <c r="R149" s="178">
        <f>Q149*H149</f>
        <v>0.90275</v>
      </c>
      <c r="S149" s="178">
        <v>0</v>
      </c>
      <c r="T149" s="179">
        <f>S149*H149</f>
        <v>0</v>
      </c>
      <c r="AR149" s="22" t="s">
        <v>169</v>
      </c>
      <c r="AT149" s="22" t="s">
        <v>201</v>
      </c>
      <c r="AU149" s="22" t="s">
        <v>81</v>
      </c>
      <c r="AY149" s="22" t="s">
        <v>131</v>
      </c>
      <c r="BE149" s="180">
        <f>IF(N149="základní",J149,0)</f>
        <v>0</v>
      </c>
      <c r="BF149" s="180">
        <f>IF(N149="snížená",J149,0)</f>
        <v>0</v>
      </c>
      <c r="BG149" s="180">
        <f>IF(N149="zákl. přenesená",J149,0)</f>
        <v>0</v>
      </c>
      <c r="BH149" s="180">
        <f>IF(N149="sníž. přenesená",J149,0)</f>
        <v>0</v>
      </c>
      <c r="BI149" s="180">
        <f>IF(N149="nulová",J149,0)</f>
        <v>0</v>
      </c>
      <c r="BJ149" s="22" t="s">
        <v>79</v>
      </c>
      <c r="BK149" s="180">
        <f>ROUND(I149*H149,2)</f>
        <v>0</v>
      </c>
      <c r="BL149" s="22" t="s">
        <v>138</v>
      </c>
      <c r="BM149" s="22" t="s">
        <v>293</v>
      </c>
    </row>
    <row r="150" spans="2:47" s="1" customFormat="1" ht="27">
      <c r="B150" s="39"/>
      <c r="D150" s="182" t="s">
        <v>294</v>
      </c>
      <c r="F150" s="208" t="s">
        <v>295</v>
      </c>
      <c r="I150" s="209"/>
      <c r="L150" s="39"/>
      <c r="M150" s="210"/>
      <c r="N150" s="40"/>
      <c r="O150" s="40"/>
      <c r="P150" s="40"/>
      <c r="Q150" s="40"/>
      <c r="R150" s="40"/>
      <c r="S150" s="40"/>
      <c r="T150" s="68"/>
      <c r="AT150" s="22" t="s">
        <v>294</v>
      </c>
      <c r="AU150" s="22" t="s">
        <v>81</v>
      </c>
    </row>
    <row r="151" spans="2:65" s="1" customFormat="1" ht="20.45" customHeight="1">
      <c r="B151" s="168"/>
      <c r="C151" s="169" t="s">
        <v>296</v>
      </c>
      <c r="D151" s="169" t="s">
        <v>133</v>
      </c>
      <c r="E151" s="170" t="s">
        <v>297</v>
      </c>
      <c r="F151" s="171" t="s">
        <v>298</v>
      </c>
      <c r="G151" s="172" t="s">
        <v>178</v>
      </c>
      <c r="H151" s="173">
        <v>27</v>
      </c>
      <c r="I151" s="174"/>
      <c r="J151" s="175">
        <f aca="true" t="shared" si="20" ref="J151:J159">ROUND(I151*H151,2)</f>
        <v>0</v>
      </c>
      <c r="K151" s="171" t="s">
        <v>137</v>
      </c>
      <c r="L151" s="39"/>
      <c r="M151" s="176" t="s">
        <v>5</v>
      </c>
      <c r="N151" s="177" t="s">
        <v>42</v>
      </c>
      <c r="O151" s="40"/>
      <c r="P151" s="178">
        <f aca="true" t="shared" si="21" ref="P151:P159">O151*H151</f>
        <v>0</v>
      </c>
      <c r="Q151" s="178">
        <v>0.00047</v>
      </c>
      <c r="R151" s="178">
        <f aca="true" t="shared" si="22" ref="R151:R159">Q151*H151</f>
        <v>0.01269</v>
      </c>
      <c r="S151" s="178">
        <v>0</v>
      </c>
      <c r="T151" s="179">
        <f aca="true" t="shared" si="23" ref="T151:T159">S151*H151</f>
        <v>0</v>
      </c>
      <c r="AR151" s="22" t="s">
        <v>138</v>
      </c>
      <c r="AT151" s="22" t="s">
        <v>133</v>
      </c>
      <c r="AU151" s="22" t="s">
        <v>81</v>
      </c>
      <c r="AY151" s="22" t="s">
        <v>131</v>
      </c>
      <c r="BE151" s="180">
        <f aca="true" t="shared" si="24" ref="BE151:BE159">IF(N151="základní",J151,0)</f>
        <v>0</v>
      </c>
      <c r="BF151" s="180">
        <f aca="true" t="shared" si="25" ref="BF151:BF159">IF(N151="snížená",J151,0)</f>
        <v>0</v>
      </c>
      <c r="BG151" s="180">
        <f aca="true" t="shared" si="26" ref="BG151:BG159">IF(N151="zákl. přenesená",J151,0)</f>
        <v>0</v>
      </c>
      <c r="BH151" s="180">
        <f aca="true" t="shared" si="27" ref="BH151:BH159">IF(N151="sníž. přenesená",J151,0)</f>
        <v>0</v>
      </c>
      <c r="BI151" s="180">
        <f aca="true" t="shared" si="28" ref="BI151:BI159">IF(N151="nulová",J151,0)</f>
        <v>0</v>
      </c>
      <c r="BJ151" s="22" t="s">
        <v>79</v>
      </c>
      <c r="BK151" s="180">
        <f aca="true" t="shared" si="29" ref="BK151:BK159">ROUND(I151*H151,2)</f>
        <v>0</v>
      </c>
      <c r="BL151" s="22" t="s">
        <v>138</v>
      </c>
      <c r="BM151" s="22" t="s">
        <v>299</v>
      </c>
    </row>
    <row r="152" spans="2:65" s="302" customFormat="1" ht="14.45" customHeight="1">
      <c r="B152" s="295"/>
      <c r="C152" s="289" t="s">
        <v>300</v>
      </c>
      <c r="D152" s="289" t="s">
        <v>133</v>
      </c>
      <c r="E152" s="290" t="s">
        <v>301</v>
      </c>
      <c r="F152" s="291" t="s">
        <v>302</v>
      </c>
      <c r="G152" s="292" t="s">
        <v>136</v>
      </c>
      <c r="H152" s="293">
        <v>1</v>
      </c>
      <c r="I152" s="294"/>
      <c r="J152" s="294">
        <f t="shared" si="20"/>
        <v>0</v>
      </c>
      <c r="K152" s="291" t="s">
        <v>5</v>
      </c>
      <c r="L152" s="296"/>
      <c r="M152" s="297" t="s">
        <v>5</v>
      </c>
      <c r="N152" s="298" t="s">
        <v>42</v>
      </c>
      <c r="O152" s="299"/>
      <c r="P152" s="300">
        <f t="shared" si="21"/>
        <v>0</v>
      </c>
      <c r="Q152" s="300">
        <v>0.09716</v>
      </c>
      <c r="R152" s="300">
        <f t="shared" si="22"/>
        <v>0.09716</v>
      </c>
      <c r="S152" s="300">
        <v>0</v>
      </c>
      <c r="T152" s="301">
        <f t="shared" si="23"/>
        <v>0</v>
      </c>
      <c r="AR152" s="303" t="s">
        <v>138</v>
      </c>
      <c r="AT152" s="303" t="s">
        <v>133</v>
      </c>
      <c r="AU152" s="303" t="s">
        <v>81</v>
      </c>
      <c r="AY152" s="303" t="s">
        <v>131</v>
      </c>
      <c r="BE152" s="304">
        <f t="shared" si="24"/>
        <v>0</v>
      </c>
      <c r="BF152" s="304">
        <f t="shared" si="25"/>
        <v>0</v>
      </c>
      <c r="BG152" s="304">
        <f t="shared" si="26"/>
        <v>0</v>
      </c>
      <c r="BH152" s="304">
        <f t="shared" si="27"/>
        <v>0</v>
      </c>
      <c r="BI152" s="304">
        <f t="shared" si="28"/>
        <v>0</v>
      </c>
      <c r="BJ152" s="303" t="s">
        <v>79</v>
      </c>
      <c r="BK152" s="304">
        <f t="shared" si="29"/>
        <v>0</v>
      </c>
      <c r="BL152" s="303" t="s">
        <v>138</v>
      </c>
      <c r="BM152" s="303" t="s">
        <v>303</v>
      </c>
    </row>
    <row r="153" spans="2:65" s="302" customFormat="1" ht="14.45" customHeight="1">
      <c r="B153" s="295"/>
      <c r="C153" s="305" t="s">
        <v>304</v>
      </c>
      <c r="D153" s="305" t="s">
        <v>201</v>
      </c>
      <c r="E153" s="306" t="s">
        <v>305</v>
      </c>
      <c r="F153" s="307" t="s">
        <v>306</v>
      </c>
      <c r="G153" s="308" t="s">
        <v>136</v>
      </c>
      <c r="H153" s="309">
        <v>1</v>
      </c>
      <c r="I153" s="310"/>
      <c r="J153" s="310">
        <f t="shared" si="20"/>
        <v>0</v>
      </c>
      <c r="K153" s="307" t="s">
        <v>5</v>
      </c>
      <c r="L153" s="311"/>
      <c r="M153" s="312" t="s">
        <v>5</v>
      </c>
      <c r="N153" s="313" t="s">
        <v>42</v>
      </c>
      <c r="O153" s="299"/>
      <c r="P153" s="300">
        <f t="shared" si="21"/>
        <v>0</v>
      </c>
      <c r="Q153" s="300">
        <v>0.116</v>
      </c>
      <c r="R153" s="300">
        <f t="shared" si="22"/>
        <v>0.116</v>
      </c>
      <c r="S153" s="300">
        <v>0</v>
      </c>
      <c r="T153" s="301">
        <f t="shared" si="23"/>
        <v>0</v>
      </c>
      <c r="AR153" s="303" t="s">
        <v>169</v>
      </c>
      <c r="AT153" s="303" t="s">
        <v>201</v>
      </c>
      <c r="AU153" s="303" t="s">
        <v>81</v>
      </c>
      <c r="AY153" s="303" t="s">
        <v>131</v>
      </c>
      <c r="BE153" s="304">
        <f t="shared" si="24"/>
        <v>0</v>
      </c>
      <c r="BF153" s="304">
        <f t="shared" si="25"/>
        <v>0</v>
      </c>
      <c r="BG153" s="304">
        <f t="shared" si="26"/>
        <v>0</v>
      </c>
      <c r="BH153" s="304">
        <f t="shared" si="27"/>
        <v>0</v>
      </c>
      <c r="BI153" s="304">
        <f t="shared" si="28"/>
        <v>0</v>
      </c>
      <c r="BJ153" s="303" t="s">
        <v>79</v>
      </c>
      <c r="BK153" s="304">
        <f t="shared" si="29"/>
        <v>0</v>
      </c>
      <c r="BL153" s="303" t="s">
        <v>138</v>
      </c>
      <c r="BM153" s="303" t="s">
        <v>307</v>
      </c>
    </row>
    <row r="154" spans="2:65" s="1" customFormat="1" ht="14.45" customHeight="1">
      <c r="B154" s="168"/>
      <c r="C154" s="169" t="s">
        <v>308</v>
      </c>
      <c r="D154" s="169" t="s">
        <v>133</v>
      </c>
      <c r="E154" s="170" t="s">
        <v>309</v>
      </c>
      <c r="F154" s="171" t="s">
        <v>310</v>
      </c>
      <c r="G154" s="172" t="s">
        <v>136</v>
      </c>
      <c r="H154" s="173">
        <v>1</v>
      </c>
      <c r="I154" s="174"/>
      <c r="J154" s="175">
        <f t="shared" si="20"/>
        <v>0</v>
      </c>
      <c r="K154" s="171" t="s">
        <v>137</v>
      </c>
      <c r="L154" s="39"/>
      <c r="M154" s="176" t="s">
        <v>5</v>
      </c>
      <c r="N154" s="177" t="s">
        <v>42</v>
      </c>
      <c r="O154" s="40"/>
      <c r="P154" s="178">
        <f t="shared" si="21"/>
        <v>0</v>
      </c>
      <c r="Q154" s="178">
        <v>0.00112</v>
      </c>
      <c r="R154" s="178">
        <f t="shared" si="22"/>
        <v>0.00112</v>
      </c>
      <c r="S154" s="178">
        <v>0</v>
      </c>
      <c r="T154" s="179">
        <f t="shared" si="23"/>
        <v>0</v>
      </c>
      <c r="AR154" s="22" t="s">
        <v>138</v>
      </c>
      <c r="AT154" s="22" t="s">
        <v>133</v>
      </c>
      <c r="AU154" s="22" t="s">
        <v>81</v>
      </c>
      <c r="AY154" s="22" t="s">
        <v>131</v>
      </c>
      <c r="BE154" s="180">
        <f t="shared" si="24"/>
        <v>0</v>
      </c>
      <c r="BF154" s="180">
        <f t="shared" si="25"/>
        <v>0</v>
      </c>
      <c r="BG154" s="180">
        <f t="shared" si="26"/>
        <v>0</v>
      </c>
      <c r="BH154" s="180">
        <f t="shared" si="27"/>
        <v>0</v>
      </c>
      <c r="BI154" s="180">
        <f t="shared" si="28"/>
        <v>0</v>
      </c>
      <c r="BJ154" s="22" t="s">
        <v>79</v>
      </c>
      <c r="BK154" s="180">
        <f t="shared" si="29"/>
        <v>0</v>
      </c>
      <c r="BL154" s="22" t="s">
        <v>138</v>
      </c>
      <c r="BM154" s="22" t="s">
        <v>311</v>
      </c>
    </row>
    <row r="155" spans="2:65" s="1" customFormat="1" ht="20.45" customHeight="1">
      <c r="B155" s="168"/>
      <c r="C155" s="198" t="s">
        <v>312</v>
      </c>
      <c r="D155" s="198" t="s">
        <v>201</v>
      </c>
      <c r="E155" s="199" t="s">
        <v>313</v>
      </c>
      <c r="F155" s="200" t="s">
        <v>314</v>
      </c>
      <c r="G155" s="201" t="s">
        <v>136</v>
      </c>
      <c r="H155" s="202">
        <v>1</v>
      </c>
      <c r="I155" s="203"/>
      <c r="J155" s="204">
        <f t="shared" si="20"/>
        <v>0</v>
      </c>
      <c r="K155" s="200" t="s">
        <v>137</v>
      </c>
      <c r="L155" s="205"/>
      <c r="M155" s="206" t="s">
        <v>5</v>
      </c>
      <c r="N155" s="207" t="s">
        <v>42</v>
      </c>
      <c r="O155" s="40"/>
      <c r="P155" s="178">
        <f t="shared" si="21"/>
        <v>0</v>
      </c>
      <c r="Q155" s="178">
        <v>0.0135</v>
      </c>
      <c r="R155" s="178">
        <f t="shared" si="22"/>
        <v>0.0135</v>
      </c>
      <c r="S155" s="178">
        <v>0</v>
      </c>
      <c r="T155" s="179">
        <f t="shared" si="23"/>
        <v>0</v>
      </c>
      <c r="AR155" s="22" t="s">
        <v>169</v>
      </c>
      <c r="AT155" s="22" t="s">
        <v>201</v>
      </c>
      <c r="AU155" s="22" t="s">
        <v>81</v>
      </c>
      <c r="AY155" s="22" t="s">
        <v>131</v>
      </c>
      <c r="BE155" s="180">
        <f t="shared" si="24"/>
        <v>0</v>
      </c>
      <c r="BF155" s="180">
        <f t="shared" si="25"/>
        <v>0</v>
      </c>
      <c r="BG155" s="180">
        <f t="shared" si="26"/>
        <v>0</v>
      </c>
      <c r="BH155" s="180">
        <f t="shared" si="27"/>
        <v>0</v>
      </c>
      <c r="BI155" s="180">
        <f t="shared" si="28"/>
        <v>0</v>
      </c>
      <c r="BJ155" s="22" t="s">
        <v>79</v>
      </c>
      <c r="BK155" s="180">
        <f t="shared" si="29"/>
        <v>0</v>
      </c>
      <c r="BL155" s="22" t="s">
        <v>138</v>
      </c>
      <c r="BM155" s="22" t="s">
        <v>315</v>
      </c>
    </row>
    <row r="156" spans="2:65" s="1" customFormat="1" ht="14.45" customHeight="1">
      <c r="B156" s="168"/>
      <c r="C156" s="169" t="s">
        <v>316</v>
      </c>
      <c r="D156" s="169" t="s">
        <v>133</v>
      </c>
      <c r="E156" s="170" t="s">
        <v>317</v>
      </c>
      <c r="F156" s="171" t="s">
        <v>318</v>
      </c>
      <c r="G156" s="172" t="s">
        <v>136</v>
      </c>
      <c r="H156" s="173">
        <v>2</v>
      </c>
      <c r="I156" s="174"/>
      <c r="J156" s="175">
        <f t="shared" si="20"/>
        <v>0</v>
      </c>
      <c r="K156" s="171" t="s">
        <v>137</v>
      </c>
      <c r="L156" s="39"/>
      <c r="M156" s="176" t="s">
        <v>5</v>
      </c>
      <c r="N156" s="177" t="s">
        <v>42</v>
      </c>
      <c r="O156" s="40"/>
      <c r="P156" s="178">
        <f t="shared" si="21"/>
        <v>0</v>
      </c>
      <c r="Q156" s="178">
        <v>0.00116</v>
      </c>
      <c r="R156" s="178">
        <f t="shared" si="22"/>
        <v>0.00232</v>
      </c>
      <c r="S156" s="178">
        <v>0</v>
      </c>
      <c r="T156" s="179">
        <f t="shared" si="23"/>
        <v>0</v>
      </c>
      <c r="AR156" s="22" t="s">
        <v>138</v>
      </c>
      <c r="AT156" s="22" t="s">
        <v>133</v>
      </c>
      <c r="AU156" s="22" t="s">
        <v>81</v>
      </c>
      <c r="AY156" s="22" t="s">
        <v>131</v>
      </c>
      <c r="BE156" s="180">
        <f t="shared" si="24"/>
        <v>0</v>
      </c>
      <c r="BF156" s="180">
        <f t="shared" si="25"/>
        <v>0</v>
      </c>
      <c r="BG156" s="180">
        <f t="shared" si="26"/>
        <v>0</v>
      </c>
      <c r="BH156" s="180">
        <f t="shared" si="27"/>
        <v>0</v>
      </c>
      <c r="BI156" s="180">
        <f t="shared" si="28"/>
        <v>0</v>
      </c>
      <c r="BJ156" s="22" t="s">
        <v>79</v>
      </c>
      <c r="BK156" s="180">
        <f t="shared" si="29"/>
        <v>0</v>
      </c>
      <c r="BL156" s="22" t="s">
        <v>138</v>
      </c>
      <c r="BM156" s="22" t="s">
        <v>319</v>
      </c>
    </row>
    <row r="157" spans="2:65" s="1" customFormat="1" ht="20.45" customHeight="1">
      <c r="B157" s="168"/>
      <c r="C157" s="198" t="s">
        <v>320</v>
      </c>
      <c r="D157" s="198" t="s">
        <v>201</v>
      </c>
      <c r="E157" s="199" t="s">
        <v>321</v>
      </c>
      <c r="F157" s="200" t="s">
        <v>322</v>
      </c>
      <c r="G157" s="201" t="s">
        <v>136</v>
      </c>
      <c r="H157" s="202">
        <v>2</v>
      </c>
      <c r="I157" s="203"/>
      <c r="J157" s="204">
        <f t="shared" si="20"/>
        <v>0</v>
      </c>
      <c r="K157" s="200" t="s">
        <v>137</v>
      </c>
      <c r="L157" s="205"/>
      <c r="M157" s="206" t="s">
        <v>5</v>
      </c>
      <c r="N157" s="207" t="s">
        <v>42</v>
      </c>
      <c r="O157" s="40"/>
      <c r="P157" s="178">
        <f t="shared" si="21"/>
        <v>0</v>
      </c>
      <c r="Q157" s="178">
        <v>0.07</v>
      </c>
      <c r="R157" s="178">
        <f t="shared" si="22"/>
        <v>0.14</v>
      </c>
      <c r="S157" s="178">
        <v>0</v>
      </c>
      <c r="T157" s="179">
        <f t="shared" si="23"/>
        <v>0</v>
      </c>
      <c r="AR157" s="22" t="s">
        <v>169</v>
      </c>
      <c r="AT157" s="22" t="s">
        <v>201</v>
      </c>
      <c r="AU157" s="22" t="s">
        <v>81</v>
      </c>
      <c r="AY157" s="22" t="s">
        <v>131</v>
      </c>
      <c r="BE157" s="180">
        <f t="shared" si="24"/>
        <v>0</v>
      </c>
      <c r="BF157" s="180">
        <f t="shared" si="25"/>
        <v>0</v>
      </c>
      <c r="BG157" s="180">
        <f t="shared" si="26"/>
        <v>0</v>
      </c>
      <c r="BH157" s="180">
        <f t="shared" si="27"/>
        <v>0</v>
      </c>
      <c r="BI157" s="180">
        <f t="shared" si="28"/>
        <v>0</v>
      </c>
      <c r="BJ157" s="22" t="s">
        <v>79</v>
      </c>
      <c r="BK157" s="180">
        <f t="shared" si="29"/>
        <v>0</v>
      </c>
      <c r="BL157" s="22" t="s">
        <v>138</v>
      </c>
      <c r="BM157" s="22" t="s">
        <v>323</v>
      </c>
    </row>
    <row r="158" spans="2:65" s="302" customFormat="1" ht="20.45" customHeight="1">
      <c r="B158" s="295"/>
      <c r="C158" s="289" t="s">
        <v>324</v>
      </c>
      <c r="D158" s="289" t="s">
        <v>133</v>
      </c>
      <c r="E158" s="290" t="s">
        <v>325</v>
      </c>
      <c r="F158" s="291" t="s">
        <v>326</v>
      </c>
      <c r="G158" s="292" t="s">
        <v>136</v>
      </c>
      <c r="H158" s="293">
        <v>1</v>
      </c>
      <c r="I158" s="294"/>
      <c r="J158" s="294">
        <f t="shared" si="20"/>
        <v>0</v>
      </c>
      <c r="K158" s="291" t="s">
        <v>137</v>
      </c>
      <c r="L158" s="296"/>
      <c r="M158" s="297" t="s">
        <v>5</v>
      </c>
      <c r="N158" s="298" t="s">
        <v>42</v>
      </c>
      <c r="O158" s="299"/>
      <c r="P158" s="300">
        <f t="shared" si="21"/>
        <v>0</v>
      </c>
      <c r="Q158" s="300">
        <v>1</v>
      </c>
      <c r="R158" s="300">
        <f t="shared" si="22"/>
        <v>1</v>
      </c>
      <c r="S158" s="300">
        <v>0</v>
      </c>
      <c r="T158" s="301">
        <f t="shared" si="23"/>
        <v>0</v>
      </c>
      <c r="AR158" s="303" t="s">
        <v>138</v>
      </c>
      <c r="AT158" s="303" t="s">
        <v>133</v>
      </c>
      <c r="AU158" s="303" t="s">
        <v>81</v>
      </c>
      <c r="AY158" s="303" t="s">
        <v>131</v>
      </c>
      <c r="BE158" s="304">
        <f t="shared" si="24"/>
        <v>0</v>
      </c>
      <c r="BF158" s="304">
        <f t="shared" si="25"/>
        <v>0</v>
      </c>
      <c r="BG158" s="304">
        <f t="shared" si="26"/>
        <v>0</v>
      </c>
      <c r="BH158" s="304">
        <f t="shared" si="27"/>
        <v>0</v>
      </c>
      <c r="BI158" s="304">
        <f t="shared" si="28"/>
        <v>0</v>
      </c>
      <c r="BJ158" s="303" t="s">
        <v>79</v>
      </c>
      <c r="BK158" s="304">
        <f t="shared" si="29"/>
        <v>0</v>
      </c>
      <c r="BL158" s="303" t="s">
        <v>138</v>
      </c>
      <c r="BM158" s="303" t="s">
        <v>327</v>
      </c>
    </row>
    <row r="159" spans="2:65" s="302" customFormat="1" ht="20.45" customHeight="1">
      <c r="B159" s="295"/>
      <c r="C159" s="289" t="s">
        <v>328</v>
      </c>
      <c r="D159" s="289" t="s">
        <v>133</v>
      </c>
      <c r="E159" s="290" t="s">
        <v>329</v>
      </c>
      <c r="F159" s="291" t="s">
        <v>330</v>
      </c>
      <c r="G159" s="292" t="s">
        <v>288</v>
      </c>
      <c r="H159" s="293">
        <v>2</v>
      </c>
      <c r="I159" s="294"/>
      <c r="J159" s="294">
        <f t="shared" si="20"/>
        <v>0</v>
      </c>
      <c r="K159" s="291" t="s">
        <v>137</v>
      </c>
      <c r="L159" s="296"/>
      <c r="M159" s="297" t="s">
        <v>5</v>
      </c>
      <c r="N159" s="298" t="s">
        <v>42</v>
      </c>
      <c r="O159" s="299"/>
      <c r="P159" s="300">
        <f t="shared" si="21"/>
        <v>0</v>
      </c>
      <c r="Q159" s="300">
        <v>0.12</v>
      </c>
      <c r="R159" s="300">
        <f t="shared" si="22"/>
        <v>0.24</v>
      </c>
      <c r="S159" s="300">
        <v>0</v>
      </c>
      <c r="T159" s="301">
        <f t="shared" si="23"/>
        <v>0</v>
      </c>
      <c r="AR159" s="303" t="s">
        <v>138</v>
      </c>
      <c r="AT159" s="303" t="s">
        <v>133</v>
      </c>
      <c r="AU159" s="303" t="s">
        <v>81</v>
      </c>
      <c r="AY159" s="303" t="s">
        <v>131</v>
      </c>
      <c r="BE159" s="304">
        <f t="shared" si="24"/>
        <v>0</v>
      </c>
      <c r="BF159" s="304">
        <f t="shared" si="25"/>
        <v>0</v>
      </c>
      <c r="BG159" s="304">
        <f t="shared" si="26"/>
        <v>0</v>
      </c>
      <c r="BH159" s="304">
        <f t="shared" si="27"/>
        <v>0</v>
      </c>
      <c r="BI159" s="304">
        <f t="shared" si="28"/>
        <v>0</v>
      </c>
      <c r="BJ159" s="303" t="s">
        <v>79</v>
      </c>
      <c r="BK159" s="304">
        <f t="shared" si="29"/>
        <v>0</v>
      </c>
      <c r="BL159" s="303" t="s">
        <v>138</v>
      </c>
      <c r="BM159" s="303" t="s">
        <v>331</v>
      </c>
    </row>
    <row r="160" spans="2:51" s="11" customFormat="1" ht="13.5">
      <c r="B160" s="181"/>
      <c r="D160" s="182" t="s">
        <v>143</v>
      </c>
      <c r="F160" s="184" t="s">
        <v>332</v>
      </c>
      <c r="H160" s="185">
        <v>2</v>
      </c>
      <c r="I160" s="186"/>
      <c r="L160" s="181"/>
      <c r="M160" s="187"/>
      <c r="N160" s="188"/>
      <c r="O160" s="188"/>
      <c r="P160" s="188"/>
      <c r="Q160" s="188"/>
      <c r="R160" s="188"/>
      <c r="S160" s="188"/>
      <c r="T160" s="189"/>
      <c r="AT160" s="183" t="s">
        <v>143</v>
      </c>
      <c r="AU160" s="183" t="s">
        <v>81</v>
      </c>
      <c r="AV160" s="11" t="s">
        <v>81</v>
      </c>
      <c r="AW160" s="11" t="s">
        <v>6</v>
      </c>
      <c r="AX160" s="11" t="s">
        <v>79</v>
      </c>
      <c r="AY160" s="183" t="s">
        <v>131</v>
      </c>
    </row>
    <row r="161" spans="2:65" s="302" customFormat="1" ht="20.45" customHeight="1">
      <c r="B161" s="295"/>
      <c r="C161" s="289" t="s">
        <v>333</v>
      </c>
      <c r="D161" s="289" t="s">
        <v>133</v>
      </c>
      <c r="E161" s="290" t="s">
        <v>334</v>
      </c>
      <c r="F161" s="291" t="s">
        <v>335</v>
      </c>
      <c r="G161" s="292" t="s">
        <v>89</v>
      </c>
      <c r="H161" s="293">
        <v>1.089</v>
      </c>
      <c r="I161" s="294"/>
      <c r="J161" s="294">
        <f>ROUND(I161*H161,2)</f>
        <v>0</v>
      </c>
      <c r="K161" s="291" t="s">
        <v>137</v>
      </c>
      <c r="L161" s="296"/>
      <c r="M161" s="297" t="s">
        <v>5</v>
      </c>
      <c r="N161" s="298" t="s">
        <v>42</v>
      </c>
      <c r="O161" s="299"/>
      <c r="P161" s="300">
        <f>O161*H161</f>
        <v>0</v>
      </c>
      <c r="Q161" s="300">
        <v>0</v>
      </c>
      <c r="R161" s="300">
        <f>Q161*H161</f>
        <v>0</v>
      </c>
      <c r="S161" s="300">
        <v>2.5</v>
      </c>
      <c r="T161" s="301">
        <f>S161*H161</f>
        <v>2.7225</v>
      </c>
      <c r="AR161" s="303" t="s">
        <v>138</v>
      </c>
      <c r="AT161" s="303" t="s">
        <v>133</v>
      </c>
      <c r="AU161" s="303" t="s">
        <v>81</v>
      </c>
      <c r="AY161" s="303" t="s">
        <v>131</v>
      </c>
      <c r="BE161" s="304">
        <f>IF(N161="základní",J161,0)</f>
        <v>0</v>
      </c>
      <c r="BF161" s="304">
        <f>IF(N161="snížená",J161,0)</f>
        <v>0</v>
      </c>
      <c r="BG161" s="304">
        <f>IF(N161="zákl. přenesená",J161,0)</f>
        <v>0</v>
      </c>
      <c r="BH161" s="304">
        <f>IF(N161="sníž. přenesená",J161,0)</f>
        <v>0</v>
      </c>
      <c r="BI161" s="304">
        <f>IF(N161="nulová",J161,0)</f>
        <v>0</v>
      </c>
      <c r="BJ161" s="303" t="s">
        <v>79</v>
      </c>
      <c r="BK161" s="304">
        <f>ROUND(I161*H161,2)</f>
        <v>0</v>
      </c>
      <c r="BL161" s="303" t="s">
        <v>138</v>
      </c>
      <c r="BM161" s="303" t="s">
        <v>336</v>
      </c>
    </row>
    <row r="162" spans="2:51" s="11" customFormat="1" ht="13.5">
      <c r="B162" s="181"/>
      <c r="D162" s="182" t="s">
        <v>143</v>
      </c>
      <c r="E162" s="183" t="s">
        <v>5</v>
      </c>
      <c r="F162" s="184" t="s">
        <v>337</v>
      </c>
      <c r="H162" s="185">
        <v>1.089</v>
      </c>
      <c r="I162" s="186"/>
      <c r="L162" s="181"/>
      <c r="M162" s="187"/>
      <c r="N162" s="188"/>
      <c r="O162" s="188"/>
      <c r="P162" s="188"/>
      <c r="Q162" s="188"/>
      <c r="R162" s="188"/>
      <c r="S162" s="188"/>
      <c r="T162" s="189"/>
      <c r="AT162" s="183" t="s">
        <v>143</v>
      </c>
      <c r="AU162" s="183" t="s">
        <v>81</v>
      </c>
      <c r="AV162" s="11" t="s">
        <v>81</v>
      </c>
      <c r="AW162" s="11" t="s">
        <v>35</v>
      </c>
      <c r="AX162" s="11" t="s">
        <v>79</v>
      </c>
      <c r="AY162" s="183" t="s">
        <v>131</v>
      </c>
    </row>
    <row r="163" spans="2:65" s="302" customFormat="1" ht="20.45" customHeight="1">
      <c r="B163" s="295"/>
      <c r="C163" s="289" t="s">
        <v>338</v>
      </c>
      <c r="D163" s="289" t="s">
        <v>133</v>
      </c>
      <c r="E163" s="290" t="s">
        <v>339</v>
      </c>
      <c r="F163" s="291" t="s">
        <v>340</v>
      </c>
      <c r="G163" s="292" t="s">
        <v>89</v>
      </c>
      <c r="H163" s="293">
        <v>0.896</v>
      </c>
      <c r="I163" s="294"/>
      <c r="J163" s="294">
        <f>ROUND(I163*H163,2)</f>
        <v>0</v>
      </c>
      <c r="K163" s="291" t="s">
        <v>137</v>
      </c>
      <c r="L163" s="296"/>
      <c r="M163" s="297" t="s">
        <v>5</v>
      </c>
      <c r="N163" s="298" t="s">
        <v>42</v>
      </c>
      <c r="O163" s="299"/>
      <c r="P163" s="300">
        <f>O163*H163</f>
        <v>0</v>
      </c>
      <c r="Q163" s="300">
        <v>0</v>
      </c>
      <c r="R163" s="300">
        <f>Q163*H163</f>
        <v>0</v>
      </c>
      <c r="S163" s="300">
        <v>1.6</v>
      </c>
      <c r="T163" s="301">
        <f>S163*H163</f>
        <v>1.4336000000000002</v>
      </c>
      <c r="AR163" s="303" t="s">
        <v>138</v>
      </c>
      <c r="AT163" s="303" t="s">
        <v>133</v>
      </c>
      <c r="AU163" s="303" t="s">
        <v>81</v>
      </c>
      <c r="AY163" s="303" t="s">
        <v>131</v>
      </c>
      <c r="BE163" s="304">
        <f>IF(N163="základní",J163,0)</f>
        <v>0</v>
      </c>
      <c r="BF163" s="304">
        <f>IF(N163="snížená",J163,0)</f>
        <v>0</v>
      </c>
      <c r="BG163" s="304">
        <f>IF(N163="zákl. přenesená",J163,0)</f>
        <v>0</v>
      </c>
      <c r="BH163" s="304">
        <f>IF(N163="sníž. přenesená",J163,0)</f>
        <v>0</v>
      </c>
      <c r="BI163" s="304">
        <f>IF(N163="nulová",J163,0)</f>
        <v>0</v>
      </c>
      <c r="BJ163" s="303" t="s">
        <v>79</v>
      </c>
      <c r="BK163" s="304">
        <f>ROUND(I163*H163,2)</f>
        <v>0</v>
      </c>
      <c r="BL163" s="303" t="s">
        <v>138</v>
      </c>
      <c r="BM163" s="303" t="s">
        <v>341</v>
      </c>
    </row>
    <row r="164" spans="2:51" s="11" customFormat="1" ht="13.5">
      <c r="B164" s="181"/>
      <c r="D164" s="182" t="s">
        <v>143</v>
      </c>
      <c r="E164" s="183" t="s">
        <v>5</v>
      </c>
      <c r="F164" s="184" t="s">
        <v>342</v>
      </c>
      <c r="H164" s="185">
        <v>0.968</v>
      </c>
      <c r="I164" s="186"/>
      <c r="L164" s="181"/>
      <c r="M164" s="187"/>
      <c r="N164" s="188"/>
      <c r="O164" s="188"/>
      <c r="P164" s="188"/>
      <c r="Q164" s="188"/>
      <c r="R164" s="188"/>
      <c r="S164" s="188"/>
      <c r="T164" s="189"/>
      <c r="AT164" s="183" t="s">
        <v>143</v>
      </c>
      <c r="AU164" s="183" t="s">
        <v>81</v>
      </c>
      <c r="AV164" s="11" t="s">
        <v>81</v>
      </c>
      <c r="AW164" s="11" t="s">
        <v>35</v>
      </c>
      <c r="AX164" s="11" t="s">
        <v>71</v>
      </c>
      <c r="AY164" s="183" t="s">
        <v>131</v>
      </c>
    </row>
    <row r="165" spans="2:51" s="11" customFormat="1" ht="13.5">
      <c r="B165" s="181"/>
      <c r="D165" s="182" t="s">
        <v>143</v>
      </c>
      <c r="E165" s="183" t="s">
        <v>5</v>
      </c>
      <c r="F165" s="184" t="s">
        <v>343</v>
      </c>
      <c r="H165" s="185">
        <v>-0.072</v>
      </c>
      <c r="I165" s="186"/>
      <c r="L165" s="181"/>
      <c r="M165" s="187"/>
      <c r="N165" s="188"/>
      <c r="O165" s="188"/>
      <c r="P165" s="188"/>
      <c r="Q165" s="188"/>
      <c r="R165" s="188"/>
      <c r="S165" s="188"/>
      <c r="T165" s="189"/>
      <c r="AT165" s="183" t="s">
        <v>143</v>
      </c>
      <c r="AU165" s="183" t="s">
        <v>81</v>
      </c>
      <c r="AV165" s="11" t="s">
        <v>81</v>
      </c>
      <c r="AW165" s="11" t="s">
        <v>35</v>
      </c>
      <c r="AX165" s="11" t="s">
        <v>71</v>
      </c>
      <c r="AY165" s="183" t="s">
        <v>131</v>
      </c>
    </row>
    <row r="166" spans="2:51" s="12" customFormat="1" ht="13.5">
      <c r="B166" s="190"/>
      <c r="D166" s="182" t="s">
        <v>143</v>
      </c>
      <c r="E166" s="191" t="s">
        <v>5</v>
      </c>
      <c r="F166" s="192" t="s">
        <v>151</v>
      </c>
      <c r="H166" s="193">
        <v>0.896</v>
      </c>
      <c r="I166" s="194"/>
      <c r="L166" s="190"/>
      <c r="M166" s="195"/>
      <c r="N166" s="196"/>
      <c r="O166" s="196"/>
      <c r="P166" s="196"/>
      <c r="Q166" s="196"/>
      <c r="R166" s="196"/>
      <c r="S166" s="196"/>
      <c r="T166" s="197"/>
      <c r="AT166" s="191" t="s">
        <v>143</v>
      </c>
      <c r="AU166" s="191" t="s">
        <v>81</v>
      </c>
      <c r="AV166" s="12" t="s">
        <v>138</v>
      </c>
      <c r="AW166" s="12" t="s">
        <v>35</v>
      </c>
      <c r="AX166" s="12" t="s">
        <v>79</v>
      </c>
      <c r="AY166" s="191" t="s">
        <v>131</v>
      </c>
    </row>
    <row r="167" spans="2:63" s="10" customFormat="1" ht="29.85" customHeight="1">
      <c r="B167" s="155"/>
      <c r="D167" s="156" t="s">
        <v>70</v>
      </c>
      <c r="E167" s="166" t="s">
        <v>344</v>
      </c>
      <c r="F167" s="166" t="s">
        <v>345</v>
      </c>
      <c r="I167" s="158"/>
      <c r="J167" s="167">
        <f>BK167</f>
        <v>0</v>
      </c>
      <c r="L167" s="155"/>
      <c r="M167" s="160"/>
      <c r="N167" s="161"/>
      <c r="O167" s="161"/>
      <c r="P167" s="162">
        <f>SUM(P168:P171)</f>
        <v>0</v>
      </c>
      <c r="Q167" s="161"/>
      <c r="R167" s="162">
        <f>SUM(R168:R171)</f>
        <v>0</v>
      </c>
      <c r="S167" s="161"/>
      <c r="T167" s="163">
        <f>SUM(T168:T171)</f>
        <v>0</v>
      </c>
      <c r="AR167" s="156" t="s">
        <v>79</v>
      </c>
      <c r="AT167" s="164" t="s">
        <v>70</v>
      </c>
      <c r="AU167" s="164" t="s">
        <v>79</v>
      </c>
      <c r="AY167" s="156" t="s">
        <v>131</v>
      </c>
      <c r="BK167" s="165">
        <f>SUM(BK168:BK171)</f>
        <v>0</v>
      </c>
    </row>
    <row r="168" spans="2:65" s="302" customFormat="1" ht="20.45" customHeight="1">
      <c r="B168" s="295"/>
      <c r="C168" s="289" t="s">
        <v>346</v>
      </c>
      <c r="D168" s="289" t="s">
        <v>133</v>
      </c>
      <c r="E168" s="290" t="s">
        <v>347</v>
      </c>
      <c r="F168" s="291" t="s">
        <v>348</v>
      </c>
      <c r="G168" s="292" t="s">
        <v>172</v>
      </c>
      <c r="H168" s="293">
        <v>4.306</v>
      </c>
      <c r="I168" s="294"/>
      <c r="J168" s="294">
        <f>ROUND(I168*H168,2)</f>
        <v>0</v>
      </c>
      <c r="K168" s="291" t="s">
        <v>137</v>
      </c>
      <c r="L168" s="296"/>
      <c r="M168" s="297" t="s">
        <v>5</v>
      </c>
      <c r="N168" s="298" t="s">
        <v>42</v>
      </c>
      <c r="O168" s="299"/>
      <c r="P168" s="300">
        <f>O168*H168</f>
        <v>0</v>
      </c>
      <c r="Q168" s="300">
        <v>0</v>
      </c>
      <c r="R168" s="300">
        <f>Q168*H168</f>
        <v>0</v>
      </c>
      <c r="S168" s="300">
        <v>0</v>
      </c>
      <c r="T168" s="301">
        <f>S168*H168</f>
        <v>0</v>
      </c>
      <c r="AR168" s="303" t="s">
        <v>138</v>
      </c>
      <c r="AT168" s="303" t="s">
        <v>133</v>
      </c>
      <c r="AU168" s="303" t="s">
        <v>81</v>
      </c>
      <c r="AY168" s="303" t="s">
        <v>131</v>
      </c>
      <c r="BE168" s="304">
        <f>IF(N168="základní",J168,0)</f>
        <v>0</v>
      </c>
      <c r="BF168" s="304">
        <f>IF(N168="snížená",J168,0)</f>
        <v>0</v>
      </c>
      <c r="BG168" s="304">
        <f>IF(N168="zákl. přenesená",J168,0)</f>
        <v>0</v>
      </c>
      <c r="BH168" s="304">
        <f>IF(N168="sníž. přenesená",J168,0)</f>
        <v>0</v>
      </c>
      <c r="BI168" s="304">
        <f>IF(N168="nulová",J168,0)</f>
        <v>0</v>
      </c>
      <c r="BJ168" s="303" t="s">
        <v>79</v>
      </c>
      <c r="BK168" s="304">
        <f>ROUND(I168*H168,2)</f>
        <v>0</v>
      </c>
      <c r="BL168" s="303" t="s">
        <v>138</v>
      </c>
      <c r="BM168" s="303" t="s">
        <v>349</v>
      </c>
    </row>
    <row r="169" spans="2:65" s="302" customFormat="1" ht="20.45" customHeight="1">
      <c r="B169" s="295"/>
      <c r="C169" s="289" t="s">
        <v>350</v>
      </c>
      <c r="D169" s="289" t="s">
        <v>133</v>
      </c>
      <c r="E169" s="290" t="s">
        <v>351</v>
      </c>
      <c r="F169" s="291" t="s">
        <v>352</v>
      </c>
      <c r="G169" s="292" t="s">
        <v>172</v>
      </c>
      <c r="H169" s="293">
        <v>38.754</v>
      </c>
      <c r="I169" s="294"/>
      <c r="J169" s="294">
        <f>ROUND(I169*H169,2)</f>
        <v>0</v>
      </c>
      <c r="K169" s="291" t="s">
        <v>137</v>
      </c>
      <c r="L169" s="296"/>
      <c r="M169" s="297" t="s">
        <v>5</v>
      </c>
      <c r="N169" s="298" t="s">
        <v>42</v>
      </c>
      <c r="O169" s="299"/>
      <c r="P169" s="300">
        <f>O169*H169</f>
        <v>0</v>
      </c>
      <c r="Q169" s="300">
        <v>0</v>
      </c>
      <c r="R169" s="300">
        <f>Q169*H169</f>
        <v>0</v>
      </c>
      <c r="S169" s="300">
        <v>0</v>
      </c>
      <c r="T169" s="301">
        <f>S169*H169</f>
        <v>0</v>
      </c>
      <c r="AR169" s="303" t="s">
        <v>138</v>
      </c>
      <c r="AT169" s="303" t="s">
        <v>133</v>
      </c>
      <c r="AU169" s="303" t="s">
        <v>81</v>
      </c>
      <c r="AY169" s="303" t="s">
        <v>131</v>
      </c>
      <c r="BE169" s="304">
        <f>IF(N169="základní",J169,0)</f>
        <v>0</v>
      </c>
      <c r="BF169" s="304">
        <f>IF(N169="snížená",J169,0)</f>
        <v>0</v>
      </c>
      <c r="BG169" s="304">
        <f>IF(N169="zákl. přenesená",J169,0)</f>
        <v>0</v>
      </c>
      <c r="BH169" s="304">
        <f>IF(N169="sníž. přenesená",J169,0)</f>
        <v>0</v>
      </c>
      <c r="BI169" s="304">
        <f>IF(N169="nulová",J169,0)</f>
        <v>0</v>
      </c>
      <c r="BJ169" s="303" t="s">
        <v>79</v>
      </c>
      <c r="BK169" s="304">
        <f>ROUND(I169*H169,2)</f>
        <v>0</v>
      </c>
      <c r="BL169" s="303" t="s">
        <v>138</v>
      </c>
      <c r="BM169" s="303" t="s">
        <v>353</v>
      </c>
    </row>
    <row r="170" spans="2:51" s="11" customFormat="1" ht="13.5">
      <c r="B170" s="181"/>
      <c r="D170" s="182" t="s">
        <v>143</v>
      </c>
      <c r="F170" s="184" t="s">
        <v>354</v>
      </c>
      <c r="H170" s="185">
        <v>38.754</v>
      </c>
      <c r="I170" s="186"/>
      <c r="L170" s="181"/>
      <c r="M170" s="187"/>
      <c r="N170" s="188"/>
      <c r="O170" s="188"/>
      <c r="P170" s="188"/>
      <c r="Q170" s="188"/>
      <c r="R170" s="188"/>
      <c r="S170" s="188"/>
      <c r="T170" s="189"/>
      <c r="AT170" s="183" t="s">
        <v>143</v>
      </c>
      <c r="AU170" s="183" t="s">
        <v>81</v>
      </c>
      <c r="AV170" s="11" t="s">
        <v>81</v>
      </c>
      <c r="AW170" s="11" t="s">
        <v>6</v>
      </c>
      <c r="AX170" s="11" t="s">
        <v>79</v>
      </c>
      <c r="AY170" s="183" t="s">
        <v>131</v>
      </c>
    </row>
    <row r="171" spans="2:65" s="302" customFormat="1" ht="14.45" customHeight="1">
      <c r="B171" s="295"/>
      <c r="C171" s="289" t="s">
        <v>355</v>
      </c>
      <c r="D171" s="289" t="s">
        <v>133</v>
      </c>
      <c r="E171" s="290" t="s">
        <v>356</v>
      </c>
      <c r="F171" s="291" t="s">
        <v>357</v>
      </c>
      <c r="G171" s="292" t="s">
        <v>172</v>
      </c>
      <c r="H171" s="293">
        <v>4.306</v>
      </c>
      <c r="I171" s="294"/>
      <c r="J171" s="294">
        <f>ROUND(I171*H171,2)</f>
        <v>0</v>
      </c>
      <c r="K171" s="291" t="s">
        <v>137</v>
      </c>
      <c r="L171" s="296"/>
      <c r="M171" s="297" t="s">
        <v>5</v>
      </c>
      <c r="N171" s="298" t="s">
        <v>42</v>
      </c>
      <c r="O171" s="299"/>
      <c r="P171" s="300">
        <f>O171*H171</f>
        <v>0</v>
      </c>
      <c r="Q171" s="300">
        <v>0</v>
      </c>
      <c r="R171" s="300">
        <f>Q171*H171</f>
        <v>0</v>
      </c>
      <c r="S171" s="300">
        <v>0</v>
      </c>
      <c r="T171" s="301">
        <f>S171*H171</f>
        <v>0</v>
      </c>
      <c r="AR171" s="303" t="s">
        <v>138</v>
      </c>
      <c r="AT171" s="303" t="s">
        <v>133</v>
      </c>
      <c r="AU171" s="303" t="s">
        <v>81</v>
      </c>
      <c r="AY171" s="303" t="s">
        <v>131</v>
      </c>
      <c r="BE171" s="304">
        <f>IF(N171="základní",J171,0)</f>
        <v>0</v>
      </c>
      <c r="BF171" s="304">
        <f>IF(N171="snížená",J171,0)</f>
        <v>0</v>
      </c>
      <c r="BG171" s="304">
        <f>IF(N171="zákl. přenesená",J171,0)</f>
        <v>0</v>
      </c>
      <c r="BH171" s="304">
        <f>IF(N171="sníž. přenesená",J171,0)</f>
        <v>0</v>
      </c>
      <c r="BI171" s="304">
        <f>IF(N171="nulová",J171,0)</f>
        <v>0</v>
      </c>
      <c r="BJ171" s="303" t="s">
        <v>79</v>
      </c>
      <c r="BK171" s="304">
        <f>ROUND(I171*H171,2)</f>
        <v>0</v>
      </c>
      <c r="BL171" s="303" t="s">
        <v>138</v>
      </c>
      <c r="BM171" s="303" t="s">
        <v>358</v>
      </c>
    </row>
    <row r="172" spans="2:63" s="10" customFormat="1" ht="29.85" customHeight="1">
      <c r="B172" s="155"/>
      <c r="D172" s="156" t="s">
        <v>70</v>
      </c>
      <c r="E172" s="166" t="s">
        <v>359</v>
      </c>
      <c r="F172" s="166" t="s">
        <v>360</v>
      </c>
      <c r="I172" s="158"/>
      <c r="J172" s="167">
        <f>BK172</f>
        <v>0</v>
      </c>
      <c r="L172" s="155"/>
      <c r="M172" s="160"/>
      <c r="N172" s="161"/>
      <c r="O172" s="161"/>
      <c r="P172" s="162">
        <f>P173</f>
        <v>0</v>
      </c>
      <c r="Q172" s="161"/>
      <c r="R172" s="162">
        <f>R173</f>
        <v>0</v>
      </c>
      <c r="S172" s="161"/>
      <c r="T172" s="163">
        <f>T173</f>
        <v>0</v>
      </c>
      <c r="AR172" s="156" t="s">
        <v>79</v>
      </c>
      <c r="AT172" s="164" t="s">
        <v>70</v>
      </c>
      <c r="AU172" s="164" t="s">
        <v>79</v>
      </c>
      <c r="AY172" s="156" t="s">
        <v>131</v>
      </c>
      <c r="BK172" s="165">
        <f>BK173</f>
        <v>0</v>
      </c>
    </row>
    <row r="173" spans="2:65" s="1" customFormat="1" ht="20.45" customHeight="1">
      <c r="B173" s="168"/>
      <c r="C173" s="169" t="s">
        <v>361</v>
      </c>
      <c r="D173" s="169" t="s">
        <v>133</v>
      </c>
      <c r="E173" s="170" t="s">
        <v>362</v>
      </c>
      <c r="F173" s="171" t="s">
        <v>363</v>
      </c>
      <c r="G173" s="172" t="s">
        <v>172</v>
      </c>
      <c r="H173" s="173">
        <v>25.703</v>
      </c>
      <c r="I173" s="174"/>
      <c r="J173" s="175">
        <f>ROUND(I173*H173,2)</f>
        <v>0</v>
      </c>
      <c r="K173" s="171" t="s">
        <v>137</v>
      </c>
      <c r="L173" s="39"/>
      <c r="M173" s="176" t="s">
        <v>5</v>
      </c>
      <c r="N173" s="177" t="s">
        <v>42</v>
      </c>
      <c r="O173" s="40"/>
      <c r="P173" s="178">
        <f>O173*H173</f>
        <v>0</v>
      </c>
      <c r="Q173" s="178">
        <v>0</v>
      </c>
      <c r="R173" s="178">
        <f>Q173*H173</f>
        <v>0</v>
      </c>
      <c r="S173" s="178">
        <v>0</v>
      </c>
      <c r="T173" s="179">
        <f>S173*H173</f>
        <v>0</v>
      </c>
      <c r="AR173" s="22" t="s">
        <v>138</v>
      </c>
      <c r="AT173" s="22" t="s">
        <v>133</v>
      </c>
      <c r="AU173" s="22" t="s">
        <v>81</v>
      </c>
      <c r="AY173" s="22" t="s">
        <v>131</v>
      </c>
      <c r="BE173" s="180">
        <f>IF(N173="základní",J173,0)</f>
        <v>0</v>
      </c>
      <c r="BF173" s="180">
        <f>IF(N173="snížená",J173,0)</f>
        <v>0</v>
      </c>
      <c r="BG173" s="180">
        <f>IF(N173="zákl. přenesená",J173,0)</f>
        <v>0</v>
      </c>
      <c r="BH173" s="180">
        <f>IF(N173="sníž. přenesená",J173,0)</f>
        <v>0</v>
      </c>
      <c r="BI173" s="180">
        <f>IF(N173="nulová",J173,0)</f>
        <v>0</v>
      </c>
      <c r="BJ173" s="22" t="s">
        <v>79</v>
      </c>
      <c r="BK173" s="180">
        <f>ROUND(I173*H173,2)</f>
        <v>0</v>
      </c>
      <c r="BL173" s="22" t="s">
        <v>138</v>
      </c>
      <c r="BM173" s="22" t="s">
        <v>364</v>
      </c>
    </row>
    <row r="174" spans="2:63" s="10" customFormat="1" ht="37.35" customHeight="1">
      <c r="B174" s="155"/>
      <c r="D174" s="156" t="s">
        <v>70</v>
      </c>
      <c r="E174" s="157" t="s">
        <v>365</v>
      </c>
      <c r="F174" s="157" t="s">
        <v>366</v>
      </c>
      <c r="I174" s="158"/>
      <c r="J174" s="159">
        <f>BK174</f>
        <v>0</v>
      </c>
      <c r="L174" s="155"/>
      <c r="M174" s="160"/>
      <c r="N174" s="161"/>
      <c r="O174" s="161"/>
      <c r="P174" s="162">
        <f>P175+P187+P190</f>
        <v>0</v>
      </c>
      <c r="Q174" s="161"/>
      <c r="R174" s="162">
        <f>R175+R187+R190</f>
        <v>0.935174</v>
      </c>
      <c r="S174" s="161"/>
      <c r="T174" s="163">
        <f>T175+T187+T190</f>
        <v>0</v>
      </c>
      <c r="AR174" s="156" t="s">
        <v>81</v>
      </c>
      <c r="AT174" s="164" t="s">
        <v>70</v>
      </c>
      <c r="AU174" s="164" t="s">
        <v>71</v>
      </c>
      <c r="AY174" s="156" t="s">
        <v>131</v>
      </c>
      <c r="BK174" s="165">
        <f>BK175+BK187+BK190</f>
        <v>0</v>
      </c>
    </row>
    <row r="175" spans="2:63" s="10" customFormat="1" ht="19.9" customHeight="1">
      <c r="B175" s="155"/>
      <c r="D175" s="156" t="s">
        <v>70</v>
      </c>
      <c r="E175" s="166" t="s">
        <v>367</v>
      </c>
      <c r="F175" s="166" t="s">
        <v>368</v>
      </c>
      <c r="I175" s="158"/>
      <c r="J175" s="167">
        <f>BK175</f>
        <v>0</v>
      </c>
      <c r="L175" s="155"/>
      <c r="M175" s="160"/>
      <c r="N175" s="161"/>
      <c r="O175" s="161"/>
      <c r="P175" s="162">
        <f>SUM(P176:P186)</f>
        <v>0</v>
      </c>
      <c r="Q175" s="161"/>
      <c r="R175" s="162">
        <f>SUM(R176:R186)</f>
        <v>0.004244</v>
      </c>
      <c r="S175" s="161"/>
      <c r="T175" s="163">
        <f>SUM(T176:T186)</f>
        <v>0</v>
      </c>
      <c r="AR175" s="156" t="s">
        <v>81</v>
      </c>
      <c r="AT175" s="164" t="s">
        <v>70</v>
      </c>
      <c r="AU175" s="164" t="s">
        <v>79</v>
      </c>
      <c r="AY175" s="156" t="s">
        <v>131</v>
      </c>
      <c r="BK175" s="165">
        <f>SUM(BK176:BK186)</f>
        <v>0</v>
      </c>
    </row>
    <row r="176" spans="2:65" s="302" customFormat="1" ht="20.45" customHeight="1">
      <c r="B176" s="295"/>
      <c r="C176" s="289" t="s">
        <v>369</v>
      </c>
      <c r="D176" s="289" t="s">
        <v>133</v>
      </c>
      <c r="E176" s="290" t="s">
        <v>370</v>
      </c>
      <c r="F176" s="291" t="s">
        <v>371</v>
      </c>
      <c r="G176" s="292" t="s">
        <v>178</v>
      </c>
      <c r="H176" s="293">
        <v>5.61</v>
      </c>
      <c r="I176" s="294"/>
      <c r="J176" s="294">
        <f>ROUND(I176*H176,2)</f>
        <v>0</v>
      </c>
      <c r="K176" s="291" t="s">
        <v>137</v>
      </c>
      <c r="L176" s="296"/>
      <c r="M176" s="297" t="s">
        <v>5</v>
      </c>
      <c r="N176" s="298" t="s">
        <v>42</v>
      </c>
      <c r="O176" s="299"/>
      <c r="P176" s="300">
        <f>O176*H176</f>
        <v>0</v>
      </c>
      <c r="Q176" s="300">
        <v>0</v>
      </c>
      <c r="R176" s="300">
        <f>Q176*H176</f>
        <v>0</v>
      </c>
      <c r="S176" s="300">
        <v>0</v>
      </c>
      <c r="T176" s="301">
        <f>S176*H176</f>
        <v>0</v>
      </c>
      <c r="AR176" s="303" t="s">
        <v>207</v>
      </c>
      <c r="AT176" s="303" t="s">
        <v>133</v>
      </c>
      <c r="AU176" s="303" t="s">
        <v>81</v>
      </c>
      <c r="AY176" s="303" t="s">
        <v>131</v>
      </c>
      <c r="BE176" s="304">
        <f>IF(N176="základní",J176,0)</f>
        <v>0</v>
      </c>
      <c r="BF176" s="304">
        <f>IF(N176="snížená",J176,0)</f>
        <v>0</v>
      </c>
      <c r="BG176" s="304">
        <f>IF(N176="zákl. přenesená",J176,0)</f>
        <v>0</v>
      </c>
      <c r="BH176" s="304">
        <f>IF(N176="sníž. přenesená",J176,0)</f>
        <v>0</v>
      </c>
      <c r="BI176" s="304">
        <f>IF(N176="nulová",J176,0)</f>
        <v>0</v>
      </c>
      <c r="BJ176" s="303" t="s">
        <v>79</v>
      </c>
      <c r="BK176" s="304">
        <f>ROUND(I176*H176,2)</f>
        <v>0</v>
      </c>
      <c r="BL176" s="303" t="s">
        <v>207</v>
      </c>
      <c r="BM176" s="303" t="s">
        <v>372</v>
      </c>
    </row>
    <row r="177" spans="2:65" s="302" customFormat="1" ht="14.45" customHeight="1">
      <c r="B177" s="295"/>
      <c r="C177" s="305" t="s">
        <v>373</v>
      </c>
      <c r="D177" s="305" t="s">
        <v>201</v>
      </c>
      <c r="E177" s="306" t="s">
        <v>374</v>
      </c>
      <c r="F177" s="307" t="s">
        <v>375</v>
      </c>
      <c r="G177" s="308" t="s">
        <v>172</v>
      </c>
      <c r="H177" s="309">
        <v>0.002</v>
      </c>
      <c r="I177" s="310"/>
      <c r="J177" s="310">
        <f>ROUND(I177*H177,2)</f>
        <v>0</v>
      </c>
      <c r="K177" s="307" t="s">
        <v>137</v>
      </c>
      <c r="L177" s="311"/>
      <c r="M177" s="312" t="s">
        <v>5</v>
      </c>
      <c r="N177" s="313" t="s">
        <v>42</v>
      </c>
      <c r="O177" s="299"/>
      <c r="P177" s="300">
        <f>O177*H177</f>
        <v>0</v>
      </c>
      <c r="Q177" s="300">
        <v>1</v>
      </c>
      <c r="R177" s="300">
        <f>Q177*H177</f>
        <v>0.002</v>
      </c>
      <c r="S177" s="300">
        <v>0</v>
      </c>
      <c r="T177" s="301">
        <f>S177*H177</f>
        <v>0</v>
      </c>
      <c r="AR177" s="303" t="s">
        <v>280</v>
      </c>
      <c r="AT177" s="303" t="s">
        <v>201</v>
      </c>
      <c r="AU177" s="303" t="s">
        <v>81</v>
      </c>
      <c r="AY177" s="303" t="s">
        <v>131</v>
      </c>
      <c r="BE177" s="304">
        <f>IF(N177="základní",J177,0)</f>
        <v>0</v>
      </c>
      <c r="BF177" s="304">
        <f>IF(N177="snížená",J177,0)</f>
        <v>0</v>
      </c>
      <c r="BG177" s="304">
        <f>IF(N177="zákl. přenesená",J177,0)</f>
        <v>0</v>
      </c>
      <c r="BH177" s="304">
        <f>IF(N177="sníž. přenesená",J177,0)</f>
        <v>0</v>
      </c>
      <c r="BI177" s="304">
        <f>IF(N177="nulová",J177,0)</f>
        <v>0</v>
      </c>
      <c r="BJ177" s="303" t="s">
        <v>79</v>
      </c>
      <c r="BK177" s="304">
        <f>ROUND(I177*H177,2)</f>
        <v>0</v>
      </c>
      <c r="BL177" s="303" t="s">
        <v>207</v>
      </c>
      <c r="BM177" s="303" t="s">
        <v>376</v>
      </c>
    </row>
    <row r="178" spans="2:47" s="1" customFormat="1" ht="27">
      <c r="B178" s="39"/>
      <c r="D178" s="182" t="s">
        <v>294</v>
      </c>
      <c r="F178" s="208" t="s">
        <v>377</v>
      </c>
      <c r="I178" s="209"/>
      <c r="L178" s="39"/>
      <c r="M178" s="210"/>
      <c r="N178" s="40"/>
      <c r="O178" s="40"/>
      <c r="P178" s="40"/>
      <c r="Q178" s="40"/>
      <c r="R178" s="40"/>
      <c r="S178" s="40"/>
      <c r="T178" s="68"/>
      <c r="AT178" s="22" t="s">
        <v>294</v>
      </c>
      <c r="AU178" s="22" t="s">
        <v>81</v>
      </c>
    </row>
    <row r="179" spans="2:51" s="11" customFormat="1" ht="13.5">
      <c r="B179" s="181"/>
      <c r="D179" s="182" t="s">
        <v>143</v>
      </c>
      <c r="F179" s="184" t="s">
        <v>378</v>
      </c>
      <c r="H179" s="185">
        <v>0.002</v>
      </c>
      <c r="I179" s="186"/>
      <c r="L179" s="181"/>
      <c r="M179" s="187"/>
      <c r="N179" s="188"/>
      <c r="O179" s="188"/>
      <c r="P179" s="188"/>
      <c r="Q179" s="188"/>
      <c r="R179" s="188"/>
      <c r="S179" s="188"/>
      <c r="T179" s="189"/>
      <c r="AT179" s="183" t="s">
        <v>143</v>
      </c>
      <c r="AU179" s="183" t="s">
        <v>81</v>
      </c>
      <c r="AV179" s="11" t="s">
        <v>81</v>
      </c>
      <c r="AW179" s="11" t="s">
        <v>6</v>
      </c>
      <c r="AX179" s="11" t="s">
        <v>79</v>
      </c>
      <c r="AY179" s="183" t="s">
        <v>131</v>
      </c>
    </row>
    <row r="180" spans="2:65" s="302" customFormat="1" ht="20.45" customHeight="1">
      <c r="B180" s="295"/>
      <c r="C180" s="289" t="s">
        <v>379</v>
      </c>
      <c r="D180" s="289" t="s">
        <v>133</v>
      </c>
      <c r="E180" s="290" t="s">
        <v>380</v>
      </c>
      <c r="F180" s="291" t="s">
        <v>381</v>
      </c>
      <c r="G180" s="292" t="s">
        <v>178</v>
      </c>
      <c r="H180" s="293">
        <v>5.61</v>
      </c>
      <c r="I180" s="294"/>
      <c r="J180" s="294">
        <f>ROUND(I180*H180,2)</f>
        <v>0</v>
      </c>
      <c r="K180" s="291" t="s">
        <v>137</v>
      </c>
      <c r="L180" s="296"/>
      <c r="M180" s="297" t="s">
        <v>5</v>
      </c>
      <c r="N180" s="298" t="s">
        <v>42</v>
      </c>
      <c r="O180" s="299"/>
      <c r="P180" s="300">
        <f>O180*H180</f>
        <v>0</v>
      </c>
      <c r="Q180" s="300">
        <v>0.0004</v>
      </c>
      <c r="R180" s="300">
        <f>Q180*H180</f>
        <v>0.0022440000000000003</v>
      </c>
      <c r="S180" s="300">
        <v>0</v>
      </c>
      <c r="T180" s="301">
        <f>S180*H180</f>
        <v>0</v>
      </c>
      <c r="AR180" s="303" t="s">
        <v>207</v>
      </c>
      <c r="AT180" s="303" t="s">
        <v>133</v>
      </c>
      <c r="AU180" s="303" t="s">
        <v>81</v>
      </c>
      <c r="AY180" s="303" t="s">
        <v>131</v>
      </c>
      <c r="BE180" s="304">
        <f>IF(N180="základní",J180,0)</f>
        <v>0</v>
      </c>
      <c r="BF180" s="304">
        <f>IF(N180="snížená",J180,0)</f>
        <v>0</v>
      </c>
      <c r="BG180" s="304">
        <f>IF(N180="zákl. přenesená",J180,0)</f>
        <v>0</v>
      </c>
      <c r="BH180" s="304">
        <f>IF(N180="sníž. přenesená",J180,0)</f>
        <v>0</v>
      </c>
      <c r="BI180" s="304">
        <f>IF(N180="nulová",J180,0)</f>
        <v>0</v>
      </c>
      <c r="BJ180" s="303" t="s">
        <v>79</v>
      </c>
      <c r="BK180" s="304">
        <f>ROUND(I180*H180,2)</f>
        <v>0</v>
      </c>
      <c r="BL180" s="303" t="s">
        <v>207</v>
      </c>
      <c r="BM180" s="303" t="s">
        <v>382</v>
      </c>
    </row>
    <row r="181" spans="2:51" s="11" customFormat="1" ht="13.5">
      <c r="B181" s="181"/>
      <c r="D181" s="182" t="s">
        <v>143</v>
      </c>
      <c r="E181" s="183" t="s">
        <v>5</v>
      </c>
      <c r="F181" s="184" t="s">
        <v>383</v>
      </c>
      <c r="H181" s="185">
        <v>2.28</v>
      </c>
      <c r="I181" s="186"/>
      <c r="L181" s="181"/>
      <c r="M181" s="187"/>
      <c r="N181" s="188"/>
      <c r="O181" s="188"/>
      <c r="P181" s="188"/>
      <c r="Q181" s="188"/>
      <c r="R181" s="188"/>
      <c r="S181" s="188"/>
      <c r="T181" s="189"/>
      <c r="AT181" s="183" t="s">
        <v>143</v>
      </c>
      <c r="AU181" s="183" t="s">
        <v>81</v>
      </c>
      <c r="AV181" s="11" t="s">
        <v>81</v>
      </c>
      <c r="AW181" s="11" t="s">
        <v>35</v>
      </c>
      <c r="AX181" s="11" t="s">
        <v>71</v>
      </c>
      <c r="AY181" s="183" t="s">
        <v>131</v>
      </c>
    </row>
    <row r="182" spans="2:51" s="11" customFormat="1" ht="13.5">
      <c r="B182" s="181"/>
      <c r="D182" s="182" t="s">
        <v>143</v>
      </c>
      <c r="E182" s="183" t="s">
        <v>5</v>
      </c>
      <c r="F182" s="184" t="s">
        <v>384</v>
      </c>
      <c r="H182" s="185">
        <v>3.33</v>
      </c>
      <c r="I182" s="186"/>
      <c r="L182" s="181"/>
      <c r="M182" s="187"/>
      <c r="N182" s="188"/>
      <c r="O182" s="188"/>
      <c r="P182" s="188"/>
      <c r="Q182" s="188"/>
      <c r="R182" s="188"/>
      <c r="S182" s="188"/>
      <c r="T182" s="189"/>
      <c r="AT182" s="183" t="s">
        <v>143</v>
      </c>
      <c r="AU182" s="183" t="s">
        <v>81</v>
      </c>
      <c r="AV182" s="11" t="s">
        <v>81</v>
      </c>
      <c r="AW182" s="11" t="s">
        <v>35</v>
      </c>
      <c r="AX182" s="11" t="s">
        <v>71</v>
      </c>
      <c r="AY182" s="183" t="s">
        <v>131</v>
      </c>
    </row>
    <row r="183" spans="2:51" s="12" customFormat="1" ht="13.5">
      <c r="B183" s="190"/>
      <c r="D183" s="182" t="s">
        <v>143</v>
      </c>
      <c r="E183" s="191" t="s">
        <v>5</v>
      </c>
      <c r="F183" s="192" t="s">
        <v>151</v>
      </c>
      <c r="H183" s="193">
        <v>5.61</v>
      </c>
      <c r="I183" s="194"/>
      <c r="L183" s="190"/>
      <c r="M183" s="195"/>
      <c r="N183" s="196"/>
      <c r="O183" s="196"/>
      <c r="P183" s="196"/>
      <c r="Q183" s="196"/>
      <c r="R183" s="196"/>
      <c r="S183" s="196"/>
      <c r="T183" s="197"/>
      <c r="AT183" s="191" t="s">
        <v>143</v>
      </c>
      <c r="AU183" s="191" t="s">
        <v>81</v>
      </c>
      <c r="AV183" s="12" t="s">
        <v>138</v>
      </c>
      <c r="AW183" s="12" t="s">
        <v>35</v>
      </c>
      <c r="AX183" s="12" t="s">
        <v>79</v>
      </c>
      <c r="AY183" s="191" t="s">
        <v>131</v>
      </c>
    </row>
    <row r="184" spans="2:65" s="302" customFormat="1" ht="14.45" customHeight="1">
      <c r="B184" s="295"/>
      <c r="C184" s="305" t="s">
        <v>385</v>
      </c>
      <c r="D184" s="305" t="s">
        <v>201</v>
      </c>
      <c r="E184" s="306" t="s">
        <v>386</v>
      </c>
      <c r="F184" s="307" t="s">
        <v>387</v>
      </c>
      <c r="G184" s="308" t="s">
        <v>178</v>
      </c>
      <c r="H184" s="309">
        <v>6.171</v>
      </c>
      <c r="I184" s="310"/>
      <c r="J184" s="310">
        <f>ROUND(I184*H184,2)</f>
        <v>0</v>
      </c>
      <c r="K184" s="307" t="s">
        <v>5</v>
      </c>
      <c r="L184" s="311"/>
      <c r="M184" s="312" t="s">
        <v>5</v>
      </c>
      <c r="N184" s="313" t="s">
        <v>42</v>
      </c>
      <c r="O184" s="299"/>
      <c r="P184" s="300">
        <f>O184*H184</f>
        <v>0</v>
      </c>
      <c r="Q184" s="300">
        <v>0</v>
      </c>
      <c r="R184" s="300">
        <f>Q184*H184</f>
        <v>0</v>
      </c>
      <c r="S184" s="300">
        <v>0</v>
      </c>
      <c r="T184" s="301">
        <f>S184*H184</f>
        <v>0</v>
      </c>
      <c r="AR184" s="303" t="s">
        <v>280</v>
      </c>
      <c r="AT184" s="303" t="s">
        <v>201</v>
      </c>
      <c r="AU184" s="303" t="s">
        <v>81</v>
      </c>
      <c r="AY184" s="303" t="s">
        <v>131</v>
      </c>
      <c r="BE184" s="304">
        <f>IF(N184="základní",J184,0)</f>
        <v>0</v>
      </c>
      <c r="BF184" s="304">
        <f>IF(N184="snížená",J184,0)</f>
        <v>0</v>
      </c>
      <c r="BG184" s="304">
        <f>IF(N184="zákl. přenesená",J184,0)</f>
        <v>0</v>
      </c>
      <c r="BH184" s="304">
        <f>IF(N184="sníž. přenesená",J184,0)</f>
        <v>0</v>
      </c>
      <c r="BI184" s="304">
        <f>IF(N184="nulová",J184,0)</f>
        <v>0</v>
      </c>
      <c r="BJ184" s="303" t="s">
        <v>79</v>
      </c>
      <c r="BK184" s="304">
        <f>ROUND(I184*H184,2)</f>
        <v>0</v>
      </c>
      <c r="BL184" s="303" t="s">
        <v>207</v>
      </c>
      <c r="BM184" s="303" t="s">
        <v>388</v>
      </c>
    </row>
    <row r="185" spans="2:51" s="11" customFormat="1" ht="13.5">
      <c r="B185" s="181"/>
      <c r="D185" s="182" t="s">
        <v>143</v>
      </c>
      <c r="F185" s="184" t="s">
        <v>389</v>
      </c>
      <c r="H185" s="185">
        <v>6.171</v>
      </c>
      <c r="I185" s="186"/>
      <c r="L185" s="181"/>
      <c r="M185" s="187"/>
      <c r="N185" s="188"/>
      <c r="O185" s="188"/>
      <c r="P185" s="188"/>
      <c r="Q185" s="188"/>
      <c r="R185" s="188"/>
      <c r="S185" s="188"/>
      <c r="T185" s="189"/>
      <c r="AT185" s="183" t="s">
        <v>143</v>
      </c>
      <c r="AU185" s="183" t="s">
        <v>81</v>
      </c>
      <c r="AV185" s="11" t="s">
        <v>81</v>
      </c>
      <c r="AW185" s="11" t="s">
        <v>6</v>
      </c>
      <c r="AX185" s="11" t="s">
        <v>79</v>
      </c>
      <c r="AY185" s="183" t="s">
        <v>131</v>
      </c>
    </row>
    <row r="186" spans="2:65" s="302" customFormat="1" ht="30.6" customHeight="1">
      <c r="B186" s="295"/>
      <c r="C186" s="289" t="s">
        <v>390</v>
      </c>
      <c r="D186" s="289" t="s">
        <v>133</v>
      </c>
      <c r="E186" s="290" t="s">
        <v>391</v>
      </c>
      <c r="F186" s="291" t="s">
        <v>392</v>
      </c>
      <c r="G186" s="292" t="s">
        <v>393</v>
      </c>
      <c r="H186" s="293"/>
      <c r="I186" s="294"/>
      <c r="J186" s="294">
        <f>ROUND(I186*H186,2)</f>
        <v>0</v>
      </c>
      <c r="K186" s="291" t="s">
        <v>137</v>
      </c>
      <c r="L186" s="296"/>
      <c r="M186" s="297" t="s">
        <v>5</v>
      </c>
      <c r="N186" s="298" t="s">
        <v>42</v>
      </c>
      <c r="O186" s="299"/>
      <c r="P186" s="300">
        <f>O186*H186</f>
        <v>0</v>
      </c>
      <c r="Q186" s="300">
        <v>0</v>
      </c>
      <c r="R186" s="300">
        <f>Q186*H186</f>
        <v>0</v>
      </c>
      <c r="S186" s="300">
        <v>0</v>
      </c>
      <c r="T186" s="301">
        <f>S186*H186</f>
        <v>0</v>
      </c>
      <c r="AR186" s="303" t="s">
        <v>207</v>
      </c>
      <c r="AT186" s="303" t="s">
        <v>133</v>
      </c>
      <c r="AU186" s="303" t="s">
        <v>81</v>
      </c>
      <c r="AY186" s="303" t="s">
        <v>131</v>
      </c>
      <c r="BE186" s="304">
        <f>IF(N186="základní",J186,0)</f>
        <v>0</v>
      </c>
      <c r="BF186" s="304">
        <f>IF(N186="snížená",J186,0)</f>
        <v>0</v>
      </c>
      <c r="BG186" s="304">
        <f>IF(N186="zákl. přenesená",J186,0)</f>
        <v>0</v>
      </c>
      <c r="BH186" s="304">
        <f>IF(N186="sníž. přenesená",J186,0)</f>
        <v>0</v>
      </c>
      <c r="BI186" s="304">
        <f>IF(N186="nulová",J186,0)</f>
        <v>0</v>
      </c>
      <c r="BJ186" s="303" t="s">
        <v>79</v>
      </c>
      <c r="BK186" s="304">
        <f>ROUND(I186*H186,2)</f>
        <v>0</v>
      </c>
      <c r="BL186" s="303" t="s">
        <v>207</v>
      </c>
      <c r="BM186" s="303" t="s">
        <v>394</v>
      </c>
    </row>
    <row r="187" spans="2:63" s="10" customFormat="1" ht="29.85" customHeight="1">
      <c r="B187" s="155"/>
      <c r="D187" s="156" t="s">
        <v>70</v>
      </c>
      <c r="E187" s="166" t="s">
        <v>395</v>
      </c>
      <c r="F187" s="166" t="s">
        <v>396</v>
      </c>
      <c r="I187" s="158"/>
      <c r="J187" s="167">
        <f>BK187</f>
        <v>0</v>
      </c>
      <c r="L187" s="155"/>
      <c r="M187" s="160"/>
      <c r="N187" s="161"/>
      <c r="O187" s="161"/>
      <c r="P187" s="162">
        <f>SUM(P188:P189)</f>
        <v>0</v>
      </c>
      <c r="Q187" s="161"/>
      <c r="R187" s="162">
        <f>SUM(R188:R189)</f>
        <v>0</v>
      </c>
      <c r="S187" s="161"/>
      <c r="T187" s="163">
        <f>SUM(T188:T189)</f>
        <v>0</v>
      </c>
      <c r="AR187" s="156" t="s">
        <v>81</v>
      </c>
      <c r="AT187" s="164" t="s">
        <v>70</v>
      </c>
      <c r="AU187" s="164" t="s">
        <v>79</v>
      </c>
      <c r="AY187" s="156" t="s">
        <v>131</v>
      </c>
      <c r="BK187" s="165">
        <f>SUM(BK188:BK189)</f>
        <v>0</v>
      </c>
    </row>
    <row r="188" spans="2:65" s="1" customFormat="1" ht="14.45" customHeight="1">
      <c r="B188" s="168"/>
      <c r="C188" s="169" t="s">
        <v>397</v>
      </c>
      <c r="D188" s="169" t="s">
        <v>133</v>
      </c>
      <c r="E188" s="170" t="s">
        <v>398</v>
      </c>
      <c r="F188" s="171" t="s">
        <v>399</v>
      </c>
      <c r="G188" s="172" t="s">
        <v>136</v>
      </c>
      <c r="H188" s="173">
        <v>8</v>
      </c>
      <c r="I188" s="174"/>
      <c r="J188" s="175">
        <f>ROUND(I188*H188,2)</f>
        <v>0</v>
      </c>
      <c r="K188" s="171" t="s">
        <v>5</v>
      </c>
      <c r="L188" s="39"/>
      <c r="M188" s="176" t="s">
        <v>5</v>
      </c>
      <c r="N188" s="177" t="s">
        <v>42</v>
      </c>
      <c r="O188" s="40"/>
      <c r="P188" s="178">
        <f>O188*H188</f>
        <v>0</v>
      </c>
      <c r="Q188" s="178">
        <v>0</v>
      </c>
      <c r="R188" s="178">
        <f>Q188*H188</f>
        <v>0</v>
      </c>
      <c r="S188" s="178">
        <v>0</v>
      </c>
      <c r="T188" s="179">
        <f>S188*H188</f>
        <v>0</v>
      </c>
      <c r="AR188" s="22" t="s">
        <v>207</v>
      </c>
      <c r="AT188" s="22" t="s">
        <v>133</v>
      </c>
      <c r="AU188" s="22" t="s">
        <v>81</v>
      </c>
      <c r="AY188" s="22" t="s">
        <v>131</v>
      </c>
      <c r="BE188" s="180">
        <f>IF(N188="základní",J188,0)</f>
        <v>0</v>
      </c>
      <c r="BF188" s="180">
        <f>IF(N188="snížená",J188,0)</f>
        <v>0</v>
      </c>
      <c r="BG188" s="180">
        <f>IF(N188="zákl. přenesená",J188,0)</f>
        <v>0</v>
      </c>
      <c r="BH188" s="180">
        <f>IF(N188="sníž. přenesená",J188,0)</f>
        <v>0</v>
      </c>
      <c r="BI188" s="180">
        <f>IF(N188="nulová",J188,0)</f>
        <v>0</v>
      </c>
      <c r="BJ188" s="22" t="s">
        <v>79</v>
      </c>
      <c r="BK188" s="180">
        <f>ROUND(I188*H188,2)</f>
        <v>0</v>
      </c>
      <c r="BL188" s="22" t="s">
        <v>207</v>
      </c>
      <c r="BM188" s="22" t="s">
        <v>400</v>
      </c>
    </row>
    <row r="189" spans="2:65" s="1" customFormat="1" ht="14.45" customHeight="1">
      <c r="B189" s="168"/>
      <c r="C189" s="169" t="s">
        <v>401</v>
      </c>
      <c r="D189" s="169" t="s">
        <v>133</v>
      </c>
      <c r="E189" s="170" t="s">
        <v>402</v>
      </c>
      <c r="F189" s="171" t="s">
        <v>403</v>
      </c>
      <c r="G189" s="172" t="s">
        <v>288</v>
      </c>
      <c r="H189" s="173">
        <v>50</v>
      </c>
      <c r="I189" s="174"/>
      <c r="J189" s="175">
        <f>ROUND(I189*H189,2)</f>
        <v>0</v>
      </c>
      <c r="K189" s="171" t="s">
        <v>5</v>
      </c>
      <c r="L189" s="39"/>
      <c r="M189" s="176" t="s">
        <v>5</v>
      </c>
      <c r="N189" s="177" t="s">
        <v>42</v>
      </c>
      <c r="O189" s="40"/>
      <c r="P189" s="178">
        <f>O189*H189</f>
        <v>0</v>
      </c>
      <c r="Q189" s="178">
        <v>0</v>
      </c>
      <c r="R189" s="178">
        <f>Q189*H189</f>
        <v>0</v>
      </c>
      <c r="S189" s="178">
        <v>0</v>
      </c>
      <c r="T189" s="179">
        <f>S189*H189</f>
        <v>0</v>
      </c>
      <c r="AR189" s="22" t="s">
        <v>207</v>
      </c>
      <c r="AT189" s="22" t="s">
        <v>133</v>
      </c>
      <c r="AU189" s="22" t="s">
        <v>81</v>
      </c>
      <c r="AY189" s="22" t="s">
        <v>131</v>
      </c>
      <c r="BE189" s="180">
        <f>IF(N189="základní",J189,0)</f>
        <v>0</v>
      </c>
      <c r="BF189" s="180">
        <f>IF(N189="snížená",J189,0)</f>
        <v>0</v>
      </c>
      <c r="BG189" s="180">
        <f>IF(N189="zákl. přenesená",J189,0)</f>
        <v>0</v>
      </c>
      <c r="BH189" s="180">
        <f>IF(N189="sníž. přenesená",J189,0)</f>
        <v>0</v>
      </c>
      <c r="BI189" s="180">
        <f>IF(N189="nulová",J189,0)</f>
        <v>0</v>
      </c>
      <c r="BJ189" s="22" t="s">
        <v>79</v>
      </c>
      <c r="BK189" s="180">
        <f>ROUND(I189*H189,2)</f>
        <v>0</v>
      </c>
      <c r="BL189" s="22" t="s">
        <v>207</v>
      </c>
      <c r="BM189" s="22" t="s">
        <v>404</v>
      </c>
    </row>
    <row r="190" spans="2:63" s="10" customFormat="1" ht="29.85" customHeight="1">
      <c r="B190" s="155"/>
      <c r="D190" s="156" t="s">
        <v>70</v>
      </c>
      <c r="E190" s="166" t="s">
        <v>405</v>
      </c>
      <c r="F190" s="166" t="s">
        <v>406</v>
      </c>
      <c r="I190" s="158"/>
      <c r="J190" s="167">
        <f>BK190</f>
        <v>0</v>
      </c>
      <c r="L190" s="155"/>
      <c r="M190" s="160"/>
      <c r="N190" s="161"/>
      <c r="O190" s="161"/>
      <c r="P190" s="162">
        <f>SUM(P191:P197)</f>
        <v>0</v>
      </c>
      <c r="Q190" s="161"/>
      <c r="R190" s="162">
        <f>SUM(R191:R197)</f>
        <v>0.9309299999999999</v>
      </c>
      <c r="S190" s="161"/>
      <c r="T190" s="163">
        <f>SUM(T191:T197)</f>
        <v>0</v>
      </c>
      <c r="AR190" s="156" t="s">
        <v>81</v>
      </c>
      <c r="AT190" s="164" t="s">
        <v>70</v>
      </c>
      <c r="AU190" s="164" t="s">
        <v>79</v>
      </c>
      <c r="AY190" s="156" t="s">
        <v>131</v>
      </c>
      <c r="BK190" s="165">
        <f>SUM(BK191:BK197)</f>
        <v>0</v>
      </c>
    </row>
    <row r="191" spans="2:65" s="302" customFormat="1" ht="30.6" customHeight="1">
      <c r="B191" s="295"/>
      <c r="C191" s="289" t="s">
        <v>407</v>
      </c>
      <c r="D191" s="289" t="s">
        <v>133</v>
      </c>
      <c r="E191" s="290" t="s">
        <v>408</v>
      </c>
      <c r="F191" s="291" t="s">
        <v>409</v>
      </c>
      <c r="G191" s="292" t="s">
        <v>178</v>
      </c>
      <c r="H191" s="293">
        <v>6.2</v>
      </c>
      <c r="I191" s="294"/>
      <c r="J191" s="294">
        <f>ROUND(I191*H191,2)</f>
        <v>0</v>
      </c>
      <c r="K191" s="291" t="s">
        <v>137</v>
      </c>
      <c r="L191" s="296"/>
      <c r="M191" s="297" t="s">
        <v>5</v>
      </c>
      <c r="N191" s="298" t="s">
        <v>42</v>
      </c>
      <c r="O191" s="299"/>
      <c r="P191" s="300">
        <f>O191*H191</f>
        <v>0</v>
      </c>
      <c r="Q191" s="300">
        <v>0.0357</v>
      </c>
      <c r="R191" s="300">
        <f>Q191*H191</f>
        <v>0.22134</v>
      </c>
      <c r="S191" s="300">
        <v>0</v>
      </c>
      <c r="T191" s="301">
        <f>S191*H191</f>
        <v>0</v>
      </c>
      <c r="AR191" s="303" t="s">
        <v>207</v>
      </c>
      <c r="AT191" s="303" t="s">
        <v>133</v>
      </c>
      <c r="AU191" s="303" t="s">
        <v>81</v>
      </c>
      <c r="AY191" s="303" t="s">
        <v>131</v>
      </c>
      <c r="BE191" s="304">
        <f>IF(N191="základní",J191,0)</f>
        <v>0</v>
      </c>
      <c r="BF191" s="304">
        <f>IF(N191="snížená",J191,0)</f>
        <v>0</v>
      </c>
      <c r="BG191" s="304">
        <f>IF(N191="zákl. přenesená",J191,0)</f>
        <v>0</v>
      </c>
      <c r="BH191" s="304">
        <f>IF(N191="sníž. přenesená",J191,0)</f>
        <v>0</v>
      </c>
      <c r="BI191" s="304">
        <f>IF(N191="nulová",J191,0)</f>
        <v>0</v>
      </c>
      <c r="BJ191" s="303" t="s">
        <v>79</v>
      </c>
      <c r="BK191" s="304">
        <f>ROUND(I191*H191,2)</f>
        <v>0</v>
      </c>
      <c r="BL191" s="303" t="s">
        <v>207</v>
      </c>
      <c r="BM191" s="303" t="s">
        <v>410</v>
      </c>
    </row>
    <row r="192" spans="2:51" s="11" customFormat="1" ht="13.5">
      <c r="B192" s="181"/>
      <c r="D192" s="182" t="s">
        <v>143</v>
      </c>
      <c r="E192" s="183" t="s">
        <v>5</v>
      </c>
      <c r="F192" s="184" t="s">
        <v>411</v>
      </c>
      <c r="H192" s="185">
        <v>2.96</v>
      </c>
      <c r="I192" s="186"/>
      <c r="L192" s="181"/>
      <c r="M192" s="187"/>
      <c r="N192" s="188"/>
      <c r="O192" s="188"/>
      <c r="P192" s="188"/>
      <c r="Q192" s="188"/>
      <c r="R192" s="188"/>
      <c r="S192" s="188"/>
      <c r="T192" s="189"/>
      <c r="AT192" s="183" t="s">
        <v>143</v>
      </c>
      <c r="AU192" s="183" t="s">
        <v>81</v>
      </c>
      <c r="AV192" s="11" t="s">
        <v>81</v>
      </c>
      <c r="AW192" s="11" t="s">
        <v>35</v>
      </c>
      <c r="AX192" s="11" t="s">
        <v>71</v>
      </c>
      <c r="AY192" s="183" t="s">
        <v>131</v>
      </c>
    </row>
    <row r="193" spans="2:51" s="11" customFormat="1" ht="13.5">
      <c r="B193" s="181"/>
      <c r="D193" s="182" t="s">
        <v>143</v>
      </c>
      <c r="E193" s="183" t="s">
        <v>5</v>
      </c>
      <c r="F193" s="184" t="s">
        <v>412</v>
      </c>
      <c r="H193" s="185">
        <v>3.24</v>
      </c>
      <c r="I193" s="186"/>
      <c r="L193" s="181"/>
      <c r="M193" s="187"/>
      <c r="N193" s="188"/>
      <c r="O193" s="188"/>
      <c r="P193" s="188"/>
      <c r="Q193" s="188"/>
      <c r="R193" s="188"/>
      <c r="S193" s="188"/>
      <c r="T193" s="189"/>
      <c r="AT193" s="183" t="s">
        <v>143</v>
      </c>
      <c r="AU193" s="183" t="s">
        <v>81</v>
      </c>
      <c r="AV193" s="11" t="s">
        <v>81</v>
      </c>
      <c r="AW193" s="11" t="s">
        <v>35</v>
      </c>
      <c r="AX193" s="11" t="s">
        <v>71</v>
      </c>
      <c r="AY193" s="183" t="s">
        <v>131</v>
      </c>
    </row>
    <row r="194" spans="2:51" s="12" customFormat="1" ht="13.5">
      <c r="B194" s="190"/>
      <c r="D194" s="182" t="s">
        <v>143</v>
      </c>
      <c r="E194" s="191" t="s">
        <v>5</v>
      </c>
      <c r="F194" s="192" t="s">
        <v>151</v>
      </c>
      <c r="H194" s="193">
        <v>6.2</v>
      </c>
      <c r="I194" s="194"/>
      <c r="L194" s="190"/>
      <c r="M194" s="195"/>
      <c r="N194" s="196"/>
      <c r="O194" s="196"/>
      <c r="P194" s="196"/>
      <c r="Q194" s="196"/>
      <c r="R194" s="196"/>
      <c r="S194" s="196"/>
      <c r="T194" s="197"/>
      <c r="AT194" s="191" t="s">
        <v>143</v>
      </c>
      <c r="AU194" s="191" t="s">
        <v>81</v>
      </c>
      <c r="AV194" s="12" t="s">
        <v>138</v>
      </c>
      <c r="AW194" s="12" t="s">
        <v>35</v>
      </c>
      <c r="AX194" s="12" t="s">
        <v>79</v>
      </c>
      <c r="AY194" s="191" t="s">
        <v>131</v>
      </c>
    </row>
    <row r="195" spans="2:65" s="302" customFormat="1" ht="18.75" customHeight="1">
      <c r="B195" s="295"/>
      <c r="C195" s="305" t="s">
        <v>413</v>
      </c>
      <c r="D195" s="305" t="s">
        <v>201</v>
      </c>
      <c r="E195" s="306" t="s">
        <v>414</v>
      </c>
      <c r="F195" s="307" t="s">
        <v>415</v>
      </c>
      <c r="G195" s="308" t="s">
        <v>178</v>
      </c>
      <c r="H195" s="309">
        <v>6.51</v>
      </c>
      <c r="I195" s="310"/>
      <c r="J195" s="310">
        <f>ROUND(I195*H195,2)</f>
        <v>0</v>
      </c>
      <c r="K195" s="307" t="s">
        <v>137</v>
      </c>
      <c r="L195" s="311"/>
      <c r="M195" s="312" t="s">
        <v>5</v>
      </c>
      <c r="N195" s="313" t="s">
        <v>42</v>
      </c>
      <c r="O195" s="299"/>
      <c r="P195" s="300">
        <f>O195*H195</f>
        <v>0</v>
      </c>
      <c r="Q195" s="300">
        <v>0.109</v>
      </c>
      <c r="R195" s="300">
        <f>Q195*H195</f>
        <v>0.7095899999999999</v>
      </c>
      <c r="S195" s="300">
        <v>0</v>
      </c>
      <c r="T195" s="301">
        <f>S195*H195</f>
        <v>0</v>
      </c>
      <c r="AR195" s="303" t="s">
        <v>280</v>
      </c>
      <c r="AT195" s="303" t="s">
        <v>201</v>
      </c>
      <c r="AU195" s="303" t="s">
        <v>81</v>
      </c>
      <c r="AY195" s="303" t="s">
        <v>131</v>
      </c>
      <c r="BE195" s="304">
        <f>IF(N195="základní",J195,0)</f>
        <v>0</v>
      </c>
      <c r="BF195" s="304">
        <f>IF(N195="snížená",J195,0)</f>
        <v>0</v>
      </c>
      <c r="BG195" s="304">
        <f>IF(N195="zákl. přenesená",J195,0)</f>
        <v>0</v>
      </c>
      <c r="BH195" s="304">
        <f>IF(N195="sníž. přenesená",J195,0)</f>
        <v>0</v>
      </c>
      <c r="BI195" s="304">
        <f>IF(N195="nulová",J195,0)</f>
        <v>0</v>
      </c>
      <c r="BJ195" s="303" t="s">
        <v>79</v>
      </c>
      <c r="BK195" s="304">
        <f>ROUND(I195*H195,2)</f>
        <v>0</v>
      </c>
      <c r="BL195" s="303" t="s">
        <v>207</v>
      </c>
      <c r="BM195" s="303" t="s">
        <v>416</v>
      </c>
    </row>
    <row r="196" spans="2:51" s="11" customFormat="1" ht="13.5">
      <c r="B196" s="181"/>
      <c r="D196" s="182" t="s">
        <v>143</v>
      </c>
      <c r="F196" s="184" t="s">
        <v>417</v>
      </c>
      <c r="H196" s="185">
        <v>6.51</v>
      </c>
      <c r="I196" s="186"/>
      <c r="L196" s="181"/>
      <c r="M196" s="187"/>
      <c r="N196" s="188"/>
      <c r="O196" s="188"/>
      <c r="P196" s="188"/>
      <c r="Q196" s="188"/>
      <c r="R196" s="188"/>
      <c r="S196" s="188"/>
      <c r="T196" s="189"/>
      <c r="AT196" s="183" t="s">
        <v>143</v>
      </c>
      <c r="AU196" s="183" t="s">
        <v>81</v>
      </c>
      <c r="AV196" s="11" t="s">
        <v>81</v>
      </c>
      <c r="AW196" s="11" t="s">
        <v>6</v>
      </c>
      <c r="AX196" s="11" t="s">
        <v>79</v>
      </c>
      <c r="AY196" s="183" t="s">
        <v>131</v>
      </c>
    </row>
    <row r="197" spans="2:65" s="302" customFormat="1" ht="20.45" customHeight="1">
      <c r="B197" s="295"/>
      <c r="C197" s="289" t="s">
        <v>418</v>
      </c>
      <c r="D197" s="289" t="s">
        <v>133</v>
      </c>
      <c r="E197" s="290" t="s">
        <v>419</v>
      </c>
      <c r="F197" s="291" t="s">
        <v>420</v>
      </c>
      <c r="G197" s="292" t="s">
        <v>393</v>
      </c>
      <c r="H197" s="293"/>
      <c r="I197" s="294"/>
      <c r="J197" s="294">
        <f>ROUND(I197*H197,2)</f>
        <v>0</v>
      </c>
      <c r="K197" s="291" t="s">
        <v>137</v>
      </c>
      <c r="L197" s="296"/>
      <c r="M197" s="297" t="s">
        <v>5</v>
      </c>
      <c r="N197" s="298" t="s">
        <v>42</v>
      </c>
      <c r="O197" s="299"/>
      <c r="P197" s="300">
        <f>O197*H197</f>
        <v>0</v>
      </c>
      <c r="Q197" s="300">
        <v>0</v>
      </c>
      <c r="R197" s="300">
        <f>Q197*H197</f>
        <v>0</v>
      </c>
      <c r="S197" s="300">
        <v>0</v>
      </c>
      <c r="T197" s="301">
        <f>S197*H197</f>
        <v>0</v>
      </c>
      <c r="AR197" s="303" t="s">
        <v>207</v>
      </c>
      <c r="AT197" s="303" t="s">
        <v>133</v>
      </c>
      <c r="AU197" s="303" t="s">
        <v>81</v>
      </c>
      <c r="AY197" s="303" t="s">
        <v>131</v>
      </c>
      <c r="BE197" s="304">
        <f>IF(N197="základní",J197,0)</f>
        <v>0</v>
      </c>
      <c r="BF197" s="304">
        <f>IF(N197="snížená",J197,0)</f>
        <v>0</v>
      </c>
      <c r="BG197" s="304">
        <f>IF(N197="zákl. přenesená",J197,0)</f>
        <v>0</v>
      </c>
      <c r="BH197" s="304">
        <f>IF(N197="sníž. přenesená",J197,0)</f>
        <v>0</v>
      </c>
      <c r="BI197" s="304">
        <f>IF(N197="nulová",J197,0)</f>
        <v>0</v>
      </c>
      <c r="BJ197" s="303" t="s">
        <v>79</v>
      </c>
      <c r="BK197" s="304">
        <f>ROUND(I197*H197,2)</f>
        <v>0</v>
      </c>
      <c r="BL197" s="303" t="s">
        <v>207</v>
      </c>
      <c r="BM197" s="303" t="s">
        <v>421</v>
      </c>
    </row>
    <row r="198" spans="2:63" s="10" customFormat="1" ht="37.35" customHeight="1">
      <c r="B198" s="155"/>
      <c r="D198" s="156" t="s">
        <v>70</v>
      </c>
      <c r="E198" s="157" t="s">
        <v>422</v>
      </c>
      <c r="F198" s="157" t="s">
        <v>423</v>
      </c>
      <c r="I198" s="158"/>
      <c r="J198" s="159">
        <f>BK198</f>
        <v>0</v>
      </c>
      <c r="L198" s="155"/>
      <c r="M198" s="160"/>
      <c r="N198" s="161"/>
      <c r="O198" s="161"/>
      <c r="P198" s="162">
        <f>P199</f>
        <v>0</v>
      </c>
      <c r="Q198" s="161"/>
      <c r="R198" s="162">
        <f>R199</f>
        <v>0</v>
      </c>
      <c r="S198" s="161"/>
      <c r="T198" s="163">
        <f>T199</f>
        <v>0</v>
      </c>
      <c r="AR198" s="156" t="s">
        <v>155</v>
      </c>
      <c r="AT198" s="164" t="s">
        <v>70</v>
      </c>
      <c r="AU198" s="164" t="s">
        <v>71</v>
      </c>
      <c r="AY198" s="156" t="s">
        <v>131</v>
      </c>
      <c r="BK198" s="165">
        <f>BK199</f>
        <v>0</v>
      </c>
    </row>
    <row r="199" spans="2:65" s="302" customFormat="1" ht="14.45" customHeight="1">
      <c r="B199" s="295"/>
      <c r="C199" s="289" t="s">
        <v>424</v>
      </c>
      <c r="D199" s="289" t="s">
        <v>133</v>
      </c>
      <c r="E199" s="290" t="s">
        <v>425</v>
      </c>
      <c r="F199" s="291" t="s">
        <v>426</v>
      </c>
      <c r="G199" s="292" t="s">
        <v>427</v>
      </c>
      <c r="H199" s="293">
        <v>1</v>
      </c>
      <c r="I199" s="294"/>
      <c r="J199" s="294">
        <f>ROUND(I199*H199,2)</f>
        <v>0</v>
      </c>
      <c r="K199" s="291" t="s">
        <v>137</v>
      </c>
      <c r="L199" s="296"/>
      <c r="M199" s="297" t="s">
        <v>5</v>
      </c>
      <c r="N199" s="314" t="s">
        <v>42</v>
      </c>
      <c r="O199" s="315"/>
      <c r="P199" s="316">
        <f>O199*H199</f>
        <v>0</v>
      </c>
      <c r="Q199" s="316">
        <v>0</v>
      </c>
      <c r="R199" s="316">
        <f>Q199*H199</f>
        <v>0</v>
      </c>
      <c r="S199" s="316">
        <v>0</v>
      </c>
      <c r="T199" s="317">
        <f>S199*H199</f>
        <v>0</v>
      </c>
      <c r="AR199" s="303" t="s">
        <v>428</v>
      </c>
      <c r="AT199" s="303" t="s">
        <v>133</v>
      </c>
      <c r="AU199" s="303" t="s">
        <v>79</v>
      </c>
      <c r="AY199" s="303" t="s">
        <v>131</v>
      </c>
      <c r="BE199" s="304">
        <f>IF(N199="základní",J199,0)</f>
        <v>0</v>
      </c>
      <c r="BF199" s="304">
        <f>IF(N199="snížená",J199,0)</f>
        <v>0</v>
      </c>
      <c r="BG199" s="304">
        <f>IF(N199="zákl. přenesená",J199,0)</f>
        <v>0</v>
      </c>
      <c r="BH199" s="304">
        <f>IF(N199="sníž. přenesená",J199,0)</f>
        <v>0</v>
      </c>
      <c r="BI199" s="304">
        <f>IF(N199="nulová",J199,0)</f>
        <v>0</v>
      </c>
      <c r="BJ199" s="303" t="s">
        <v>79</v>
      </c>
      <c r="BK199" s="304">
        <f>ROUND(I199*H199,2)</f>
        <v>0</v>
      </c>
      <c r="BL199" s="303" t="s">
        <v>428</v>
      </c>
      <c r="BM199" s="303" t="s">
        <v>429</v>
      </c>
    </row>
    <row r="200" spans="2:12" s="1" customFormat="1" ht="6.95" customHeight="1">
      <c r="B200" s="54"/>
      <c r="C200" s="55"/>
      <c r="D200" s="55"/>
      <c r="E200" s="55"/>
      <c r="F200" s="55"/>
      <c r="G200" s="55"/>
      <c r="H200" s="55"/>
      <c r="I200" s="122"/>
      <c r="J200" s="55"/>
      <c r="K200" s="55"/>
      <c r="L200" s="39"/>
    </row>
    <row r="203" ht="13.5">
      <c r="C203" t="s">
        <v>613</v>
      </c>
    </row>
    <row r="204" spans="7:8" ht="13.5">
      <c r="G204" t="s">
        <v>288</v>
      </c>
      <c r="H204">
        <v>5</v>
      </c>
    </row>
  </sheetData>
  <autoFilter ref="C89:K199"/>
  <mergeCells count="10">
    <mergeCell ref="J51:J52"/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11" customWidth="1"/>
    <col min="2" max="2" width="1.66796875" style="211" customWidth="1"/>
    <col min="3" max="4" width="5" style="211" customWidth="1"/>
    <col min="5" max="5" width="11.66015625" style="211" customWidth="1"/>
    <col min="6" max="6" width="9.16015625" style="211" customWidth="1"/>
    <col min="7" max="7" width="5" style="211" customWidth="1"/>
    <col min="8" max="8" width="77.83203125" style="211" customWidth="1"/>
    <col min="9" max="10" width="20" style="211" customWidth="1"/>
    <col min="11" max="11" width="1.66796875" style="211" customWidth="1"/>
  </cols>
  <sheetData>
    <row r="1" ht="37.5" customHeight="1"/>
    <row r="2" spans="2:11" ht="7.5" customHeight="1">
      <c r="B2" s="212"/>
      <c r="C2" s="213"/>
      <c r="D2" s="213"/>
      <c r="E2" s="213"/>
      <c r="F2" s="213"/>
      <c r="G2" s="213"/>
      <c r="H2" s="213"/>
      <c r="I2" s="213"/>
      <c r="J2" s="213"/>
      <c r="K2" s="214"/>
    </row>
    <row r="3" spans="2:11" s="13" customFormat="1" ht="45" customHeight="1">
      <c r="B3" s="215"/>
      <c r="C3" s="365" t="s">
        <v>430</v>
      </c>
      <c r="D3" s="365"/>
      <c r="E3" s="365"/>
      <c r="F3" s="365"/>
      <c r="G3" s="365"/>
      <c r="H3" s="365"/>
      <c r="I3" s="365"/>
      <c r="J3" s="365"/>
      <c r="K3" s="216"/>
    </row>
    <row r="4" spans="2:11" ht="25.5" customHeight="1">
      <c r="B4" s="217"/>
      <c r="C4" s="366" t="s">
        <v>431</v>
      </c>
      <c r="D4" s="366"/>
      <c r="E4" s="366"/>
      <c r="F4" s="366"/>
      <c r="G4" s="366"/>
      <c r="H4" s="366"/>
      <c r="I4" s="366"/>
      <c r="J4" s="366"/>
      <c r="K4" s="218"/>
    </row>
    <row r="5" spans="2:11" ht="5.25" customHeight="1">
      <c r="B5" s="217"/>
      <c r="C5" s="219"/>
      <c r="D5" s="219"/>
      <c r="E5" s="219"/>
      <c r="F5" s="219"/>
      <c r="G5" s="219"/>
      <c r="H5" s="219"/>
      <c r="I5" s="219"/>
      <c r="J5" s="219"/>
      <c r="K5" s="218"/>
    </row>
    <row r="6" spans="2:11" ht="15" customHeight="1">
      <c r="B6" s="217"/>
      <c r="C6" s="364" t="s">
        <v>432</v>
      </c>
      <c r="D6" s="364"/>
      <c r="E6" s="364"/>
      <c r="F6" s="364"/>
      <c r="G6" s="364"/>
      <c r="H6" s="364"/>
      <c r="I6" s="364"/>
      <c r="J6" s="364"/>
      <c r="K6" s="218"/>
    </row>
    <row r="7" spans="2:11" ht="15" customHeight="1">
      <c r="B7" s="221"/>
      <c r="C7" s="364" t="s">
        <v>433</v>
      </c>
      <c r="D7" s="364"/>
      <c r="E7" s="364"/>
      <c r="F7" s="364"/>
      <c r="G7" s="364"/>
      <c r="H7" s="364"/>
      <c r="I7" s="364"/>
      <c r="J7" s="364"/>
      <c r="K7" s="218"/>
    </row>
    <row r="8" spans="2:11" ht="12.75" customHeight="1">
      <c r="B8" s="221"/>
      <c r="C8" s="220"/>
      <c r="D8" s="220"/>
      <c r="E8" s="220"/>
      <c r="F8" s="220"/>
      <c r="G8" s="220"/>
      <c r="H8" s="220"/>
      <c r="I8" s="220"/>
      <c r="J8" s="220"/>
      <c r="K8" s="218"/>
    </row>
    <row r="9" spans="2:11" ht="15" customHeight="1">
      <c r="B9" s="221"/>
      <c r="C9" s="364" t="s">
        <v>434</v>
      </c>
      <c r="D9" s="364"/>
      <c r="E9" s="364"/>
      <c r="F9" s="364"/>
      <c r="G9" s="364"/>
      <c r="H9" s="364"/>
      <c r="I9" s="364"/>
      <c r="J9" s="364"/>
      <c r="K9" s="218"/>
    </row>
    <row r="10" spans="2:11" ht="15" customHeight="1">
      <c r="B10" s="221"/>
      <c r="C10" s="220"/>
      <c r="D10" s="364" t="s">
        <v>435</v>
      </c>
      <c r="E10" s="364"/>
      <c r="F10" s="364"/>
      <c r="G10" s="364"/>
      <c r="H10" s="364"/>
      <c r="I10" s="364"/>
      <c r="J10" s="364"/>
      <c r="K10" s="218"/>
    </row>
    <row r="11" spans="2:11" ht="15" customHeight="1">
      <c r="B11" s="221"/>
      <c r="C11" s="222"/>
      <c r="D11" s="364" t="s">
        <v>436</v>
      </c>
      <c r="E11" s="364"/>
      <c r="F11" s="364"/>
      <c r="G11" s="364"/>
      <c r="H11" s="364"/>
      <c r="I11" s="364"/>
      <c r="J11" s="364"/>
      <c r="K11" s="218"/>
    </row>
    <row r="12" spans="2:11" ht="12.75" customHeight="1">
      <c r="B12" s="221"/>
      <c r="C12" s="222"/>
      <c r="D12" s="222"/>
      <c r="E12" s="222"/>
      <c r="F12" s="222"/>
      <c r="G12" s="222"/>
      <c r="H12" s="222"/>
      <c r="I12" s="222"/>
      <c r="J12" s="222"/>
      <c r="K12" s="218"/>
    </row>
    <row r="13" spans="2:11" ht="15" customHeight="1">
      <c r="B13" s="221"/>
      <c r="C13" s="222"/>
      <c r="D13" s="364" t="s">
        <v>437</v>
      </c>
      <c r="E13" s="364"/>
      <c r="F13" s="364"/>
      <c r="G13" s="364"/>
      <c r="H13" s="364"/>
      <c r="I13" s="364"/>
      <c r="J13" s="364"/>
      <c r="K13" s="218"/>
    </row>
    <row r="14" spans="2:11" ht="15" customHeight="1">
      <c r="B14" s="221"/>
      <c r="C14" s="222"/>
      <c r="D14" s="364" t="s">
        <v>438</v>
      </c>
      <c r="E14" s="364"/>
      <c r="F14" s="364"/>
      <c r="G14" s="364"/>
      <c r="H14" s="364"/>
      <c r="I14" s="364"/>
      <c r="J14" s="364"/>
      <c r="K14" s="218"/>
    </row>
    <row r="15" spans="2:11" ht="15" customHeight="1">
      <c r="B15" s="221"/>
      <c r="C15" s="222"/>
      <c r="D15" s="364" t="s">
        <v>439</v>
      </c>
      <c r="E15" s="364"/>
      <c r="F15" s="364"/>
      <c r="G15" s="364"/>
      <c r="H15" s="364"/>
      <c r="I15" s="364"/>
      <c r="J15" s="364"/>
      <c r="K15" s="218"/>
    </row>
    <row r="16" spans="2:11" ht="15" customHeight="1">
      <c r="B16" s="221"/>
      <c r="C16" s="222"/>
      <c r="D16" s="222"/>
      <c r="E16" s="223" t="s">
        <v>78</v>
      </c>
      <c r="F16" s="364" t="s">
        <v>440</v>
      </c>
      <c r="G16" s="364"/>
      <c r="H16" s="364"/>
      <c r="I16" s="364"/>
      <c r="J16" s="364"/>
      <c r="K16" s="218"/>
    </row>
    <row r="17" spans="2:11" ht="15" customHeight="1">
      <c r="B17" s="221"/>
      <c r="C17" s="222"/>
      <c r="D17" s="222"/>
      <c r="E17" s="223" t="s">
        <v>441</v>
      </c>
      <c r="F17" s="364" t="s">
        <v>442</v>
      </c>
      <c r="G17" s="364"/>
      <c r="H17" s="364"/>
      <c r="I17" s="364"/>
      <c r="J17" s="364"/>
      <c r="K17" s="218"/>
    </row>
    <row r="18" spans="2:11" ht="15" customHeight="1">
      <c r="B18" s="221"/>
      <c r="C18" s="222"/>
      <c r="D18" s="222"/>
      <c r="E18" s="223" t="s">
        <v>443</v>
      </c>
      <c r="F18" s="364" t="s">
        <v>444</v>
      </c>
      <c r="G18" s="364"/>
      <c r="H18" s="364"/>
      <c r="I18" s="364"/>
      <c r="J18" s="364"/>
      <c r="K18" s="218"/>
    </row>
    <row r="19" spans="2:11" ht="15" customHeight="1">
      <c r="B19" s="221"/>
      <c r="C19" s="222"/>
      <c r="D19" s="222"/>
      <c r="E19" s="223" t="s">
        <v>445</v>
      </c>
      <c r="F19" s="364" t="s">
        <v>446</v>
      </c>
      <c r="G19" s="364"/>
      <c r="H19" s="364"/>
      <c r="I19" s="364"/>
      <c r="J19" s="364"/>
      <c r="K19" s="218"/>
    </row>
    <row r="20" spans="2:11" ht="15" customHeight="1">
      <c r="B20" s="221"/>
      <c r="C20" s="222"/>
      <c r="D20" s="222"/>
      <c r="E20" s="223" t="s">
        <v>447</v>
      </c>
      <c r="F20" s="364" t="s">
        <v>448</v>
      </c>
      <c r="G20" s="364"/>
      <c r="H20" s="364"/>
      <c r="I20" s="364"/>
      <c r="J20" s="364"/>
      <c r="K20" s="218"/>
    </row>
    <row r="21" spans="2:11" ht="15" customHeight="1">
      <c r="B21" s="221"/>
      <c r="C21" s="222"/>
      <c r="D21" s="222"/>
      <c r="E21" s="223" t="s">
        <v>449</v>
      </c>
      <c r="F21" s="364" t="s">
        <v>450</v>
      </c>
      <c r="G21" s="364"/>
      <c r="H21" s="364"/>
      <c r="I21" s="364"/>
      <c r="J21" s="364"/>
      <c r="K21" s="218"/>
    </row>
    <row r="22" spans="2:11" ht="12.75" customHeight="1">
      <c r="B22" s="221"/>
      <c r="C22" s="222"/>
      <c r="D22" s="222"/>
      <c r="E22" s="222"/>
      <c r="F22" s="222"/>
      <c r="G22" s="222"/>
      <c r="H22" s="222"/>
      <c r="I22" s="222"/>
      <c r="J22" s="222"/>
      <c r="K22" s="218"/>
    </row>
    <row r="23" spans="2:11" ht="15" customHeight="1">
      <c r="B23" s="221"/>
      <c r="C23" s="364" t="s">
        <v>451</v>
      </c>
      <c r="D23" s="364"/>
      <c r="E23" s="364"/>
      <c r="F23" s="364"/>
      <c r="G23" s="364"/>
      <c r="H23" s="364"/>
      <c r="I23" s="364"/>
      <c r="J23" s="364"/>
      <c r="K23" s="218"/>
    </row>
    <row r="24" spans="2:11" ht="15" customHeight="1">
      <c r="B24" s="221"/>
      <c r="C24" s="364" t="s">
        <v>452</v>
      </c>
      <c r="D24" s="364"/>
      <c r="E24" s="364"/>
      <c r="F24" s="364"/>
      <c r="G24" s="364"/>
      <c r="H24" s="364"/>
      <c r="I24" s="364"/>
      <c r="J24" s="364"/>
      <c r="K24" s="218"/>
    </row>
    <row r="25" spans="2:11" ht="15" customHeight="1">
      <c r="B25" s="221"/>
      <c r="C25" s="220"/>
      <c r="D25" s="364" t="s">
        <v>453</v>
      </c>
      <c r="E25" s="364"/>
      <c r="F25" s="364"/>
      <c r="G25" s="364"/>
      <c r="H25" s="364"/>
      <c r="I25" s="364"/>
      <c r="J25" s="364"/>
      <c r="K25" s="218"/>
    </row>
    <row r="26" spans="2:11" ht="15" customHeight="1">
      <c r="B26" s="221"/>
      <c r="C26" s="222"/>
      <c r="D26" s="364" t="s">
        <v>454</v>
      </c>
      <c r="E26" s="364"/>
      <c r="F26" s="364"/>
      <c r="G26" s="364"/>
      <c r="H26" s="364"/>
      <c r="I26" s="364"/>
      <c r="J26" s="364"/>
      <c r="K26" s="218"/>
    </row>
    <row r="27" spans="2:11" ht="12.75" customHeight="1">
      <c r="B27" s="221"/>
      <c r="C27" s="222"/>
      <c r="D27" s="222"/>
      <c r="E27" s="222"/>
      <c r="F27" s="222"/>
      <c r="G27" s="222"/>
      <c r="H27" s="222"/>
      <c r="I27" s="222"/>
      <c r="J27" s="222"/>
      <c r="K27" s="218"/>
    </row>
    <row r="28" spans="2:11" ht="15" customHeight="1">
      <c r="B28" s="221"/>
      <c r="C28" s="222"/>
      <c r="D28" s="364" t="s">
        <v>455</v>
      </c>
      <c r="E28" s="364"/>
      <c r="F28" s="364"/>
      <c r="G28" s="364"/>
      <c r="H28" s="364"/>
      <c r="I28" s="364"/>
      <c r="J28" s="364"/>
      <c r="K28" s="218"/>
    </row>
    <row r="29" spans="2:11" ht="15" customHeight="1">
      <c r="B29" s="221"/>
      <c r="C29" s="222"/>
      <c r="D29" s="364" t="s">
        <v>456</v>
      </c>
      <c r="E29" s="364"/>
      <c r="F29" s="364"/>
      <c r="G29" s="364"/>
      <c r="H29" s="364"/>
      <c r="I29" s="364"/>
      <c r="J29" s="364"/>
      <c r="K29" s="218"/>
    </row>
    <row r="30" spans="2:11" ht="12.75" customHeight="1">
      <c r="B30" s="221"/>
      <c r="C30" s="222"/>
      <c r="D30" s="222"/>
      <c r="E30" s="222"/>
      <c r="F30" s="222"/>
      <c r="G30" s="222"/>
      <c r="H30" s="222"/>
      <c r="I30" s="222"/>
      <c r="J30" s="222"/>
      <c r="K30" s="218"/>
    </row>
    <row r="31" spans="2:11" ht="15" customHeight="1">
      <c r="B31" s="221"/>
      <c r="C31" s="222"/>
      <c r="D31" s="364" t="s">
        <v>457</v>
      </c>
      <c r="E31" s="364"/>
      <c r="F31" s="364"/>
      <c r="G31" s="364"/>
      <c r="H31" s="364"/>
      <c r="I31" s="364"/>
      <c r="J31" s="364"/>
      <c r="K31" s="218"/>
    </row>
    <row r="32" spans="2:11" ht="15" customHeight="1">
      <c r="B32" s="221"/>
      <c r="C32" s="222"/>
      <c r="D32" s="364" t="s">
        <v>458</v>
      </c>
      <c r="E32" s="364"/>
      <c r="F32" s="364"/>
      <c r="G32" s="364"/>
      <c r="H32" s="364"/>
      <c r="I32" s="364"/>
      <c r="J32" s="364"/>
      <c r="K32" s="218"/>
    </row>
    <row r="33" spans="2:11" ht="15" customHeight="1">
      <c r="B33" s="221"/>
      <c r="C33" s="222"/>
      <c r="D33" s="364" t="s">
        <v>459</v>
      </c>
      <c r="E33" s="364"/>
      <c r="F33" s="364"/>
      <c r="G33" s="364"/>
      <c r="H33" s="364"/>
      <c r="I33" s="364"/>
      <c r="J33" s="364"/>
      <c r="K33" s="218"/>
    </row>
    <row r="34" spans="2:11" ht="15" customHeight="1">
      <c r="B34" s="221"/>
      <c r="C34" s="222"/>
      <c r="D34" s="220"/>
      <c r="E34" s="224" t="s">
        <v>116</v>
      </c>
      <c r="F34" s="220"/>
      <c r="G34" s="364" t="s">
        <v>460</v>
      </c>
      <c r="H34" s="364"/>
      <c r="I34" s="364"/>
      <c r="J34" s="364"/>
      <c r="K34" s="218"/>
    </row>
    <row r="35" spans="2:11" ht="30.75" customHeight="1">
      <c r="B35" s="221"/>
      <c r="C35" s="222"/>
      <c r="D35" s="220"/>
      <c r="E35" s="224" t="s">
        <v>461</v>
      </c>
      <c r="F35" s="220"/>
      <c r="G35" s="364" t="s">
        <v>462</v>
      </c>
      <c r="H35" s="364"/>
      <c r="I35" s="364"/>
      <c r="J35" s="364"/>
      <c r="K35" s="218"/>
    </row>
    <row r="36" spans="2:11" ht="15" customHeight="1">
      <c r="B36" s="221"/>
      <c r="C36" s="222"/>
      <c r="D36" s="220"/>
      <c r="E36" s="224" t="s">
        <v>52</v>
      </c>
      <c r="F36" s="220"/>
      <c r="G36" s="364" t="s">
        <v>463</v>
      </c>
      <c r="H36" s="364"/>
      <c r="I36" s="364"/>
      <c r="J36" s="364"/>
      <c r="K36" s="218"/>
    </row>
    <row r="37" spans="2:11" ht="15" customHeight="1">
      <c r="B37" s="221"/>
      <c r="C37" s="222"/>
      <c r="D37" s="220"/>
      <c r="E37" s="224" t="s">
        <v>117</v>
      </c>
      <c r="F37" s="220"/>
      <c r="G37" s="364" t="s">
        <v>464</v>
      </c>
      <c r="H37" s="364"/>
      <c r="I37" s="364"/>
      <c r="J37" s="364"/>
      <c r="K37" s="218"/>
    </row>
    <row r="38" spans="2:11" ht="15" customHeight="1">
      <c r="B38" s="221"/>
      <c r="C38" s="222"/>
      <c r="D38" s="220"/>
      <c r="E38" s="224" t="s">
        <v>118</v>
      </c>
      <c r="F38" s="220"/>
      <c r="G38" s="364" t="s">
        <v>465</v>
      </c>
      <c r="H38" s="364"/>
      <c r="I38" s="364"/>
      <c r="J38" s="364"/>
      <c r="K38" s="218"/>
    </row>
    <row r="39" spans="2:11" ht="15" customHeight="1">
      <c r="B39" s="221"/>
      <c r="C39" s="222"/>
      <c r="D39" s="220"/>
      <c r="E39" s="224" t="s">
        <v>119</v>
      </c>
      <c r="F39" s="220"/>
      <c r="G39" s="364" t="s">
        <v>466</v>
      </c>
      <c r="H39" s="364"/>
      <c r="I39" s="364"/>
      <c r="J39" s="364"/>
      <c r="K39" s="218"/>
    </row>
    <row r="40" spans="2:11" ht="15" customHeight="1">
      <c r="B40" s="221"/>
      <c r="C40" s="222"/>
      <c r="D40" s="220"/>
      <c r="E40" s="224" t="s">
        <v>467</v>
      </c>
      <c r="F40" s="220"/>
      <c r="G40" s="364" t="s">
        <v>468</v>
      </c>
      <c r="H40" s="364"/>
      <c r="I40" s="364"/>
      <c r="J40" s="364"/>
      <c r="K40" s="218"/>
    </row>
    <row r="41" spans="2:11" ht="15" customHeight="1">
      <c r="B41" s="221"/>
      <c r="C41" s="222"/>
      <c r="D41" s="220"/>
      <c r="E41" s="224"/>
      <c r="F41" s="220"/>
      <c r="G41" s="364" t="s">
        <v>469</v>
      </c>
      <c r="H41" s="364"/>
      <c r="I41" s="364"/>
      <c r="J41" s="364"/>
      <c r="K41" s="218"/>
    </row>
    <row r="42" spans="2:11" ht="15" customHeight="1">
      <c r="B42" s="221"/>
      <c r="C42" s="222"/>
      <c r="D42" s="220"/>
      <c r="E42" s="224" t="s">
        <v>470</v>
      </c>
      <c r="F42" s="220"/>
      <c r="G42" s="364" t="s">
        <v>471</v>
      </c>
      <c r="H42" s="364"/>
      <c r="I42" s="364"/>
      <c r="J42" s="364"/>
      <c r="K42" s="218"/>
    </row>
    <row r="43" spans="2:11" ht="15" customHeight="1">
      <c r="B43" s="221"/>
      <c r="C43" s="222"/>
      <c r="D43" s="220"/>
      <c r="E43" s="224" t="s">
        <v>121</v>
      </c>
      <c r="F43" s="220"/>
      <c r="G43" s="364" t="s">
        <v>472</v>
      </c>
      <c r="H43" s="364"/>
      <c r="I43" s="364"/>
      <c r="J43" s="364"/>
      <c r="K43" s="218"/>
    </row>
    <row r="44" spans="2:11" ht="12.75" customHeight="1">
      <c r="B44" s="221"/>
      <c r="C44" s="222"/>
      <c r="D44" s="220"/>
      <c r="E44" s="220"/>
      <c r="F44" s="220"/>
      <c r="G44" s="220"/>
      <c r="H44" s="220"/>
      <c r="I44" s="220"/>
      <c r="J44" s="220"/>
      <c r="K44" s="218"/>
    </row>
    <row r="45" spans="2:11" ht="15" customHeight="1">
      <c r="B45" s="221"/>
      <c r="C45" s="222"/>
      <c r="D45" s="364" t="s">
        <v>473</v>
      </c>
      <c r="E45" s="364"/>
      <c r="F45" s="364"/>
      <c r="G45" s="364"/>
      <c r="H45" s="364"/>
      <c r="I45" s="364"/>
      <c r="J45" s="364"/>
      <c r="K45" s="218"/>
    </row>
    <row r="46" spans="2:11" ht="15" customHeight="1">
      <c r="B46" s="221"/>
      <c r="C46" s="222"/>
      <c r="D46" s="222"/>
      <c r="E46" s="364" t="s">
        <v>474</v>
      </c>
      <c r="F46" s="364"/>
      <c r="G46" s="364"/>
      <c r="H46" s="364"/>
      <c r="I46" s="364"/>
      <c r="J46" s="364"/>
      <c r="K46" s="218"/>
    </row>
    <row r="47" spans="2:11" ht="15" customHeight="1">
      <c r="B47" s="221"/>
      <c r="C47" s="222"/>
      <c r="D47" s="222"/>
      <c r="E47" s="364" t="s">
        <v>475</v>
      </c>
      <c r="F47" s="364"/>
      <c r="G47" s="364"/>
      <c r="H47" s="364"/>
      <c r="I47" s="364"/>
      <c r="J47" s="364"/>
      <c r="K47" s="218"/>
    </row>
    <row r="48" spans="2:11" ht="15" customHeight="1">
      <c r="B48" s="221"/>
      <c r="C48" s="222"/>
      <c r="D48" s="222"/>
      <c r="E48" s="364" t="s">
        <v>476</v>
      </c>
      <c r="F48" s="364"/>
      <c r="G48" s="364"/>
      <c r="H48" s="364"/>
      <c r="I48" s="364"/>
      <c r="J48" s="364"/>
      <c r="K48" s="218"/>
    </row>
    <row r="49" spans="2:11" ht="15" customHeight="1">
      <c r="B49" s="221"/>
      <c r="C49" s="222"/>
      <c r="D49" s="364" t="s">
        <v>477</v>
      </c>
      <c r="E49" s="364"/>
      <c r="F49" s="364"/>
      <c r="G49" s="364"/>
      <c r="H49" s="364"/>
      <c r="I49" s="364"/>
      <c r="J49" s="364"/>
      <c r="K49" s="218"/>
    </row>
    <row r="50" spans="2:11" ht="25.5" customHeight="1">
      <c r="B50" s="217"/>
      <c r="C50" s="366" t="s">
        <v>478</v>
      </c>
      <c r="D50" s="366"/>
      <c r="E50" s="366"/>
      <c r="F50" s="366"/>
      <c r="G50" s="366"/>
      <c r="H50" s="366"/>
      <c r="I50" s="366"/>
      <c r="J50" s="366"/>
      <c r="K50" s="218"/>
    </row>
    <row r="51" spans="2:11" ht="5.25" customHeight="1">
      <c r="B51" s="217"/>
      <c r="C51" s="219"/>
      <c r="D51" s="219"/>
      <c r="E51" s="219"/>
      <c r="F51" s="219"/>
      <c r="G51" s="219"/>
      <c r="H51" s="219"/>
      <c r="I51" s="219"/>
      <c r="J51" s="219"/>
      <c r="K51" s="218"/>
    </row>
    <row r="52" spans="2:11" ht="15" customHeight="1">
      <c r="B52" s="217"/>
      <c r="C52" s="364" t="s">
        <v>479</v>
      </c>
      <c r="D52" s="364"/>
      <c r="E52" s="364"/>
      <c r="F52" s="364"/>
      <c r="G52" s="364"/>
      <c r="H52" s="364"/>
      <c r="I52" s="364"/>
      <c r="J52" s="364"/>
      <c r="K52" s="218"/>
    </row>
    <row r="53" spans="2:11" ht="15" customHeight="1">
      <c r="B53" s="217"/>
      <c r="C53" s="364" t="s">
        <v>480</v>
      </c>
      <c r="D53" s="364"/>
      <c r="E53" s="364"/>
      <c r="F53" s="364"/>
      <c r="G53" s="364"/>
      <c r="H53" s="364"/>
      <c r="I53" s="364"/>
      <c r="J53" s="364"/>
      <c r="K53" s="218"/>
    </row>
    <row r="54" spans="2:11" ht="12.75" customHeight="1">
      <c r="B54" s="217"/>
      <c r="C54" s="220"/>
      <c r="D54" s="220"/>
      <c r="E54" s="220"/>
      <c r="F54" s="220"/>
      <c r="G54" s="220"/>
      <c r="H54" s="220"/>
      <c r="I54" s="220"/>
      <c r="J54" s="220"/>
      <c r="K54" s="218"/>
    </row>
    <row r="55" spans="2:11" ht="15" customHeight="1">
      <c r="B55" s="217"/>
      <c r="C55" s="364" t="s">
        <v>481</v>
      </c>
      <c r="D55" s="364"/>
      <c r="E55" s="364"/>
      <c r="F55" s="364"/>
      <c r="G55" s="364"/>
      <c r="H55" s="364"/>
      <c r="I55" s="364"/>
      <c r="J55" s="364"/>
      <c r="K55" s="218"/>
    </row>
    <row r="56" spans="2:11" ht="15" customHeight="1">
      <c r="B56" s="217"/>
      <c r="C56" s="222"/>
      <c r="D56" s="364" t="s">
        <v>482</v>
      </c>
      <c r="E56" s="364"/>
      <c r="F56" s="364"/>
      <c r="G56" s="364"/>
      <c r="H56" s="364"/>
      <c r="I56" s="364"/>
      <c r="J56" s="364"/>
      <c r="K56" s="218"/>
    </row>
    <row r="57" spans="2:11" ht="15" customHeight="1">
      <c r="B57" s="217"/>
      <c r="C57" s="222"/>
      <c r="D57" s="364" t="s">
        <v>483</v>
      </c>
      <c r="E57" s="364"/>
      <c r="F57" s="364"/>
      <c r="G57" s="364"/>
      <c r="H57" s="364"/>
      <c r="I57" s="364"/>
      <c r="J57" s="364"/>
      <c r="K57" s="218"/>
    </row>
    <row r="58" spans="2:11" ht="15" customHeight="1">
      <c r="B58" s="217"/>
      <c r="C58" s="222"/>
      <c r="D58" s="364" t="s">
        <v>484</v>
      </c>
      <c r="E58" s="364"/>
      <c r="F58" s="364"/>
      <c r="G58" s="364"/>
      <c r="H58" s="364"/>
      <c r="I58" s="364"/>
      <c r="J58" s="364"/>
      <c r="K58" s="218"/>
    </row>
    <row r="59" spans="2:11" ht="15" customHeight="1">
      <c r="B59" s="217"/>
      <c r="C59" s="222"/>
      <c r="D59" s="364" t="s">
        <v>485</v>
      </c>
      <c r="E59" s="364"/>
      <c r="F59" s="364"/>
      <c r="G59" s="364"/>
      <c r="H59" s="364"/>
      <c r="I59" s="364"/>
      <c r="J59" s="364"/>
      <c r="K59" s="218"/>
    </row>
    <row r="60" spans="2:11" ht="15" customHeight="1">
      <c r="B60" s="217"/>
      <c r="C60" s="222"/>
      <c r="D60" s="368" t="s">
        <v>486</v>
      </c>
      <c r="E60" s="368"/>
      <c r="F60" s="368"/>
      <c r="G60" s="368"/>
      <c r="H60" s="368"/>
      <c r="I60" s="368"/>
      <c r="J60" s="368"/>
      <c r="K60" s="218"/>
    </row>
    <row r="61" spans="2:11" ht="15" customHeight="1">
      <c r="B61" s="217"/>
      <c r="C61" s="222"/>
      <c r="D61" s="364" t="s">
        <v>487</v>
      </c>
      <c r="E61" s="364"/>
      <c r="F61" s="364"/>
      <c r="G61" s="364"/>
      <c r="H61" s="364"/>
      <c r="I61" s="364"/>
      <c r="J61" s="364"/>
      <c r="K61" s="218"/>
    </row>
    <row r="62" spans="2:11" ht="12.75" customHeight="1">
      <c r="B62" s="217"/>
      <c r="C62" s="222"/>
      <c r="D62" s="222"/>
      <c r="E62" s="225"/>
      <c r="F62" s="222"/>
      <c r="G62" s="222"/>
      <c r="H62" s="222"/>
      <c r="I62" s="222"/>
      <c r="J62" s="222"/>
      <c r="K62" s="218"/>
    </row>
    <row r="63" spans="2:11" ht="15" customHeight="1">
      <c r="B63" s="217"/>
      <c r="C63" s="222"/>
      <c r="D63" s="364" t="s">
        <v>488</v>
      </c>
      <c r="E63" s="364"/>
      <c r="F63" s="364"/>
      <c r="G63" s="364"/>
      <c r="H63" s="364"/>
      <c r="I63" s="364"/>
      <c r="J63" s="364"/>
      <c r="K63" s="218"/>
    </row>
    <row r="64" spans="2:11" ht="15" customHeight="1">
      <c r="B64" s="217"/>
      <c r="C64" s="222"/>
      <c r="D64" s="368" t="s">
        <v>489</v>
      </c>
      <c r="E64" s="368"/>
      <c r="F64" s="368"/>
      <c r="G64" s="368"/>
      <c r="H64" s="368"/>
      <c r="I64" s="368"/>
      <c r="J64" s="368"/>
      <c r="K64" s="218"/>
    </row>
    <row r="65" spans="2:11" ht="15" customHeight="1">
      <c r="B65" s="217"/>
      <c r="C65" s="222"/>
      <c r="D65" s="364" t="s">
        <v>490</v>
      </c>
      <c r="E65" s="364"/>
      <c r="F65" s="364"/>
      <c r="G65" s="364"/>
      <c r="H65" s="364"/>
      <c r="I65" s="364"/>
      <c r="J65" s="364"/>
      <c r="K65" s="218"/>
    </row>
    <row r="66" spans="2:11" ht="15" customHeight="1">
      <c r="B66" s="217"/>
      <c r="C66" s="222"/>
      <c r="D66" s="364" t="s">
        <v>491</v>
      </c>
      <c r="E66" s="364"/>
      <c r="F66" s="364"/>
      <c r="G66" s="364"/>
      <c r="H66" s="364"/>
      <c r="I66" s="364"/>
      <c r="J66" s="364"/>
      <c r="K66" s="218"/>
    </row>
    <row r="67" spans="2:11" ht="15" customHeight="1">
      <c r="B67" s="217"/>
      <c r="C67" s="222"/>
      <c r="D67" s="364" t="s">
        <v>492</v>
      </c>
      <c r="E67" s="364"/>
      <c r="F67" s="364"/>
      <c r="G67" s="364"/>
      <c r="H67" s="364"/>
      <c r="I67" s="364"/>
      <c r="J67" s="364"/>
      <c r="K67" s="218"/>
    </row>
    <row r="68" spans="2:11" ht="15" customHeight="1">
      <c r="B68" s="217"/>
      <c r="C68" s="222"/>
      <c r="D68" s="364" t="s">
        <v>493</v>
      </c>
      <c r="E68" s="364"/>
      <c r="F68" s="364"/>
      <c r="G68" s="364"/>
      <c r="H68" s="364"/>
      <c r="I68" s="364"/>
      <c r="J68" s="364"/>
      <c r="K68" s="218"/>
    </row>
    <row r="69" spans="2:11" ht="12.75" customHeight="1">
      <c r="B69" s="226"/>
      <c r="C69" s="227"/>
      <c r="D69" s="227"/>
      <c r="E69" s="227"/>
      <c r="F69" s="227"/>
      <c r="G69" s="227"/>
      <c r="H69" s="227"/>
      <c r="I69" s="227"/>
      <c r="J69" s="227"/>
      <c r="K69" s="228"/>
    </row>
    <row r="70" spans="2:11" ht="18.75" customHeight="1">
      <c r="B70" s="229"/>
      <c r="C70" s="229"/>
      <c r="D70" s="229"/>
      <c r="E70" s="229"/>
      <c r="F70" s="229"/>
      <c r="G70" s="229"/>
      <c r="H70" s="229"/>
      <c r="I70" s="229"/>
      <c r="J70" s="229"/>
      <c r="K70" s="230"/>
    </row>
    <row r="71" spans="2:11" ht="18.75" customHeight="1">
      <c r="B71" s="230"/>
      <c r="C71" s="230"/>
      <c r="D71" s="230"/>
      <c r="E71" s="230"/>
      <c r="F71" s="230"/>
      <c r="G71" s="230"/>
      <c r="H71" s="230"/>
      <c r="I71" s="230"/>
      <c r="J71" s="230"/>
      <c r="K71" s="230"/>
    </row>
    <row r="72" spans="2:11" ht="7.5" customHeight="1">
      <c r="B72" s="231"/>
      <c r="C72" s="232"/>
      <c r="D72" s="232"/>
      <c r="E72" s="232"/>
      <c r="F72" s="232"/>
      <c r="G72" s="232"/>
      <c r="H72" s="232"/>
      <c r="I72" s="232"/>
      <c r="J72" s="232"/>
      <c r="K72" s="233"/>
    </row>
    <row r="73" spans="2:11" ht="45" customHeight="1">
      <c r="B73" s="234"/>
      <c r="C73" s="369" t="s">
        <v>86</v>
      </c>
      <c r="D73" s="369"/>
      <c r="E73" s="369"/>
      <c r="F73" s="369"/>
      <c r="G73" s="369"/>
      <c r="H73" s="369"/>
      <c r="I73" s="369"/>
      <c r="J73" s="369"/>
      <c r="K73" s="235"/>
    </row>
    <row r="74" spans="2:11" ht="17.25" customHeight="1">
      <c r="B74" s="234"/>
      <c r="C74" s="236" t="s">
        <v>494</v>
      </c>
      <c r="D74" s="236"/>
      <c r="E74" s="236"/>
      <c r="F74" s="236" t="s">
        <v>495</v>
      </c>
      <c r="G74" s="237"/>
      <c r="H74" s="236" t="s">
        <v>117</v>
      </c>
      <c r="I74" s="236" t="s">
        <v>56</v>
      </c>
      <c r="J74" s="236" t="s">
        <v>496</v>
      </c>
      <c r="K74" s="235"/>
    </row>
    <row r="75" spans="2:11" ht="17.25" customHeight="1">
      <c r="B75" s="234"/>
      <c r="C75" s="238" t="s">
        <v>497</v>
      </c>
      <c r="D75" s="238"/>
      <c r="E75" s="238"/>
      <c r="F75" s="239" t="s">
        <v>498</v>
      </c>
      <c r="G75" s="240"/>
      <c r="H75" s="238"/>
      <c r="I75" s="238"/>
      <c r="J75" s="238" t="s">
        <v>499</v>
      </c>
      <c r="K75" s="235"/>
    </row>
    <row r="76" spans="2:11" ht="5.25" customHeight="1">
      <c r="B76" s="234"/>
      <c r="C76" s="241"/>
      <c r="D76" s="241"/>
      <c r="E76" s="241"/>
      <c r="F76" s="241"/>
      <c r="G76" s="242"/>
      <c r="H76" s="241"/>
      <c r="I76" s="241"/>
      <c r="J76" s="241"/>
      <c r="K76" s="235"/>
    </row>
    <row r="77" spans="2:11" ht="15" customHeight="1">
      <c r="B77" s="234"/>
      <c r="C77" s="224" t="s">
        <v>52</v>
      </c>
      <c r="D77" s="241"/>
      <c r="E77" s="241"/>
      <c r="F77" s="243" t="s">
        <v>500</v>
      </c>
      <c r="G77" s="242"/>
      <c r="H77" s="224" t="s">
        <v>501</v>
      </c>
      <c r="I77" s="224" t="s">
        <v>502</v>
      </c>
      <c r="J77" s="224">
        <v>20</v>
      </c>
      <c r="K77" s="235"/>
    </row>
    <row r="78" spans="2:11" ht="15" customHeight="1">
      <c r="B78" s="234"/>
      <c r="C78" s="224" t="s">
        <v>503</v>
      </c>
      <c r="D78" s="224"/>
      <c r="E78" s="224"/>
      <c r="F78" s="243" t="s">
        <v>500</v>
      </c>
      <c r="G78" s="242"/>
      <c r="H78" s="224" t="s">
        <v>504</v>
      </c>
      <c r="I78" s="224" t="s">
        <v>502</v>
      </c>
      <c r="J78" s="224">
        <v>120</v>
      </c>
      <c r="K78" s="235"/>
    </row>
    <row r="79" spans="2:11" ht="15" customHeight="1">
      <c r="B79" s="244"/>
      <c r="C79" s="224" t="s">
        <v>505</v>
      </c>
      <c r="D79" s="224"/>
      <c r="E79" s="224"/>
      <c r="F79" s="243" t="s">
        <v>506</v>
      </c>
      <c r="G79" s="242"/>
      <c r="H79" s="224" t="s">
        <v>507</v>
      </c>
      <c r="I79" s="224" t="s">
        <v>502</v>
      </c>
      <c r="J79" s="224">
        <v>50</v>
      </c>
      <c r="K79" s="235"/>
    </row>
    <row r="80" spans="2:11" ht="15" customHeight="1">
      <c r="B80" s="244"/>
      <c r="C80" s="224" t="s">
        <v>508</v>
      </c>
      <c r="D80" s="224"/>
      <c r="E80" s="224"/>
      <c r="F80" s="243" t="s">
        <v>500</v>
      </c>
      <c r="G80" s="242"/>
      <c r="H80" s="224" t="s">
        <v>509</v>
      </c>
      <c r="I80" s="224" t="s">
        <v>510</v>
      </c>
      <c r="J80" s="224"/>
      <c r="K80" s="235"/>
    </row>
    <row r="81" spans="2:11" ht="15" customHeight="1">
      <c r="B81" s="244"/>
      <c r="C81" s="245" t="s">
        <v>511</v>
      </c>
      <c r="D81" s="245"/>
      <c r="E81" s="245"/>
      <c r="F81" s="246" t="s">
        <v>506</v>
      </c>
      <c r="G81" s="245"/>
      <c r="H81" s="245" t="s">
        <v>512</v>
      </c>
      <c r="I81" s="245" t="s">
        <v>502</v>
      </c>
      <c r="J81" s="245">
        <v>15</v>
      </c>
      <c r="K81" s="235"/>
    </row>
    <row r="82" spans="2:11" ht="15" customHeight="1">
      <c r="B82" s="244"/>
      <c r="C82" s="245" t="s">
        <v>513</v>
      </c>
      <c r="D82" s="245"/>
      <c r="E82" s="245"/>
      <c r="F82" s="246" t="s">
        <v>506</v>
      </c>
      <c r="G82" s="245"/>
      <c r="H82" s="245" t="s">
        <v>514</v>
      </c>
      <c r="I82" s="245" t="s">
        <v>502</v>
      </c>
      <c r="J82" s="245">
        <v>15</v>
      </c>
      <c r="K82" s="235"/>
    </row>
    <row r="83" spans="2:11" ht="15" customHeight="1">
      <c r="B83" s="244"/>
      <c r="C83" s="245" t="s">
        <v>515</v>
      </c>
      <c r="D83" s="245"/>
      <c r="E83" s="245"/>
      <c r="F83" s="246" t="s">
        <v>506</v>
      </c>
      <c r="G83" s="245"/>
      <c r="H83" s="245" t="s">
        <v>516</v>
      </c>
      <c r="I83" s="245" t="s">
        <v>502</v>
      </c>
      <c r="J83" s="245">
        <v>20</v>
      </c>
      <c r="K83" s="235"/>
    </row>
    <row r="84" spans="2:11" ht="15" customHeight="1">
      <c r="B84" s="244"/>
      <c r="C84" s="245" t="s">
        <v>517</v>
      </c>
      <c r="D84" s="245"/>
      <c r="E84" s="245"/>
      <c r="F84" s="246" t="s">
        <v>506</v>
      </c>
      <c r="G84" s="245"/>
      <c r="H84" s="245" t="s">
        <v>518</v>
      </c>
      <c r="I84" s="245" t="s">
        <v>502</v>
      </c>
      <c r="J84" s="245">
        <v>20</v>
      </c>
      <c r="K84" s="235"/>
    </row>
    <row r="85" spans="2:11" ht="15" customHeight="1">
      <c r="B85" s="244"/>
      <c r="C85" s="224" t="s">
        <v>519</v>
      </c>
      <c r="D85" s="224"/>
      <c r="E85" s="224"/>
      <c r="F85" s="243" t="s">
        <v>506</v>
      </c>
      <c r="G85" s="242"/>
      <c r="H85" s="224" t="s">
        <v>520</v>
      </c>
      <c r="I85" s="224" t="s">
        <v>502</v>
      </c>
      <c r="J85" s="224">
        <v>50</v>
      </c>
      <c r="K85" s="235"/>
    </row>
    <row r="86" spans="2:11" ht="15" customHeight="1">
      <c r="B86" s="244"/>
      <c r="C86" s="224" t="s">
        <v>521</v>
      </c>
      <c r="D86" s="224"/>
      <c r="E86" s="224"/>
      <c r="F86" s="243" t="s">
        <v>506</v>
      </c>
      <c r="G86" s="242"/>
      <c r="H86" s="224" t="s">
        <v>522</v>
      </c>
      <c r="I86" s="224" t="s">
        <v>502</v>
      </c>
      <c r="J86" s="224">
        <v>20</v>
      </c>
      <c r="K86" s="235"/>
    </row>
    <row r="87" spans="2:11" ht="15" customHeight="1">
      <c r="B87" s="244"/>
      <c r="C87" s="224" t="s">
        <v>523</v>
      </c>
      <c r="D87" s="224"/>
      <c r="E87" s="224"/>
      <c r="F87" s="243" t="s">
        <v>506</v>
      </c>
      <c r="G87" s="242"/>
      <c r="H87" s="224" t="s">
        <v>524</v>
      </c>
      <c r="I87" s="224" t="s">
        <v>502</v>
      </c>
      <c r="J87" s="224">
        <v>20</v>
      </c>
      <c r="K87" s="235"/>
    </row>
    <row r="88" spans="2:11" ht="15" customHeight="1">
      <c r="B88" s="244"/>
      <c r="C88" s="224" t="s">
        <v>525</v>
      </c>
      <c r="D88" s="224"/>
      <c r="E88" s="224"/>
      <c r="F88" s="243" t="s">
        <v>506</v>
      </c>
      <c r="G88" s="242"/>
      <c r="H88" s="224" t="s">
        <v>526</v>
      </c>
      <c r="I88" s="224" t="s">
        <v>502</v>
      </c>
      <c r="J88" s="224">
        <v>50</v>
      </c>
      <c r="K88" s="235"/>
    </row>
    <row r="89" spans="2:11" ht="15" customHeight="1">
      <c r="B89" s="244"/>
      <c r="C89" s="224" t="s">
        <v>527</v>
      </c>
      <c r="D89" s="224"/>
      <c r="E89" s="224"/>
      <c r="F89" s="243" t="s">
        <v>506</v>
      </c>
      <c r="G89" s="242"/>
      <c r="H89" s="224" t="s">
        <v>527</v>
      </c>
      <c r="I89" s="224" t="s">
        <v>502</v>
      </c>
      <c r="J89" s="224">
        <v>50</v>
      </c>
      <c r="K89" s="235"/>
    </row>
    <row r="90" spans="2:11" ht="15" customHeight="1">
      <c r="B90" s="244"/>
      <c r="C90" s="224" t="s">
        <v>122</v>
      </c>
      <c r="D90" s="224"/>
      <c r="E90" s="224"/>
      <c r="F90" s="243" t="s">
        <v>506</v>
      </c>
      <c r="G90" s="242"/>
      <c r="H90" s="224" t="s">
        <v>528</v>
      </c>
      <c r="I90" s="224" t="s">
        <v>502</v>
      </c>
      <c r="J90" s="224">
        <v>255</v>
      </c>
      <c r="K90" s="235"/>
    </row>
    <row r="91" spans="2:11" ht="15" customHeight="1">
      <c r="B91" s="244"/>
      <c r="C91" s="224" t="s">
        <v>529</v>
      </c>
      <c r="D91" s="224"/>
      <c r="E91" s="224"/>
      <c r="F91" s="243" t="s">
        <v>500</v>
      </c>
      <c r="G91" s="242"/>
      <c r="H91" s="224" t="s">
        <v>530</v>
      </c>
      <c r="I91" s="224" t="s">
        <v>531</v>
      </c>
      <c r="J91" s="224"/>
      <c r="K91" s="235"/>
    </row>
    <row r="92" spans="2:11" ht="15" customHeight="1">
      <c r="B92" s="244"/>
      <c r="C92" s="224" t="s">
        <v>532</v>
      </c>
      <c r="D92" s="224"/>
      <c r="E92" s="224"/>
      <c r="F92" s="243" t="s">
        <v>500</v>
      </c>
      <c r="G92" s="242"/>
      <c r="H92" s="224" t="s">
        <v>533</v>
      </c>
      <c r="I92" s="224" t="s">
        <v>534</v>
      </c>
      <c r="J92" s="224"/>
      <c r="K92" s="235"/>
    </row>
    <row r="93" spans="2:11" ht="15" customHeight="1">
      <c r="B93" s="244"/>
      <c r="C93" s="224" t="s">
        <v>535</v>
      </c>
      <c r="D93" s="224"/>
      <c r="E93" s="224"/>
      <c r="F93" s="243" t="s">
        <v>500</v>
      </c>
      <c r="G93" s="242"/>
      <c r="H93" s="224" t="s">
        <v>535</v>
      </c>
      <c r="I93" s="224" t="s">
        <v>534</v>
      </c>
      <c r="J93" s="224"/>
      <c r="K93" s="235"/>
    </row>
    <row r="94" spans="2:11" ht="15" customHeight="1">
      <c r="B94" s="244"/>
      <c r="C94" s="224" t="s">
        <v>37</v>
      </c>
      <c r="D94" s="224"/>
      <c r="E94" s="224"/>
      <c r="F94" s="243" t="s">
        <v>500</v>
      </c>
      <c r="G94" s="242"/>
      <c r="H94" s="224" t="s">
        <v>536</v>
      </c>
      <c r="I94" s="224" t="s">
        <v>534</v>
      </c>
      <c r="J94" s="224"/>
      <c r="K94" s="235"/>
    </row>
    <row r="95" spans="2:11" ht="15" customHeight="1">
      <c r="B95" s="244"/>
      <c r="C95" s="224" t="s">
        <v>47</v>
      </c>
      <c r="D95" s="224"/>
      <c r="E95" s="224"/>
      <c r="F95" s="243" t="s">
        <v>500</v>
      </c>
      <c r="G95" s="242"/>
      <c r="H95" s="224" t="s">
        <v>537</v>
      </c>
      <c r="I95" s="224" t="s">
        <v>534</v>
      </c>
      <c r="J95" s="224"/>
      <c r="K95" s="235"/>
    </row>
    <row r="96" spans="2:11" ht="15" customHeight="1">
      <c r="B96" s="247"/>
      <c r="C96" s="248"/>
      <c r="D96" s="248"/>
      <c r="E96" s="248"/>
      <c r="F96" s="248"/>
      <c r="G96" s="248"/>
      <c r="H96" s="248"/>
      <c r="I96" s="248"/>
      <c r="J96" s="248"/>
      <c r="K96" s="249"/>
    </row>
    <row r="97" spans="2:11" ht="18.75" customHeight="1">
      <c r="B97" s="250"/>
      <c r="C97" s="251"/>
      <c r="D97" s="251"/>
      <c r="E97" s="251"/>
      <c r="F97" s="251"/>
      <c r="G97" s="251"/>
      <c r="H97" s="251"/>
      <c r="I97" s="251"/>
      <c r="J97" s="251"/>
      <c r="K97" s="250"/>
    </row>
    <row r="98" spans="2:11" ht="18.75" customHeight="1">
      <c r="B98" s="230"/>
      <c r="C98" s="230"/>
      <c r="D98" s="230"/>
      <c r="E98" s="230"/>
      <c r="F98" s="230"/>
      <c r="G98" s="230"/>
      <c r="H98" s="230"/>
      <c r="I98" s="230"/>
      <c r="J98" s="230"/>
      <c r="K98" s="230"/>
    </row>
    <row r="99" spans="2:11" ht="7.5" customHeight="1">
      <c r="B99" s="231"/>
      <c r="C99" s="232"/>
      <c r="D99" s="232"/>
      <c r="E99" s="232"/>
      <c r="F99" s="232"/>
      <c r="G99" s="232"/>
      <c r="H99" s="232"/>
      <c r="I99" s="232"/>
      <c r="J99" s="232"/>
      <c r="K99" s="233"/>
    </row>
    <row r="100" spans="2:11" ht="45" customHeight="1">
      <c r="B100" s="234"/>
      <c r="C100" s="369" t="s">
        <v>538</v>
      </c>
      <c r="D100" s="369"/>
      <c r="E100" s="369"/>
      <c r="F100" s="369"/>
      <c r="G100" s="369"/>
      <c r="H100" s="369"/>
      <c r="I100" s="369"/>
      <c r="J100" s="369"/>
      <c r="K100" s="235"/>
    </row>
    <row r="101" spans="2:11" ht="17.25" customHeight="1">
      <c r="B101" s="234"/>
      <c r="C101" s="236" t="s">
        <v>494</v>
      </c>
      <c r="D101" s="236"/>
      <c r="E101" s="236"/>
      <c r="F101" s="236" t="s">
        <v>495</v>
      </c>
      <c r="G101" s="237"/>
      <c r="H101" s="236" t="s">
        <v>117</v>
      </c>
      <c r="I101" s="236" t="s">
        <v>56</v>
      </c>
      <c r="J101" s="236" t="s">
        <v>496</v>
      </c>
      <c r="K101" s="235"/>
    </row>
    <row r="102" spans="2:11" ht="17.25" customHeight="1">
      <c r="B102" s="234"/>
      <c r="C102" s="238" t="s">
        <v>497</v>
      </c>
      <c r="D102" s="238"/>
      <c r="E102" s="238"/>
      <c r="F102" s="239" t="s">
        <v>498</v>
      </c>
      <c r="G102" s="240"/>
      <c r="H102" s="238"/>
      <c r="I102" s="238"/>
      <c r="J102" s="238" t="s">
        <v>499</v>
      </c>
      <c r="K102" s="235"/>
    </row>
    <row r="103" spans="2:11" ht="5.25" customHeight="1">
      <c r="B103" s="234"/>
      <c r="C103" s="236"/>
      <c r="D103" s="236"/>
      <c r="E103" s="236"/>
      <c r="F103" s="236"/>
      <c r="G103" s="252"/>
      <c r="H103" s="236"/>
      <c r="I103" s="236"/>
      <c r="J103" s="236"/>
      <c r="K103" s="235"/>
    </row>
    <row r="104" spans="2:11" ht="15" customHeight="1">
      <c r="B104" s="234"/>
      <c r="C104" s="224" t="s">
        <v>52</v>
      </c>
      <c r="D104" s="241"/>
      <c r="E104" s="241"/>
      <c r="F104" s="243" t="s">
        <v>500</v>
      </c>
      <c r="G104" s="252"/>
      <c r="H104" s="224" t="s">
        <v>539</v>
      </c>
      <c r="I104" s="224" t="s">
        <v>502</v>
      </c>
      <c r="J104" s="224">
        <v>20</v>
      </c>
      <c r="K104" s="235"/>
    </row>
    <row r="105" spans="2:11" ht="15" customHeight="1">
      <c r="B105" s="234"/>
      <c r="C105" s="224" t="s">
        <v>503</v>
      </c>
      <c r="D105" s="224"/>
      <c r="E105" s="224"/>
      <c r="F105" s="243" t="s">
        <v>500</v>
      </c>
      <c r="G105" s="224"/>
      <c r="H105" s="224" t="s">
        <v>539</v>
      </c>
      <c r="I105" s="224" t="s">
        <v>502</v>
      </c>
      <c r="J105" s="224">
        <v>120</v>
      </c>
      <c r="K105" s="235"/>
    </row>
    <row r="106" spans="2:11" ht="15" customHeight="1">
      <c r="B106" s="244"/>
      <c r="C106" s="224" t="s">
        <v>505</v>
      </c>
      <c r="D106" s="224"/>
      <c r="E106" s="224"/>
      <c r="F106" s="243" t="s">
        <v>506</v>
      </c>
      <c r="G106" s="224"/>
      <c r="H106" s="224" t="s">
        <v>539</v>
      </c>
      <c r="I106" s="224" t="s">
        <v>502</v>
      </c>
      <c r="J106" s="224">
        <v>50</v>
      </c>
      <c r="K106" s="235"/>
    </row>
    <row r="107" spans="2:11" ht="15" customHeight="1">
      <c r="B107" s="244"/>
      <c r="C107" s="224" t="s">
        <v>508</v>
      </c>
      <c r="D107" s="224"/>
      <c r="E107" s="224"/>
      <c r="F107" s="243" t="s">
        <v>500</v>
      </c>
      <c r="G107" s="224"/>
      <c r="H107" s="224" t="s">
        <v>539</v>
      </c>
      <c r="I107" s="224" t="s">
        <v>510</v>
      </c>
      <c r="J107" s="224"/>
      <c r="K107" s="235"/>
    </row>
    <row r="108" spans="2:11" ht="15" customHeight="1">
      <c r="B108" s="244"/>
      <c r="C108" s="224" t="s">
        <v>519</v>
      </c>
      <c r="D108" s="224"/>
      <c r="E108" s="224"/>
      <c r="F108" s="243" t="s">
        <v>506</v>
      </c>
      <c r="G108" s="224"/>
      <c r="H108" s="224" t="s">
        <v>539</v>
      </c>
      <c r="I108" s="224" t="s">
        <v>502</v>
      </c>
      <c r="J108" s="224">
        <v>50</v>
      </c>
      <c r="K108" s="235"/>
    </row>
    <row r="109" spans="2:11" ht="15" customHeight="1">
      <c r="B109" s="244"/>
      <c r="C109" s="224" t="s">
        <v>527</v>
      </c>
      <c r="D109" s="224"/>
      <c r="E109" s="224"/>
      <c r="F109" s="243" t="s">
        <v>506</v>
      </c>
      <c r="G109" s="224"/>
      <c r="H109" s="224" t="s">
        <v>539</v>
      </c>
      <c r="I109" s="224" t="s">
        <v>502</v>
      </c>
      <c r="J109" s="224">
        <v>50</v>
      </c>
      <c r="K109" s="235"/>
    </row>
    <row r="110" spans="2:11" ht="15" customHeight="1">
      <c r="B110" s="244"/>
      <c r="C110" s="224" t="s">
        <v>525</v>
      </c>
      <c r="D110" s="224"/>
      <c r="E110" s="224"/>
      <c r="F110" s="243" t="s">
        <v>506</v>
      </c>
      <c r="G110" s="224"/>
      <c r="H110" s="224" t="s">
        <v>539</v>
      </c>
      <c r="I110" s="224" t="s">
        <v>502</v>
      </c>
      <c r="J110" s="224">
        <v>50</v>
      </c>
      <c r="K110" s="235"/>
    </row>
    <row r="111" spans="2:11" ht="15" customHeight="1">
      <c r="B111" s="244"/>
      <c r="C111" s="224" t="s">
        <v>52</v>
      </c>
      <c r="D111" s="224"/>
      <c r="E111" s="224"/>
      <c r="F111" s="243" t="s">
        <v>500</v>
      </c>
      <c r="G111" s="224"/>
      <c r="H111" s="224" t="s">
        <v>540</v>
      </c>
      <c r="I111" s="224" t="s">
        <v>502</v>
      </c>
      <c r="J111" s="224">
        <v>20</v>
      </c>
      <c r="K111" s="235"/>
    </row>
    <row r="112" spans="2:11" ht="15" customHeight="1">
      <c r="B112" s="244"/>
      <c r="C112" s="224" t="s">
        <v>541</v>
      </c>
      <c r="D112" s="224"/>
      <c r="E112" s="224"/>
      <c r="F112" s="243" t="s">
        <v>500</v>
      </c>
      <c r="G112" s="224"/>
      <c r="H112" s="224" t="s">
        <v>542</v>
      </c>
      <c r="I112" s="224" t="s">
        <v>502</v>
      </c>
      <c r="J112" s="224">
        <v>120</v>
      </c>
      <c r="K112" s="235"/>
    </row>
    <row r="113" spans="2:11" ht="15" customHeight="1">
      <c r="B113" s="244"/>
      <c r="C113" s="224" t="s">
        <v>37</v>
      </c>
      <c r="D113" s="224"/>
      <c r="E113" s="224"/>
      <c r="F113" s="243" t="s">
        <v>500</v>
      </c>
      <c r="G113" s="224"/>
      <c r="H113" s="224" t="s">
        <v>543</v>
      </c>
      <c r="I113" s="224" t="s">
        <v>534</v>
      </c>
      <c r="J113" s="224"/>
      <c r="K113" s="235"/>
    </row>
    <row r="114" spans="2:11" ht="15" customHeight="1">
      <c r="B114" s="244"/>
      <c r="C114" s="224" t="s">
        <v>47</v>
      </c>
      <c r="D114" s="224"/>
      <c r="E114" s="224"/>
      <c r="F114" s="243" t="s">
        <v>500</v>
      </c>
      <c r="G114" s="224"/>
      <c r="H114" s="224" t="s">
        <v>544</v>
      </c>
      <c r="I114" s="224" t="s">
        <v>534</v>
      </c>
      <c r="J114" s="224"/>
      <c r="K114" s="235"/>
    </row>
    <row r="115" spans="2:11" ht="15" customHeight="1">
      <c r="B115" s="244"/>
      <c r="C115" s="224" t="s">
        <v>56</v>
      </c>
      <c r="D115" s="224"/>
      <c r="E115" s="224"/>
      <c r="F115" s="243" t="s">
        <v>500</v>
      </c>
      <c r="G115" s="224"/>
      <c r="H115" s="224" t="s">
        <v>545</v>
      </c>
      <c r="I115" s="224" t="s">
        <v>546</v>
      </c>
      <c r="J115" s="224"/>
      <c r="K115" s="235"/>
    </row>
    <row r="116" spans="2:11" ht="15" customHeight="1">
      <c r="B116" s="247"/>
      <c r="C116" s="253"/>
      <c r="D116" s="253"/>
      <c r="E116" s="253"/>
      <c r="F116" s="253"/>
      <c r="G116" s="253"/>
      <c r="H116" s="253"/>
      <c r="I116" s="253"/>
      <c r="J116" s="253"/>
      <c r="K116" s="249"/>
    </row>
    <row r="117" spans="2:11" ht="18.75" customHeight="1">
      <c r="B117" s="254"/>
      <c r="C117" s="220"/>
      <c r="D117" s="220"/>
      <c r="E117" s="220"/>
      <c r="F117" s="255"/>
      <c r="G117" s="220"/>
      <c r="H117" s="220"/>
      <c r="I117" s="220"/>
      <c r="J117" s="220"/>
      <c r="K117" s="254"/>
    </row>
    <row r="118" spans="2:11" ht="18.75" customHeight="1"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</row>
    <row r="119" spans="2:11" ht="7.5" customHeight="1">
      <c r="B119" s="256"/>
      <c r="C119" s="257"/>
      <c r="D119" s="257"/>
      <c r="E119" s="257"/>
      <c r="F119" s="257"/>
      <c r="G119" s="257"/>
      <c r="H119" s="257"/>
      <c r="I119" s="257"/>
      <c r="J119" s="257"/>
      <c r="K119" s="258"/>
    </row>
    <row r="120" spans="2:11" ht="45" customHeight="1">
      <c r="B120" s="259"/>
      <c r="C120" s="365" t="s">
        <v>547</v>
      </c>
      <c r="D120" s="365"/>
      <c r="E120" s="365"/>
      <c r="F120" s="365"/>
      <c r="G120" s="365"/>
      <c r="H120" s="365"/>
      <c r="I120" s="365"/>
      <c r="J120" s="365"/>
      <c r="K120" s="260"/>
    </row>
    <row r="121" spans="2:11" ht="17.25" customHeight="1">
      <c r="B121" s="261"/>
      <c r="C121" s="236" t="s">
        <v>494</v>
      </c>
      <c r="D121" s="236"/>
      <c r="E121" s="236"/>
      <c r="F121" s="236" t="s">
        <v>495</v>
      </c>
      <c r="G121" s="237"/>
      <c r="H121" s="236" t="s">
        <v>117</v>
      </c>
      <c r="I121" s="236" t="s">
        <v>56</v>
      </c>
      <c r="J121" s="236" t="s">
        <v>496</v>
      </c>
      <c r="K121" s="262"/>
    </row>
    <row r="122" spans="2:11" ht="17.25" customHeight="1">
      <c r="B122" s="261"/>
      <c r="C122" s="238" t="s">
        <v>497</v>
      </c>
      <c r="D122" s="238"/>
      <c r="E122" s="238"/>
      <c r="F122" s="239" t="s">
        <v>498</v>
      </c>
      <c r="G122" s="240"/>
      <c r="H122" s="238"/>
      <c r="I122" s="238"/>
      <c r="J122" s="238" t="s">
        <v>499</v>
      </c>
      <c r="K122" s="262"/>
    </row>
    <row r="123" spans="2:11" ht="5.25" customHeight="1">
      <c r="B123" s="263"/>
      <c r="C123" s="241"/>
      <c r="D123" s="241"/>
      <c r="E123" s="241"/>
      <c r="F123" s="241"/>
      <c r="G123" s="224"/>
      <c r="H123" s="241"/>
      <c r="I123" s="241"/>
      <c r="J123" s="241"/>
      <c r="K123" s="264"/>
    </row>
    <row r="124" spans="2:11" ht="15" customHeight="1">
      <c r="B124" s="263"/>
      <c r="C124" s="224" t="s">
        <v>503</v>
      </c>
      <c r="D124" s="241"/>
      <c r="E124" s="241"/>
      <c r="F124" s="243" t="s">
        <v>500</v>
      </c>
      <c r="G124" s="224"/>
      <c r="H124" s="224" t="s">
        <v>539</v>
      </c>
      <c r="I124" s="224" t="s">
        <v>502</v>
      </c>
      <c r="J124" s="224">
        <v>120</v>
      </c>
      <c r="K124" s="265"/>
    </row>
    <row r="125" spans="2:11" ht="15" customHeight="1">
      <c r="B125" s="263"/>
      <c r="C125" s="224" t="s">
        <v>548</v>
      </c>
      <c r="D125" s="224"/>
      <c r="E125" s="224"/>
      <c r="F125" s="243" t="s">
        <v>500</v>
      </c>
      <c r="G125" s="224"/>
      <c r="H125" s="224" t="s">
        <v>549</v>
      </c>
      <c r="I125" s="224" t="s">
        <v>502</v>
      </c>
      <c r="J125" s="224" t="s">
        <v>550</v>
      </c>
      <c r="K125" s="265"/>
    </row>
    <row r="126" spans="2:11" ht="15" customHeight="1">
      <c r="B126" s="263"/>
      <c r="C126" s="224" t="s">
        <v>449</v>
      </c>
      <c r="D126" s="224"/>
      <c r="E126" s="224"/>
      <c r="F126" s="243" t="s">
        <v>500</v>
      </c>
      <c r="G126" s="224"/>
      <c r="H126" s="224" t="s">
        <v>551</v>
      </c>
      <c r="I126" s="224" t="s">
        <v>502</v>
      </c>
      <c r="J126" s="224" t="s">
        <v>550</v>
      </c>
      <c r="K126" s="265"/>
    </row>
    <row r="127" spans="2:11" ht="15" customHeight="1">
      <c r="B127" s="263"/>
      <c r="C127" s="224" t="s">
        <v>511</v>
      </c>
      <c r="D127" s="224"/>
      <c r="E127" s="224"/>
      <c r="F127" s="243" t="s">
        <v>506</v>
      </c>
      <c r="G127" s="224"/>
      <c r="H127" s="224" t="s">
        <v>512</v>
      </c>
      <c r="I127" s="224" t="s">
        <v>502</v>
      </c>
      <c r="J127" s="224">
        <v>15</v>
      </c>
      <c r="K127" s="265"/>
    </row>
    <row r="128" spans="2:11" ht="15" customHeight="1">
      <c r="B128" s="263"/>
      <c r="C128" s="245" t="s">
        <v>513</v>
      </c>
      <c r="D128" s="245"/>
      <c r="E128" s="245"/>
      <c r="F128" s="246" t="s">
        <v>506</v>
      </c>
      <c r="G128" s="245"/>
      <c r="H128" s="245" t="s">
        <v>514</v>
      </c>
      <c r="I128" s="245" t="s">
        <v>502</v>
      </c>
      <c r="J128" s="245">
        <v>15</v>
      </c>
      <c r="K128" s="265"/>
    </row>
    <row r="129" spans="2:11" ht="15" customHeight="1">
      <c r="B129" s="263"/>
      <c r="C129" s="245" t="s">
        <v>515</v>
      </c>
      <c r="D129" s="245"/>
      <c r="E129" s="245"/>
      <c r="F129" s="246" t="s">
        <v>506</v>
      </c>
      <c r="G129" s="245"/>
      <c r="H129" s="245" t="s">
        <v>516</v>
      </c>
      <c r="I129" s="245" t="s">
        <v>502</v>
      </c>
      <c r="J129" s="245">
        <v>20</v>
      </c>
      <c r="K129" s="265"/>
    </row>
    <row r="130" spans="2:11" ht="15" customHeight="1">
      <c r="B130" s="263"/>
      <c r="C130" s="245" t="s">
        <v>517</v>
      </c>
      <c r="D130" s="245"/>
      <c r="E130" s="245"/>
      <c r="F130" s="246" t="s">
        <v>506</v>
      </c>
      <c r="G130" s="245"/>
      <c r="H130" s="245" t="s">
        <v>518</v>
      </c>
      <c r="I130" s="245" t="s">
        <v>502</v>
      </c>
      <c r="J130" s="245">
        <v>20</v>
      </c>
      <c r="K130" s="265"/>
    </row>
    <row r="131" spans="2:11" ht="15" customHeight="1">
      <c r="B131" s="263"/>
      <c r="C131" s="224" t="s">
        <v>505</v>
      </c>
      <c r="D131" s="224"/>
      <c r="E131" s="224"/>
      <c r="F131" s="243" t="s">
        <v>506</v>
      </c>
      <c r="G131" s="224"/>
      <c r="H131" s="224" t="s">
        <v>539</v>
      </c>
      <c r="I131" s="224" t="s">
        <v>502</v>
      </c>
      <c r="J131" s="224">
        <v>50</v>
      </c>
      <c r="K131" s="265"/>
    </row>
    <row r="132" spans="2:11" ht="15" customHeight="1">
      <c r="B132" s="263"/>
      <c r="C132" s="224" t="s">
        <v>519</v>
      </c>
      <c r="D132" s="224"/>
      <c r="E132" s="224"/>
      <c r="F132" s="243" t="s">
        <v>506</v>
      </c>
      <c r="G132" s="224"/>
      <c r="H132" s="224" t="s">
        <v>539</v>
      </c>
      <c r="I132" s="224" t="s">
        <v>502</v>
      </c>
      <c r="J132" s="224">
        <v>50</v>
      </c>
      <c r="K132" s="265"/>
    </row>
    <row r="133" spans="2:11" ht="15" customHeight="1">
      <c r="B133" s="263"/>
      <c r="C133" s="224" t="s">
        <v>525</v>
      </c>
      <c r="D133" s="224"/>
      <c r="E133" s="224"/>
      <c r="F133" s="243" t="s">
        <v>506</v>
      </c>
      <c r="G133" s="224"/>
      <c r="H133" s="224" t="s">
        <v>539</v>
      </c>
      <c r="I133" s="224" t="s">
        <v>502</v>
      </c>
      <c r="J133" s="224">
        <v>50</v>
      </c>
      <c r="K133" s="265"/>
    </row>
    <row r="134" spans="2:11" ht="15" customHeight="1">
      <c r="B134" s="263"/>
      <c r="C134" s="224" t="s">
        <v>527</v>
      </c>
      <c r="D134" s="224"/>
      <c r="E134" s="224"/>
      <c r="F134" s="243" t="s">
        <v>506</v>
      </c>
      <c r="G134" s="224"/>
      <c r="H134" s="224" t="s">
        <v>539</v>
      </c>
      <c r="I134" s="224" t="s">
        <v>502</v>
      </c>
      <c r="J134" s="224">
        <v>50</v>
      </c>
      <c r="K134" s="265"/>
    </row>
    <row r="135" spans="2:11" ht="15" customHeight="1">
      <c r="B135" s="263"/>
      <c r="C135" s="224" t="s">
        <v>122</v>
      </c>
      <c r="D135" s="224"/>
      <c r="E135" s="224"/>
      <c r="F135" s="243" t="s">
        <v>506</v>
      </c>
      <c r="G135" s="224"/>
      <c r="H135" s="224" t="s">
        <v>552</v>
      </c>
      <c r="I135" s="224" t="s">
        <v>502</v>
      </c>
      <c r="J135" s="224">
        <v>255</v>
      </c>
      <c r="K135" s="265"/>
    </row>
    <row r="136" spans="2:11" ht="15" customHeight="1">
      <c r="B136" s="263"/>
      <c r="C136" s="224" t="s">
        <v>529</v>
      </c>
      <c r="D136" s="224"/>
      <c r="E136" s="224"/>
      <c r="F136" s="243" t="s">
        <v>500</v>
      </c>
      <c r="G136" s="224"/>
      <c r="H136" s="224" t="s">
        <v>553</v>
      </c>
      <c r="I136" s="224" t="s">
        <v>531</v>
      </c>
      <c r="J136" s="224"/>
      <c r="K136" s="265"/>
    </row>
    <row r="137" spans="2:11" ht="15" customHeight="1">
      <c r="B137" s="263"/>
      <c r="C137" s="224" t="s">
        <v>532</v>
      </c>
      <c r="D137" s="224"/>
      <c r="E137" s="224"/>
      <c r="F137" s="243" t="s">
        <v>500</v>
      </c>
      <c r="G137" s="224"/>
      <c r="H137" s="224" t="s">
        <v>554</v>
      </c>
      <c r="I137" s="224" t="s">
        <v>534</v>
      </c>
      <c r="J137" s="224"/>
      <c r="K137" s="265"/>
    </row>
    <row r="138" spans="2:11" ht="15" customHeight="1">
      <c r="B138" s="263"/>
      <c r="C138" s="224" t="s">
        <v>535</v>
      </c>
      <c r="D138" s="224"/>
      <c r="E138" s="224"/>
      <c r="F138" s="243" t="s">
        <v>500</v>
      </c>
      <c r="G138" s="224"/>
      <c r="H138" s="224" t="s">
        <v>535</v>
      </c>
      <c r="I138" s="224" t="s">
        <v>534</v>
      </c>
      <c r="J138" s="224"/>
      <c r="K138" s="265"/>
    </row>
    <row r="139" spans="2:11" ht="15" customHeight="1">
      <c r="B139" s="263"/>
      <c r="C139" s="224" t="s">
        <v>37</v>
      </c>
      <c r="D139" s="224"/>
      <c r="E139" s="224"/>
      <c r="F139" s="243" t="s">
        <v>500</v>
      </c>
      <c r="G139" s="224"/>
      <c r="H139" s="224" t="s">
        <v>555</v>
      </c>
      <c r="I139" s="224" t="s">
        <v>534</v>
      </c>
      <c r="J139" s="224"/>
      <c r="K139" s="265"/>
    </row>
    <row r="140" spans="2:11" ht="15" customHeight="1">
      <c r="B140" s="263"/>
      <c r="C140" s="224" t="s">
        <v>556</v>
      </c>
      <c r="D140" s="224"/>
      <c r="E140" s="224"/>
      <c r="F140" s="243" t="s">
        <v>500</v>
      </c>
      <c r="G140" s="224"/>
      <c r="H140" s="224" t="s">
        <v>557</v>
      </c>
      <c r="I140" s="224" t="s">
        <v>534</v>
      </c>
      <c r="J140" s="224"/>
      <c r="K140" s="265"/>
    </row>
    <row r="141" spans="2:11" ht="15" customHeight="1">
      <c r="B141" s="266"/>
      <c r="C141" s="267"/>
      <c r="D141" s="267"/>
      <c r="E141" s="267"/>
      <c r="F141" s="267"/>
      <c r="G141" s="267"/>
      <c r="H141" s="267"/>
      <c r="I141" s="267"/>
      <c r="J141" s="267"/>
      <c r="K141" s="268"/>
    </row>
    <row r="142" spans="2:11" ht="18.75" customHeight="1">
      <c r="B142" s="220"/>
      <c r="C142" s="220"/>
      <c r="D142" s="220"/>
      <c r="E142" s="220"/>
      <c r="F142" s="255"/>
      <c r="G142" s="220"/>
      <c r="H142" s="220"/>
      <c r="I142" s="220"/>
      <c r="J142" s="220"/>
      <c r="K142" s="220"/>
    </row>
    <row r="143" spans="2:11" ht="18.75" customHeight="1">
      <c r="B143" s="230"/>
      <c r="C143" s="230"/>
      <c r="D143" s="230"/>
      <c r="E143" s="230"/>
      <c r="F143" s="230"/>
      <c r="G143" s="230"/>
      <c r="H143" s="230"/>
      <c r="I143" s="230"/>
      <c r="J143" s="230"/>
      <c r="K143" s="230"/>
    </row>
    <row r="144" spans="2:11" ht="7.5" customHeight="1">
      <c r="B144" s="231"/>
      <c r="C144" s="232"/>
      <c r="D144" s="232"/>
      <c r="E144" s="232"/>
      <c r="F144" s="232"/>
      <c r="G144" s="232"/>
      <c r="H144" s="232"/>
      <c r="I144" s="232"/>
      <c r="J144" s="232"/>
      <c r="K144" s="233"/>
    </row>
    <row r="145" spans="2:11" ht="45" customHeight="1">
      <c r="B145" s="234"/>
      <c r="C145" s="369" t="s">
        <v>558</v>
      </c>
      <c r="D145" s="369"/>
      <c r="E145" s="369"/>
      <c r="F145" s="369"/>
      <c r="G145" s="369"/>
      <c r="H145" s="369"/>
      <c r="I145" s="369"/>
      <c r="J145" s="369"/>
      <c r="K145" s="235"/>
    </row>
    <row r="146" spans="2:11" ht="17.25" customHeight="1">
      <c r="B146" s="234"/>
      <c r="C146" s="236" t="s">
        <v>494</v>
      </c>
      <c r="D146" s="236"/>
      <c r="E146" s="236"/>
      <c r="F146" s="236" t="s">
        <v>495</v>
      </c>
      <c r="G146" s="237"/>
      <c r="H146" s="236" t="s">
        <v>117</v>
      </c>
      <c r="I146" s="236" t="s">
        <v>56</v>
      </c>
      <c r="J146" s="236" t="s">
        <v>496</v>
      </c>
      <c r="K146" s="235"/>
    </row>
    <row r="147" spans="2:11" ht="17.25" customHeight="1">
      <c r="B147" s="234"/>
      <c r="C147" s="238" t="s">
        <v>497</v>
      </c>
      <c r="D147" s="238"/>
      <c r="E147" s="238"/>
      <c r="F147" s="239" t="s">
        <v>498</v>
      </c>
      <c r="G147" s="240"/>
      <c r="H147" s="238"/>
      <c r="I147" s="238"/>
      <c r="J147" s="238" t="s">
        <v>499</v>
      </c>
      <c r="K147" s="235"/>
    </row>
    <row r="148" spans="2:11" ht="5.25" customHeight="1">
      <c r="B148" s="244"/>
      <c r="C148" s="241"/>
      <c r="D148" s="241"/>
      <c r="E148" s="241"/>
      <c r="F148" s="241"/>
      <c r="G148" s="242"/>
      <c r="H148" s="241"/>
      <c r="I148" s="241"/>
      <c r="J148" s="241"/>
      <c r="K148" s="265"/>
    </row>
    <row r="149" spans="2:11" ht="15" customHeight="1">
      <c r="B149" s="244"/>
      <c r="C149" s="269" t="s">
        <v>503</v>
      </c>
      <c r="D149" s="224"/>
      <c r="E149" s="224"/>
      <c r="F149" s="270" t="s">
        <v>500</v>
      </c>
      <c r="G149" s="224"/>
      <c r="H149" s="269" t="s">
        <v>539</v>
      </c>
      <c r="I149" s="269" t="s">
        <v>502</v>
      </c>
      <c r="J149" s="269">
        <v>120</v>
      </c>
      <c r="K149" s="265"/>
    </row>
    <row r="150" spans="2:11" ht="15" customHeight="1">
      <c r="B150" s="244"/>
      <c r="C150" s="269" t="s">
        <v>548</v>
      </c>
      <c r="D150" s="224"/>
      <c r="E150" s="224"/>
      <c r="F150" s="270" t="s">
        <v>500</v>
      </c>
      <c r="G150" s="224"/>
      <c r="H150" s="269" t="s">
        <v>559</v>
      </c>
      <c r="I150" s="269" t="s">
        <v>502</v>
      </c>
      <c r="J150" s="269" t="s">
        <v>550</v>
      </c>
      <c r="K150" s="265"/>
    </row>
    <row r="151" spans="2:11" ht="15" customHeight="1">
      <c r="B151" s="244"/>
      <c r="C151" s="269" t="s">
        <v>449</v>
      </c>
      <c r="D151" s="224"/>
      <c r="E151" s="224"/>
      <c r="F151" s="270" t="s">
        <v>500</v>
      </c>
      <c r="G151" s="224"/>
      <c r="H151" s="269" t="s">
        <v>560</v>
      </c>
      <c r="I151" s="269" t="s">
        <v>502</v>
      </c>
      <c r="J151" s="269" t="s">
        <v>550</v>
      </c>
      <c r="K151" s="265"/>
    </row>
    <row r="152" spans="2:11" ht="15" customHeight="1">
      <c r="B152" s="244"/>
      <c r="C152" s="269" t="s">
        <v>505</v>
      </c>
      <c r="D152" s="224"/>
      <c r="E152" s="224"/>
      <c r="F152" s="270" t="s">
        <v>506</v>
      </c>
      <c r="G152" s="224"/>
      <c r="H152" s="269" t="s">
        <v>539</v>
      </c>
      <c r="I152" s="269" t="s">
        <v>502</v>
      </c>
      <c r="J152" s="269">
        <v>50</v>
      </c>
      <c r="K152" s="265"/>
    </row>
    <row r="153" spans="2:11" ht="15" customHeight="1">
      <c r="B153" s="244"/>
      <c r="C153" s="269" t="s">
        <v>508</v>
      </c>
      <c r="D153" s="224"/>
      <c r="E153" s="224"/>
      <c r="F153" s="270" t="s">
        <v>500</v>
      </c>
      <c r="G153" s="224"/>
      <c r="H153" s="269" t="s">
        <v>539</v>
      </c>
      <c r="I153" s="269" t="s">
        <v>510</v>
      </c>
      <c r="J153" s="269"/>
      <c r="K153" s="265"/>
    </row>
    <row r="154" spans="2:11" ht="15" customHeight="1">
      <c r="B154" s="244"/>
      <c r="C154" s="269" t="s">
        <v>519</v>
      </c>
      <c r="D154" s="224"/>
      <c r="E154" s="224"/>
      <c r="F154" s="270" t="s">
        <v>506</v>
      </c>
      <c r="G154" s="224"/>
      <c r="H154" s="269" t="s">
        <v>539</v>
      </c>
      <c r="I154" s="269" t="s">
        <v>502</v>
      </c>
      <c r="J154" s="269">
        <v>50</v>
      </c>
      <c r="K154" s="265"/>
    </row>
    <row r="155" spans="2:11" ht="15" customHeight="1">
      <c r="B155" s="244"/>
      <c r="C155" s="269" t="s">
        <v>527</v>
      </c>
      <c r="D155" s="224"/>
      <c r="E155" s="224"/>
      <c r="F155" s="270" t="s">
        <v>506</v>
      </c>
      <c r="G155" s="224"/>
      <c r="H155" s="269" t="s">
        <v>539</v>
      </c>
      <c r="I155" s="269" t="s">
        <v>502</v>
      </c>
      <c r="J155" s="269">
        <v>50</v>
      </c>
      <c r="K155" s="265"/>
    </row>
    <row r="156" spans="2:11" ht="15" customHeight="1">
      <c r="B156" s="244"/>
      <c r="C156" s="269" t="s">
        <v>525</v>
      </c>
      <c r="D156" s="224"/>
      <c r="E156" s="224"/>
      <c r="F156" s="270" t="s">
        <v>506</v>
      </c>
      <c r="G156" s="224"/>
      <c r="H156" s="269" t="s">
        <v>539</v>
      </c>
      <c r="I156" s="269" t="s">
        <v>502</v>
      </c>
      <c r="J156" s="269">
        <v>50</v>
      </c>
      <c r="K156" s="265"/>
    </row>
    <row r="157" spans="2:11" ht="15" customHeight="1">
      <c r="B157" s="244"/>
      <c r="C157" s="269" t="s">
        <v>97</v>
      </c>
      <c r="D157" s="224"/>
      <c r="E157" s="224"/>
      <c r="F157" s="270" t="s">
        <v>500</v>
      </c>
      <c r="G157" s="224"/>
      <c r="H157" s="269" t="s">
        <v>561</v>
      </c>
      <c r="I157" s="269" t="s">
        <v>502</v>
      </c>
      <c r="J157" s="269" t="s">
        <v>562</v>
      </c>
      <c r="K157" s="265"/>
    </row>
    <row r="158" spans="2:11" ht="15" customHeight="1">
      <c r="B158" s="244"/>
      <c r="C158" s="269" t="s">
        <v>563</v>
      </c>
      <c r="D158" s="224"/>
      <c r="E158" s="224"/>
      <c r="F158" s="270" t="s">
        <v>500</v>
      </c>
      <c r="G158" s="224"/>
      <c r="H158" s="269" t="s">
        <v>564</v>
      </c>
      <c r="I158" s="269" t="s">
        <v>534</v>
      </c>
      <c r="J158" s="269"/>
      <c r="K158" s="265"/>
    </row>
    <row r="159" spans="2:11" ht="15" customHeight="1">
      <c r="B159" s="271"/>
      <c r="C159" s="253"/>
      <c r="D159" s="253"/>
      <c r="E159" s="253"/>
      <c r="F159" s="253"/>
      <c r="G159" s="253"/>
      <c r="H159" s="253"/>
      <c r="I159" s="253"/>
      <c r="J159" s="253"/>
      <c r="K159" s="272"/>
    </row>
    <row r="160" spans="2:11" ht="18.75" customHeight="1">
      <c r="B160" s="220"/>
      <c r="C160" s="224"/>
      <c r="D160" s="224"/>
      <c r="E160" s="224"/>
      <c r="F160" s="243"/>
      <c r="G160" s="224"/>
      <c r="H160" s="224"/>
      <c r="I160" s="224"/>
      <c r="J160" s="224"/>
      <c r="K160" s="220"/>
    </row>
    <row r="161" spans="2:11" ht="18.75" customHeight="1">
      <c r="B161" s="230"/>
      <c r="C161" s="230"/>
      <c r="D161" s="230"/>
      <c r="E161" s="230"/>
      <c r="F161" s="230"/>
      <c r="G161" s="230"/>
      <c r="H161" s="230"/>
      <c r="I161" s="230"/>
      <c r="J161" s="230"/>
      <c r="K161" s="230"/>
    </row>
    <row r="162" spans="2:11" ht="7.5" customHeight="1">
      <c r="B162" s="212"/>
      <c r="C162" s="213"/>
      <c r="D162" s="213"/>
      <c r="E162" s="213"/>
      <c r="F162" s="213"/>
      <c r="G162" s="213"/>
      <c r="H162" s="213"/>
      <c r="I162" s="213"/>
      <c r="J162" s="213"/>
      <c r="K162" s="214"/>
    </row>
    <row r="163" spans="2:11" ht="45" customHeight="1">
      <c r="B163" s="215"/>
      <c r="C163" s="365" t="s">
        <v>565</v>
      </c>
      <c r="D163" s="365"/>
      <c r="E163" s="365"/>
      <c r="F163" s="365"/>
      <c r="G163" s="365"/>
      <c r="H163" s="365"/>
      <c r="I163" s="365"/>
      <c r="J163" s="365"/>
      <c r="K163" s="216"/>
    </row>
    <row r="164" spans="2:11" ht="17.25" customHeight="1">
      <c r="B164" s="215"/>
      <c r="C164" s="236" t="s">
        <v>494</v>
      </c>
      <c r="D164" s="236"/>
      <c r="E164" s="236"/>
      <c r="F164" s="236" t="s">
        <v>495</v>
      </c>
      <c r="G164" s="273"/>
      <c r="H164" s="274" t="s">
        <v>117</v>
      </c>
      <c r="I164" s="274" t="s">
        <v>56</v>
      </c>
      <c r="J164" s="236" t="s">
        <v>496</v>
      </c>
      <c r="K164" s="216"/>
    </row>
    <row r="165" spans="2:11" ht="17.25" customHeight="1">
      <c r="B165" s="217"/>
      <c r="C165" s="238" t="s">
        <v>497</v>
      </c>
      <c r="D165" s="238"/>
      <c r="E165" s="238"/>
      <c r="F165" s="239" t="s">
        <v>498</v>
      </c>
      <c r="G165" s="275"/>
      <c r="H165" s="276"/>
      <c r="I165" s="276"/>
      <c r="J165" s="238" t="s">
        <v>499</v>
      </c>
      <c r="K165" s="218"/>
    </row>
    <row r="166" spans="2:11" ht="5.25" customHeight="1">
      <c r="B166" s="244"/>
      <c r="C166" s="241"/>
      <c r="D166" s="241"/>
      <c r="E166" s="241"/>
      <c r="F166" s="241"/>
      <c r="G166" s="242"/>
      <c r="H166" s="241"/>
      <c r="I166" s="241"/>
      <c r="J166" s="241"/>
      <c r="K166" s="265"/>
    </row>
    <row r="167" spans="2:11" ht="15" customHeight="1">
      <c r="B167" s="244"/>
      <c r="C167" s="224" t="s">
        <v>503</v>
      </c>
      <c r="D167" s="224"/>
      <c r="E167" s="224"/>
      <c r="F167" s="243" t="s">
        <v>500</v>
      </c>
      <c r="G167" s="224"/>
      <c r="H167" s="224" t="s">
        <v>539</v>
      </c>
      <c r="I167" s="224" t="s">
        <v>502</v>
      </c>
      <c r="J167" s="224">
        <v>120</v>
      </c>
      <c r="K167" s="265"/>
    </row>
    <row r="168" spans="2:11" ht="15" customHeight="1">
      <c r="B168" s="244"/>
      <c r="C168" s="224" t="s">
        <v>548</v>
      </c>
      <c r="D168" s="224"/>
      <c r="E168" s="224"/>
      <c r="F168" s="243" t="s">
        <v>500</v>
      </c>
      <c r="G168" s="224"/>
      <c r="H168" s="224" t="s">
        <v>549</v>
      </c>
      <c r="I168" s="224" t="s">
        <v>502</v>
      </c>
      <c r="J168" s="224" t="s">
        <v>550</v>
      </c>
      <c r="K168" s="265"/>
    </row>
    <row r="169" spans="2:11" ht="15" customHeight="1">
      <c r="B169" s="244"/>
      <c r="C169" s="224" t="s">
        <v>449</v>
      </c>
      <c r="D169" s="224"/>
      <c r="E169" s="224"/>
      <c r="F169" s="243" t="s">
        <v>500</v>
      </c>
      <c r="G169" s="224"/>
      <c r="H169" s="224" t="s">
        <v>566</v>
      </c>
      <c r="I169" s="224" t="s">
        <v>502</v>
      </c>
      <c r="J169" s="224" t="s">
        <v>550</v>
      </c>
      <c r="K169" s="265"/>
    </row>
    <row r="170" spans="2:11" ht="15" customHeight="1">
      <c r="B170" s="244"/>
      <c r="C170" s="224" t="s">
        <v>505</v>
      </c>
      <c r="D170" s="224"/>
      <c r="E170" s="224"/>
      <c r="F170" s="243" t="s">
        <v>506</v>
      </c>
      <c r="G170" s="224"/>
      <c r="H170" s="224" t="s">
        <v>566</v>
      </c>
      <c r="I170" s="224" t="s">
        <v>502</v>
      </c>
      <c r="J170" s="224">
        <v>50</v>
      </c>
      <c r="K170" s="265"/>
    </row>
    <row r="171" spans="2:11" ht="15" customHeight="1">
      <c r="B171" s="244"/>
      <c r="C171" s="224" t="s">
        <v>508</v>
      </c>
      <c r="D171" s="224"/>
      <c r="E171" s="224"/>
      <c r="F171" s="243" t="s">
        <v>500</v>
      </c>
      <c r="G171" s="224"/>
      <c r="H171" s="224" t="s">
        <v>566</v>
      </c>
      <c r="I171" s="224" t="s">
        <v>510</v>
      </c>
      <c r="J171" s="224"/>
      <c r="K171" s="265"/>
    </row>
    <row r="172" spans="2:11" ht="15" customHeight="1">
      <c r="B172" s="244"/>
      <c r="C172" s="224" t="s">
        <v>519</v>
      </c>
      <c r="D172" s="224"/>
      <c r="E172" s="224"/>
      <c r="F172" s="243" t="s">
        <v>506</v>
      </c>
      <c r="G172" s="224"/>
      <c r="H172" s="224" t="s">
        <v>566</v>
      </c>
      <c r="I172" s="224" t="s">
        <v>502</v>
      </c>
      <c r="J172" s="224">
        <v>50</v>
      </c>
      <c r="K172" s="265"/>
    </row>
    <row r="173" spans="2:11" ht="15" customHeight="1">
      <c r="B173" s="244"/>
      <c r="C173" s="224" t="s">
        <v>527</v>
      </c>
      <c r="D173" s="224"/>
      <c r="E173" s="224"/>
      <c r="F173" s="243" t="s">
        <v>506</v>
      </c>
      <c r="G173" s="224"/>
      <c r="H173" s="224" t="s">
        <v>566</v>
      </c>
      <c r="I173" s="224" t="s">
        <v>502</v>
      </c>
      <c r="J173" s="224">
        <v>50</v>
      </c>
      <c r="K173" s="265"/>
    </row>
    <row r="174" spans="2:11" ht="15" customHeight="1">
      <c r="B174" s="244"/>
      <c r="C174" s="224" t="s">
        <v>525</v>
      </c>
      <c r="D174" s="224"/>
      <c r="E174" s="224"/>
      <c r="F174" s="243" t="s">
        <v>506</v>
      </c>
      <c r="G174" s="224"/>
      <c r="H174" s="224" t="s">
        <v>566</v>
      </c>
      <c r="I174" s="224" t="s">
        <v>502</v>
      </c>
      <c r="J174" s="224">
        <v>50</v>
      </c>
      <c r="K174" s="265"/>
    </row>
    <row r="175" spans="2:11" ht="15" customHeight="1">
      <c r="B175" s="244"/>
      <c r="C175" s="224" t="s">
        <v>116</v>
      </c>
      <c r="D175" s="224"/>
      <c r="E175" s="224"/>
      <c r="F175" s="243" t="s">
        <v>500</v>
      </c>
      <c r="G175" s="224"/>
      <c r="H175" s="224" t="s">
        <v>567</v>
      </c>
      <c r="I175" s="224" t="s">
        <v>568</v>
      </c>
      <c r="J175" s="224"/>
      <c r="K175" s="265"/>
    </row>
    <row r="176" spans="2:11" ht="15" customHeight="1">
      <c r="B176" s="244"/>
      <c r="C176" s="224" t="s">
        <v>56</v>
      </c>
      <c r="D176" s="224"/>
      <c r="E176" s="224"/>
      <c r="F176" s="243" t="s">
        <v>500</v>
      </c>
      <c r="G176" s="224"/>
      <c r="H176" s="224" t="s">
        <v>569</v>
      </c>
      <c r="I176" s="224" t="s">
        <v>570</v>
      </c>
      <c r="J176" s="224">
        <v>1</v>
      </c>
      <c r="K176" s="265"/>
    </row>
    <row r="177" spans="2:11" ht="15" customHeight="1">
      <c r="B177" s="244"/>
      <c r="C177" s="224" t="s">
        <v>52</v>
      </c>
      <c r="D177" s="224"/>
      <c r="E177" s="224"/>
      <c r="F177" s="243" t="s">
        <v>500</v>
      </c>
      <c r="G177" s="224"/>
      <c r="H177" s="224" t="s">
        <v>571</v>
      </c>
      <c r="I177" s="224" t="s">
        <v>502</v>
      </c>
      <c r="J177" s="224">
        <v>20</v>
      </c>
      <c r="K177" s="265"/>
    </row>
    <row r="178" spans="2:11" ht="15" customHeight="1">
      <c r="B178" s="244"/>
      <c r="C178" s="224" t="s">
        <v>117</v>
      </c>
      <c r="D178" s="224"/>
      <c r="E178" s="224"/>
      <c r="F178" s="243" t="s">
        <v>500</v>
      </c>
      <c r="G178" s="224"/>
      <c r="H178" s="224" t="s">
        <v>572</v>
      </c>
      <c r="I178" s="224" t="s">
        <v>502</v>
      </c>
      <c r="J178" s="224">
        <v>255</v>
      </c>
      <c r="K178" s="265"/>
    </row>
    <row r="179" spans="2:11" ht="15" customHeight="1">
      <c r="B179" s="244"/>
      <c r="C179" s="224" t="s">
        <v>118</v>
      </c>
      <c r="D179" s="224"/>
      <c r="E179" s="224"/>
      <c r="F179" s="243" t="s">
        <v>500</v>
      </c>
      <c r="G179" s="224"/>
      <c r="H179" s="224" t="s">
        <v>465</v>
      </c>
      <c r="I179" s="224" t="s">
        <v>502</v>
      </c>
      <c r="J179" s="224">
        <v>10</v>
      </c>
      <c r="K179" s="265"/>
    </row>
    <row r="180" spans="2:11" ht="15" customHeight="1">
      <c r="B180" s="244"/>
      <c r="C180" s="224" t="s">
        <v>119</v>
      </c>
      <c r="D180" s="224"/>
      <c r="E180" s="224"/>
      <c r="F180" s="243" t="s">
        <v>500</v>
      </c>
      <c r="G180" s="224"/>
      <c r="H180" s="224" t="s">
        <v>573</v>
      </c>
      <c r="I180" s="224" t="s">
        <v>534</v>
      </c>
      <c r="J180" s="224"/>
      <c r="K180" s="265"/>
    </row>
    <row r="181" spans="2:11" ht="15" customHeight="1">
      <c r="B181" s="244"/>
      <c r="C181" s="224" t="s">
        <v>574</v>
      </c>
      <c r="D181" s="224"/>
      <c r="E181" s="224"/>
      <c r="F181" s="243" t="s">
        <v>500</v>
      </c>
      <c r="G181" s="224"/>
      <c r="H181" s="224" t="s">
        <v>575</v>
      </c>
      <c r="I181" s="224" t="s">
        <v>534</v>
      </c>
      <c r="J181" s="224"/>
      <c r="K181" s="265"/>
    </row>
    <row r="182" spans="2:11" ht="15" customHeight="1">
      <c r="B182" s="244"/>
      <c r="C182" s="224" t="s">
        <v>563</v>
      </c>
      <c r="D182" s="224"/>
      <c r="E182" s="224"/>
      <c r="F182" s="243" t="s">
        <v>500</v>
      </c>
      <c r="G182" s="224"/>
      <c r="H182" s="224" t="s">
        <v>576</v>
      </c>
      <c r="I182" s="224" t="s">
        <v>534</v>
      </c>
      <c r="J182" s="224"/>
      <c r="K182" s="265"/>
    </row>
    <row r="183" spans="2:11" ht="15" customHeight="1">
      <c r="B183" s="244"/>
      <c r="C183" s="224" t="s">
        <v>121</v>
      </c>
      <c r="D183" s="224"/>
      <c r="E183" s="224"/>
      <c r="F183" s="243" t="s">
        <v>506</v>
      </c>
      <c r="G183" s="224"/>
      <c r="H183" s="224" t="s">
        <v>577</v>
      </c>
      <c r="I183" s="224" t="s">
        <v>502</v>
      </c>
      <c r="J183" s="224">
        <v>50</v>
      </c>
      <c r="K183" s="265"/>
    </row>
    <row r="184" spans="2:11" ht="15" customHeight="1">
      <c r="B184" s="244"/>
      <c r="C184" s="224" t="s">
        <v>578</v>
      </c>
      <c r="D184" s="224"/>
      <c r="E184" s="224"/>
      <c r="F184" s="243" t="s">
        <v>506</v>
      </c>
      <c r="G184" s="224"/>
      <c r="H184" s="224" t="s">
        <v>579</v>
      </c>
      <c r="I184" s="224" t="s">
        <v>580</v>
      </c>
      <c r="J184" s="224"/>
      <c r="K184" s="265"/>
    </row>
    <row r="185" spans="2:11" ht="15" customHeight="1">
      <c r="B185" s="244"/>
      <c r="C185" s="224" t="s">
        <v>581</v>
      </c>
      <c r="D185" s="224"/>
      <c r="E185" s="224"/>
      <c r="F185" s="243" t="s">
        <v>506</v>
      </c>
      <c r="G185" s="224"/>
      <c r="H185" s="224" t="s">
        <v>582</v>
      </c>
      <c r="I185" s="224" t="s">
        <v>580</v>
      </c>
      <c r="J185" s="224"/>
      <c r="K185" s="265"/>
    </row>
    <row r="186" spans="2:11" ht="15" customHeight="1">
      <c r="B186" s="244"/>
      <c r="C186" s="224" t="s">
        <v>583</v>
      </c>
      <c r="D186" s="224"/>
      <c r="E186" s="224"/>
      <c r="F186" s="243" t="s">
        <v>506</v>
      </c>
      <c r="G186" s="224"/>
      <c r="H186" s="224" t="s">
        <v>584</v>
      </c>
      <c r="I186" s="224" t="s">
        <v>580</v>
      </c>
      <c r="J186" s="224"/>
      <c r="K186" s="265"/>
    </row>
    <row r="187" spans="2:11" ht="15" customHeight="1">
      <c r="B187" s="244"/>
      <c r="C187" s="277" t="s">
        <v>585</v>
      </c>
      <c r="D187" s="224"/>
      <c r="E187" s="224"/>
      <c r="F187" s="243" t="s">
        <v>506</v>
      </c>
      <c r="G187" s="224"/>
      <c r="H187" s="224" t="s">
        <v>586</v>
      </c>
      <c r="I187" s="224" t="s">
        <v>587</v>
      </c>
      <c r="J187" s="278" t="s">
        <v>588</v>
      </c>
      <c r="K187" s="265"/>
    </row>
    <row r="188" spans="2:11" ht="15" customHeight="1">
      <c r="B188" s="244"/>
      <c r="C188" s="229" t="s">
        <v>41</v>
      </c>
      <c r="D188" s="224"/>
      <c r="E188" s="224"/>
      <c r="F188" s="243" t="s">
        <v>500</v>
      </c>
      <c r="G188" s="224"/>
      <c r="H188" s="220" t="s">
        <v>589</v>
      </c>
      <c r="I188" s="224" t="s">
        <v>590</v>
      </c>
      <c r="J188" s="224"/>
      <c r="K188" s="265"/>
    </row>
    <row r="189" spans="2:11" ht="15" customHeight="1">
      <c r="B189" s="244"/>
      <c r="C189" s="229" t="s">
        <v>591</v>
      </c>
      <c r="D189" s="224"/>
      <c r="E189" s="224"/>
      <c r="F189" s="243" t="s">
        <v>500</v>
      </c>
      <c r="G189" s="224"/>
      <c r="H189" s="224" t="s">
        <v>592</v>
      </c>
      <c r="I189" s="224" t="s">
        <v>534</v>
      </c>
      <c r="J189" s="224"/>
      <c r="K189" s="265"/>
    </row>
    <row r="190" spans="2:11" ht="15" customHeight="1">
      <c r="B190" s="244"/>
      <c r="C190" s="229" t="s">
        <v>593</v>
      </c>
      <c r="D190" s="224"/>
      <c r="E190" s="224"/>
      <c r="F190" s="243" t="s">
        <v>500</v>
      </c>
      <c r="G190" s="224"/>
      <c r="H190" s="224" t="s">
        <v>594</v>
      </c>
      <c r="I190" s="224" t="s">
        <v>534</v>
      </c>
      <c r="J190" s="224"/>
      <c r="K190" s="265"/>
    </row>
    <row r="191" spans="2:11" ht="15" customHeight="1">
      <c r="B191" s="244"/>
      <c r="C191" s="229" t="s">
        <v>595</v>
      </c>
      <c r="D191" s="224"/>
      <c r="E191" s="224"/>
      <c r="F191" s="243" t="s">
        <v>506</v>
      </c>
      <c r="G191" s="224"/>
      <c r="H191" s="224" t="s">
        <v>596</v>
      </c>
      <c r="I191" s="224" t="s">
        <v>534</v>
      </c>
      <c r="J191" s="224"/>
      <c r="K191" s="265"/>
    </row>
    <row r="192" spans="2:11" ht="15" customHeight="1">
      <c r="B192" s="271"/>
      <c r="C192" s="279"/>
      <c r="D192" s="253"/>
      <c r="E192" s="253"/>
      <c r="F192" s="253"/>
      <c r="G192" s="253"/>
      <c r="H192" s="253"/>
      <c r="I192" s="253"/>
      <c r="J192" s="253"/>
      <c r="K192" s="272"/>
    </row>
    <row r="193" spans="2:11" ht="18.75" customHeight="1">
      <c r="B193" s="220"/>
      <c r="C193" s="224"/>
      <c r="D193" s="224"/>
      <c r="E193" s="224"/>
      <c r="F193" s="243"/>
      <c r="G193" s="224"/>
      <c r="H193" s="224"/>
      <c r="I193" s="224"/>
      <c r="J193" s="224"/>
      <c r="K193" s="220"/>
    </row>
    <row r="194" spans="2:11" ht="18.75" customHeight="1">
      <c r="B194" s="220"/>
      <c r="C194" s="224"/>
      <c r="D194" s="224"/>
      <c r="E194" s="224"/>
      <c r="F194" s="243"/>
      <c r="G194" s="224"/>
      <c r="H194" s="224"/>
      <c r="I194" s="224"/>
      <c r="J194" s="224"/>
      <c r="K194" s="220"/>
    </row>
    <row r="195" spans="2:11" ht="18.75" customHeight="1">
      <c r="B195" s="230"/>
      <c r="C195" s="230"/>
      <c r="D195" s="230"/>
      <c r="E195" s="230"/>
      <c r="F195" s="230"/>
      <c r="G195" s="230"/>
      <c r="H195" s="230"/>
      <c r="I195" s="230"/>
      <c r="J195" s="230"/>
      <c r="K195" s="230"/>
    </row>
    <row r="196" spans="2:11" ht="13.5">
      <c r="B196" s="212"/>
      <c r="C196" s="213"/>
      <c r="D196" s="213"/>
      <c r="E196" s="213"/>
      <c r="F196" s="213"/>
      <c r="G196" s="213"/>
      <c r="H196" s="213"/>
      <c r="I196" s="213"/>
      <c r="J196" s="213"/>
      <c r="K196" s="214"/>
    </row>
    <row r="197" spans="2:11" ht="21">
      <c r="B197" s="215"/>
      <c r="C197" s="365" t="s">
        <v>597</v>
      </c>
      <c r="D197" s="365"/>
      <c r="E197" s="365"/>
      <c r="F197" s="365"/>
      <c r="G197" s="365"/>
      <c r="H197" s="365"/>
      <c r="I197" s="365"/>
      <c r="J197" s="365"/>
      <c r="K197" s="216"/>
    </row>
    <row r="198" spans="2:11" ht="25.5" customHeight="1">
      <c r="B198" s="215"/>
      <c r="C198" s="280" t="s">
        <v>598</v>
      </c>
      <c r="D198" s="280"/>
      <c r="E198" s="280"/>
      <c r="F198" s="280" t="s">
        <v>599</v>
      </c>
      <c r="G198" s="281"/>
      <c r="H198" s="370" t="s">
        <v>600</v>
      </c>
      <c r="I198" s="370"/>
      <c r="J198" s="370"/>
      <c r="K198" s="216"/>
    </row>
    <row r="199" spans="2:11" ht="5.25" customHeight="1">
      <c r="B199" s="244"/>
      <c r="C199" s="241"/>
      <c r="D199" s="241"/>
      <c r="E199" s="241"/>
      <c r="F199" s="241"/>
      <c r="G199" s="224"/>
      <c r="H199" s="241"/>
      <c r="I199" s="241"/>
      <c r="J199" s="241"/>
      <c r="K199" s="265"/>
    </row>
    <row r="200" spans="2:11" ht="15" customHeight="1">
      <c r="B200" s="244"/>
      <c r="C200" s="224" t="s">
        <v>590</v>
      </c>
      <c r="D200" s="224"/>
      <c r="E200" s="224"/>
      <c r="F200" s="243" t="s">
        <v>42</v>
      </c>
      <c r="G200" s="224"/>
      <c r="H200" s="367" t="s">
        <v>601</v>
      </c>
      <c r="I200" s="367"/>
      <c r="J200" s="367"/>
      <c r="K200" s="265"/>
    </row>
    <row r="201" spans="2:11" ht="15" customHeight="1">
      <c r="B201" s="244"/>
      <c r="C201" s="250"/>
      <c r="D201" s="224"/>
      <c r="E201" s="224"/>
      <c r="F201" s="243" t="s">
        <v>43</v>
      </c>
      <c r="G201" s="224"/>
      <c r="H201" s="367" t="s">
        <v>602</v>
      </c>
      <c r="I201" s="367"/>
      <c r="J201" s="367"/>
      <c r="K201" s="265"/>
    </row>
    <row r="202" spans="2:11" ht="15" customHeight="1">
      <c r="B202" s="244"/>
      <c r="C202" s="250"/>
      <c r="D202" s="224"/>
      <c r="E202" s="224"/>
      <c r="F202" s="243" t="s">
        <v>46</v>
      </c>
      <c r="G202" s="224"/>
      <c r="H202" s="367" t="s">
        <v>603</v>
      </c>
      <c r="I202" s="367"/>
      <c r="J202" s="367"/>
      <c r="K202" s="265"/>
    </row>
    <row r="203" spans="2:11" ht="15" customHeight="1">
      <c r="B203" s="244"/>
      <c r="C203" s="224"/>
      <c r="D203" s="224"/>
      <c r="E203" s="224"/>
      <c r="F203" s="243" t="s">
        <v>44</v>
      </c>
      <c r="G203" s="224"/>
      <c r="H203" s="367" t="s">
        <v>604</v>
      </c>
      <c r="I203" s="367"/>
      <c r="J203" s="367"/>
      <c r="K203" s="265"/>
    </row>
    <row r="204" spans="2:11" ht="15" customHeight="1">
      <c r="B204" s="244"/>
      <c r="C204" s="224"/>
      <c r="D204" s="224"/>
      <c r="E204" s="224"/>
      <c r="F204" s="243" t="s">
        <v>45</v>
      </c>
      <c r="G204" s="224"/>
      <c r="H204" s="367" t="s">
        <v>605</v>
      </c>
      <c r="I204" s="367"/>
      <c r="J204" s="367"/>
      <c r="K204" s="265"/>
    </row>
    <row r="205" spans="2:11" ht="15" customHeight="1">
      <c r="B205" s="244"/>
      <c r="C205" s="224"/>
      <c r="D205" s="224"/>
      <c r="E205" s="224"/>
      <c r="F205" s="243"/>
      <c r="G205" s="224"/>
      <c r="H205" s="224"/>
      <c r="I205" s="224"/>
      <c r="J205" s="224"/>
      <c r="K205" s="265"/>
    </row>
    <row r="206" spans="2:11" ht="15" customHeight="1">
      <c r="B206" s="244"/>
      <c r="C206" s="224" t="s">
        <v>546</v>
      </c>
      <c r="D206" s="224"/>
      <c r="E206" s="224"/>
      <c r="F206" s="243" t="s">
        <v>78</v>
      </c>
      <c r="G206" s="224"/>
      <c r="H206" s="367" t="s">
        <v>606</v>
      </c>
      <c r="I206" s="367"/>
      <c r="J206" s="367"/>
      <c r="K206" s="265"/>
    </row>
    <row r="207" spans="2:11" ht="15" customHeight="1">
      <c r="B207" s="244"/>
      <c r="C207" s="250"/>
      <c r="D207" s="224"/>
      <c r="E207" s="224"/>
      <c r="F207" s="243" t="s">
        <v>443</v>
      </c>
      <c r="G207" s="224"/>
      <c r="H207" s="367" t="s">
        <v>444</v>
      </c>
      <c r="I207" s="367"/>
      <c r="J207" s="367"/>
      <c r="K207" s="265"/>
    </row>
    <row r="208" spans="2:11" ht="15" customHeight="1">
      <c r="B208" s="244"/>
      <c r="C208" s="224"/>
      <c r="D208" s="224"/>
      <c r="E208" s="224"/>
      <c r="F208" s="243" t="s">
        <v>441</v>
      </c>
      <c r="G208" s="224"/>
      <c r="H208" s="367" t="s">
        <v>607</v>
      </c>
      <c r="I208" s="367"/>
      <c r="J208" s="367"/>
      <c r="K208" s="265"/>
    </row>
    <row r="209" spans="2:11" ht="15" customHeight="1">
      <c r="B209" s="282"/>
      <c r="C209" s="250"/>
      <c r="D209" s="250"/>
      <c r="E209" s="250"/>
      <c r="F209" s="243" t="s">
        <v>445</v>
      </c>
      <c r="G209" s="229"/>
      <c r="H209" s="371" t="s">
        <v>446</v>
      </c>
      <c r="I209" s="371"/>
      <c r="J209" s="371"/>
      <c r="K209" s="283"/>
    </row>
    <row r="210" spans="2:11" ht="15" customHeight="1">
      <c r="B210" s="282"/>
      <c r="C210" s="250"/>
      <c r="D210" s="250"/>
      <c r="E210" s="250"/>
      <c r="F210" s="243" t="s">
        <v>447</v>
      </c>
      <c r="G210" s="229"/>
      <c r="H210" s="371" t="s">
        <v>608</v>
      </c>
      <c r="I210" s="371"/>
      <c r="J210" s="371"/>
      <c r="K210" s="283"/>
    </row>
    <row r="211" spans="2:11" ht="15" customHeight="1">
      <c r="B211" s="282"/>
      <c r="C211" s="250"/>
      <c r="D211" s="250"/>
      <c r="E211" s="250"/>
      <c r="F211" s="284"/>
      <c r="G211" s="229"/>
      <c r="H211" s="285"/>
      <c r="I211" s="285"/>
      <c r="J211" s="285"/>
      <c r="K211" s="283"/>
    </row>
    <row r="212" spans="2:11" ht="15" customHeight="1">
      <c r="B212" s="282"/>
      <c r="C212" s="224" t="s">
        <v>570</v>
      </c>
      <c r="D212" s="250"/>
      <c r="E212" s="250"/>
      <c r="F212" s="243">
        <v>1</v>
      </c>
      <c r="G212" s="229"/>
      <c r="H212" s="371" t="s">
        <v>609</v>
      </c>
      <c r="I212" s="371"/>
      <c r="J212" s="371"/>
      <c r="K212" s="283"/>
    </row>
    <row r="213" spans="2:11" ht="15" customHeight="1">
      <c r="B213" s="282"/>
      <c r="C213" s="250"/>
      <c r="D213" s="250"/>
      <c r="E213" s="250"/>
      <c r="F213" s="243">
        <v>2</v>
      </c>
      <c r="G213" s="229"/>
      <c r="H213" s="371" t="s">
        <v>610</v>
      </c>
      <c r="I213" s="371"/>
      <c r="J213" s="371"/>
      <c r="K213" s="283"/>
    </row>
    <row r="214" spans="2:11" ht="15" customHeight="1">
      <c r="B214" s="282"/>
      <c r="C214" s="250"/>
      <c r="D214" s="250"/>
      <c r="E214" s="250"/>
      <c r="F214" s="243">
        <v>3</v>
      </c>
      <c r="G214" s="229"/>
      <c r="H214" s="371" t="s">
        <v>611</v>
      </c>
      <c r="I214" s="371"/>
      <c r="J214" s="371"/>
      <c r="K214" s="283"/>
    </row>
    <row r="215" spans="2:11" ht="15" customHeight="1">
      <c r="B215" s="282"/>
      <c r="C215" s="250"/>
      <c r="D215" s="250"/>
      <c r="E215" s="250"/>
      <c r="F215" s="243">
        <v>4</v>
      </c>
      <c r="G215" s="229"/>
      <c r="H215" s="371" t="s">
        <v>612</v>
      </c>
      <c r="I215" s="371"/>
      <c r="J215" s="371"/>
      <c r="K215" s="283"/>
    </row>
    <row r="216" spans="2:11" ht="12.75" customHeight="1">
      <c r="B216" s="286"/>
      <c r="C216" s="287"/>
      <c r="D216" s="287"/>
      <c r="E216" s="287"/>
      <c r="F216" s="287"/>
      <c r="G216" s="287"/>
      <c r="H216" s="287"/>
      <c r="I216" s="287"/>
      <c r="J216" s="287"/>
      <c r="K216" s="288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EVA-DELL\Eva</dc:creator>
  <cp:keywords/>
  <dc:description/>
  <cp:lastModifiedBy>Zbuzková Soňa</cp:lastModifiedBy>
  <dcterms:created xsi:type="dcterms:W3CDTF">2017-11-20T22:40:16Z</dcterms:created>
  <dcterms:modified xsi:type="dcterms:W3CDTF">2018-10-04T05:53:16Z</dcterms:modified>
  <cp:category/>
  <cp:version/>
  <cp:contentType/>
  <cp:contentStatus/>
</cp:coreProperties>
</file>