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elinkaj\Desktop\MŠ MÁCHOVNA\INTERIÉR - VZ\VZ na interiér\přílohy VZ\"/>
    </mc:Choice>
  </mc:AlternateContent>
  <xr:revisionPtr revIDLastSave="0" documentId="13_ncr:1_{2BFC1CAC-C1F6-472D-878F-C196CBD05F1F}" xr6:coauthVersionLast="47" xr6:coauthVersionMax="47" xr10:uidLastSave="{00000000-0000-0000-0000-000000000000}"/>
  <bookViews>
    <workbookView xWindow="-108" yWindow="-108" windowWidth="23256" windowHeight="12576" firstSheet="2" activeTab="5" xr2:uid="{00000000-000D-0000-FFFF-FFFF00000000}"/>
  </bookViews>
  <sheets>
    <sheet name="Rekapitulace stavby" sheetId="1" r:id="rId1"/>
    <sheet name="A02 - Šatny a kanceláře -..." sheetId="2" r:id="rId2"/>
    <sheet name="B02 - Třídy - DOPLŇKY" sheetId="3" r:id="rId3"/>
    <sheet name="C03 - Sklady - DOPLŇKY" sheetId="4" r:id="rId4"/>
    <sheet name="E02 - Ostatní - DOPLŇKY" sheetId="5" r:id="rId5"/>
    <sheet name="VRN - Vedlejší rozpočtové..." sheetId="6" r:id="rId6"/>
    <sheet name="Pokyny pro vyplnění" sheetId="7" r:id="rId7"/>
  </sheets>
  <definedNames>
    <definedName name="_xlnm._FilterDatabase" localSheetId="1" hidden="1">'A02 - Šatny a kanceláře -...'!$C$84:$K$136</definedName>
    <definedName name="_xlnm._FilterDatabase" localSheetId="2" hidden="1">'B02 - Třídy - DOPLŇKY'!$C$83:$K$187</definedName>
    <definedName name="_xlnm._FilterDatabase" localSheetId="3" hidden="1">'C03 - Sklady - DOPLŇKY'!$C$79:$K$84</definedName>
    <definedName name="_xlnm._FilterDatabase" localSheetId="4" hidden="1">'E02 - Ostatní - DOPLŇKY'!$C$79:$K$105</definedName>
    <definedName name="_xlnm._FilterDatabase" localSheetId="5" hidden="1">'VRN - Vedlejší rozpočtové...'!$C$79:$K$101</definedName>
    <definedName name="_xlnm.Print_Titles" localSheetId="1">'A02 - Šatny a kanceláře -...'!$84:$84</definedName>
    <definedName name="_xlnm.Print_Titles" localSheetId="2">'B02 - Třídy - DOPLŇKY'!$83:$83</definedName>
    <definedName name="_xlnm.Print_Titles" localSheetId="3">'C03 - Sklady - DOPLŇKY'!$79:$79</definedName>
    <definedName name="_xlnm.Print_Titles" localSheetId="4">'E02 - Ostatní - DOPLŇKY'!$79:$79</definedName>
    <definedName name="_xlnm.Print_Titles" localSheetId="0">'Rekapitulace stavby'!$52:$52</definedName>
    <definedName name="_xlnm.Print_Titles" localSheetId="5">'VRN - Vedlejší rozpočtové...'!$79:$79</definedName>
    <definedName name="_xlnm.Print_Area" localSheetId="1">'A02 - Šatny a kanceláře -...'!$C$4:$J$39,'A02 - Šatny a kanceláře -...'!$C$45:$J$66,'A02 - Šatny a kanceláře -...'!$C$72:$K$136</definedName>
    <definedName name="_xlnm.Print_Area" localSheetId="2">'B02 - Třídy - DOPLŇKY'!$C$4:$J$39,'B02 - Třídy - DOPLŇKY'!$C$45:$J$65,'B02 - Třídy - DOPLŇKY'!$C$71:$K$187</definedName>
    <definedName name="_xlnm.Print_Area" localSheetId="3">'C03 - Sklady - DOPLŇKY'!$C$4:$J$39,'C03 - Sklady - DOPLŇKY'!$C$45:$J$61,'C03 - Sklady - DOPLŇKY'!$C$67:$K$84</definedName>
    <definedName name="_xlnm.Print_Area" localSheetId="4">'E02 - Ostatní - DOPLŇKY'!$C$4:$J$39,'E02 - Ostatní - DOPLŇKY'!$C$45:$J$61,'E02 - Ostatní - DOPLŇKY'!$C$67:$K$105</definedName>
    <definedName name="_xlnm.Print_Area" localSheetId="6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stavby'!$C$42:$AQ$60</definedName>
    <definedName name="_xlnm.Print_Area" localSheetId="5">'VRN - Vedlejší rozpočtové...'!$C$4:$J$39,'VRN - Vedlejší rozpočtové...'!$C$45:$J$61,'VRN - Vedlejší rozpočtové...'!$C$67:$K$101</definedName>
  </definedNames>
  <calcPr calcId="191029"/>
</workbook>
</file>

<file path=xl/calcChain.xml><?xml version="1.0" encoding="utf-8"?>
<calcChain xmlns="http://schemas.openxmlformats.org/spreadsheetml/2006/main">
  <c r="J37" i="6" l="1"/>
  <c r="J36" i="6"/>
  <c r="AY59" i="1"/>
  <c r="J35" i="6"/>
  <c r="AX59" i="1" s="1"/>
  <c r="BI100" i="6"/>
  <c r="BH100" i="6"/>
  <c r="BG100" i="6"/>
  <c r="BF100" i="6"/>
  <c r="T100" i="6"/>
  <c r="R100" i="6"/>
  <c r="P100" i="6"/>
  <c r="BI98" i="6"/>
  <c r="BH98" i="6"/>
  <c r="BG98" i="6"/>
  <c r="BF98" i="6"/>
  <c r="T98" i="6"/>
  <c r="R98" i="6"/>
  <c r="P98" i="6"/>
  <c r="BI96" i="6"/>
  <c r="BH96" i="6"/>
  <c r="BG96" i="6"/>
  <c r="BF96" i="6"/>
  <c r="T96" i="6"/>
  <c r="R96" i="6"/>
  <c r="P96" i="6"/>
  <c r="BI94" i="6"/>
  <c r="BH94" i="6"/>
  <c r="BG94" i="6"/>
  <c r="BF94" i="6"/>
  <c r="T94" i="6"/>
  <c r="R94" i="6"/>
  <c r="P94" i="6"/>
  <c r="BI92" i="6"/>
  <c r="BH92" i="6"/>
  <c r="BG92" i="6"/>
  <c r="BF92" i="6"/>
  <c r="T92" i="6"/>
  <c r="R92" i="6"/>
  <c r="P92" i="6"/>
  <c r="BI90" i="6"/>
  <c r="BH90" i="6"/>
  <c r="BG90" i="6"/>
  <c r="BF90" i="6"/>
  <c r="T90" i="6"/>
  <c r="R90" i="6"/>
  <c r="P90" i="6"/>
  <c r="BI88" i="6"/>
  <c r="BH88" i="6"/>
  <c r="BG88" i="6"/>
  <c r="BF88" i="6"/>
  <c r="T88" i="6"/>
  <c r="R88" i="6"/>
  <c r="P88" i="6"/>
  <c r="BI86" i="6"/>
  <c r="BH86" i="6"/>
  <c r="BG86" i="6"/>
  <c r="BF86" i="6"/>
  <c r="T86" i="6"/>
  <c r="R86" i="6"/>
  <c r="P86" i="6"/>
  <c r="BI84" i="6"/>
  <c r="BH84" i="6"/>
  <c r="BG84" i="6"/>
  <c r="BF84" i="6"/>
  <c r="T84" i="6"/>
  <c r="R84" i="6"/>
  <c r="P84" i="6"/>
  <c r="BI82" i="6"/>
  <c r="BH82" i="6"/>
  <c r="BG82" i="6"/>
  <c r="BF82" i="6"/>
  <c r="T82" i="6"/>
  <c r="R82" i="6"/>
  <c r="P82" i="6"/>
  <c r="J76" i="6"/>
  <c r="F76" i="6"/>
  <c r="F74" i="6"/>
  <c r="E72" i="6"/>
  <c r="J54" i="6"/>
  <c r="F54" i="6"/>
  <c r="F52" i="6"/>
  <c r="E50" i="6"/>
  <c r="J24" i="6"/>
  <c r="E24" i="6"/>
  <c r="J55" i="6"/>
  <c r="J23" i="6"/>
  <c r="J18" i="6"/>
  <c r="E18" i="6"/>
  <c r="F77" i="6"/>
  <c r="J17" i="6"/>
  <c r="J12" i="6"/>
  <c r="J52" i="6"/>
  <c r="E7" i="6"/>
  <c r="E70" i="6" s="1"/>
  <c r="J37" i="5"/>
  <c r="J36" i="5"/>
  <c r="AY58" i="1"/>
  <c r="J35" i="5"/>
  <c r="AX58" i="1" s="1"/>
  <c r="BI103" i="5"/>
  <c r="BH103" i="5"/>
  <c r="BG103" i="5"/>
  <c r="BF103" i="5"/>
  <c r="T103" i="5"/>
  <c r="R103" i="5"/>
  <c r="P103" i="5"/>
  <c r="BI100" i="5"/>
  <c r="BH100" i="5"/>
  <c r="BG100" i="5"/>
  <c r="BF100" i="5"/>
  <c r="T100" i="5"/>
  <c r="R100" i="5"/>
  <c r="P100" i="5"/>
  <c r="BI97" i="5"/>
  <c r="BH97" i="5"/>
  <c r="BG97" i="5"/>
  <c r="BF97" i="5"/>
  <c r="T97" i="5"/>
  <c r="R97" i="5"/>
  <c r="P97" i="5"/>
  <c r="BI94" i="5"/>
  <c r="BH94" i="5"/>
  <c r="BG94" i="5"/>
  <c r="BF94" i="5"/>
  <c r="T94" i="5"/>
  <c r="R94" i="5"/>
  <c r="P94" i="5"/>
  <c r="BI91" i="5"/>
  <c r="BH91" i="5"/>
  <c r="BG91" i="5"/>
  <c r="BF91" i="5"/>
  <c r="T91" i="5"/>
  <c r="R91" i="5"/>
  <c r="P91" i="5"/>
  <c r="BI88" i="5"/>
  <c r="BH88" i="5"/>
  <c r="BG88" i="5"/>
  <c r="BF88" i="5"/>
  <c r="T88" i="5"/>
  <c r="R88" i="5"/>
  <c r="P88" i="5"/>
  <c r="BI85" i="5"/>
  <c r="BH85" i="5"/>
  <c r="BG85" i="5"/>
  <c r="BF85" i="5"/>
  <c r="T85" i="5"/>
  <c r="R85" i="5"/>
  <c r="P85" i="5"/>
  <c r="BI82" i="5"/>
  <c r="BH82" i="5"/>
  <c r="BG82" i="5"/>
  <c r="BF82" i="5"/>
  <c r="F34" i="5" s="1"/>
  <c r="T82" i="5"/>
  <c r="R82" i="5"/>
  <c r="P82" i="5"/>
  <c r="J76" i="5"/>
  <c r="F76" i="5"/>
  <c r="F74" i="5"/>
  <c r="E72" i="5"/>
  <c r="J54" i="5"/>
  <c r="F54" i="5"/>
  <c r="F52" i="5"/>
  <c r="E50" i="5"/>
  <c r="J24" i="5"/>
  <c r="E24" i="5"/>
  <c r="J77" i="5" s="1"/>
  <c r="J23" i="5"/>
  <c r="J18" i="5"/>
  <c r="E18" i="5"/>
  <c r="F77" i="5"/>
  <c r="J17" i="5"/>
  <c r="J12" i="5"/>
  <c r="J74" i="5"/>
  <c r="E7" i="5"/>
  <c r="E70" i="5"/>
  <c r="J37" i="4"/>
  <c r="J36" i="4"/>
  <c r="AY57" i="1" s="1"/>
  <c r="J35" i="4"/>
  <c r="AX57" i="1" s="1"/>
  <c r="BI82" i="4"/>
  <c r="F37" i="4" s="1"/>
  <c r="BD57" i="1" s="1"/>
  <c r="BH82" i="4"/>
  <c r="F36" i="4" s="1"/>
  <c r="BC57" i="1" s="1"/>
  <c r="BG82" i="4"/>
  <c r="BF82" i="4"/>
  <c r="T82" i="4"/>
  <c r="T81" i="4" s="1"/>
  <c r="T80" i="4" s="1"/>
  <c r="R82" i="4"/>
  <c r="R81" i="4"/>
  <c r="R80" i="4" s="1"/>
  <c r="P82" i="4"/>
  <c r="P81" i="4" s="1"/>
  <c r="P80" i="4" s="1"/>
  <c r="AU57" i="1" s="1"/>
  <c r="J76" i="4"/>
  <c r="F76" i="4"/>
  <c r="F74" i="4"/>
  <c r="E72" i="4"/>
  <c r="J54" i="4"/>
  <c r="F54" i="4"/>
  <c r="F52" i="4"/>
  <c r="E50" i="4"/>
  <c r="J24" i="4"/>
  <c r="E24" i="4"/>
  <c r="J77" i="4"/>
  <c r="J23" i="4"/>
  <c r="J18" i="4"/>
  <c r="E18" i="4"/>
  <c r="F55" i="4"/>
  <c r="J17" i="4"/>
  <c r="J12" i="4"/>
  <c r="J74" i="4"/>
  <c r="E7" i="4"/>
  <c r="E70" i="4" s="1"/>
  <c r="J37" i="3"/>
  <c r="J36" i="3"/>
  <c r="AY56" i="1"/>
  <c r="J35" i="3"/>
  <c r="AX56" i="1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7" i="3"/>
  <c r="BH177" i="3"/>
  <c r="BG177" i="3"/>
  <c r="BF177" i="3"/>
  <c r="T177" i="3"/>
  <c r="R177" i="3"/>
  <c r="P177" i="3"/>
  <c r="BI174" i="3"/>
  <c r="BH174" i="3"/>
  <c r="BG174" i="3"/>
  <c r="BF174" i="3"/>
  <c r="T174" i="3"/>
  <c r="R174" i="3"/>
  <c r="P174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5" i="3"/>
  <c r="BH165" i="3"/>
  <c r="BG165" i="3"/>
  <c r="BF165" i="3"/>
  <c r="T165" i="3"/>
  <c r="R165" i="3"/>
  <c r="P165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49" i="3"/>
  <c r="BH149" i="3"/>
  <c r="BG149" i="3"/>
  <c r="BF149" i="3"/>
  <c r="T149" i="3"/>
  <c r="R149" i="3"/>
  <c r="P149" i="3"/>
  <c r="BI146" i="3"/>
  <c r="BH146" i="3"/>
  <c r="BG146" i="3"/>
  <c r="BF146" i="3"/>
  <c r="T146" i="3"/>
  <c r="R146" i="3"/>
  <c r="P146" i="3"/>
  <c r="BI142" i="3"/>
  <c r="BH142" i="3"/>
  <c r="BG142" i="3"/>
  <c r="BF142" i="3"/>
  <c r="T142" i="3"/>
  <c r="R142" i="3"/>
  <c r="P142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2" i="3"/>
  <c r="BH132" i="3"/>
  <c r="BG132" i="3"/>
  <c r="BF132" i="3"/>
  <c r="T132" i="3"/>
  <c r="R132" i="3"/>
  <c r="P132" i="3"/>
  <c r="BI129" i="3"/>
  <c r="BH129" i="3"/>
  <c r="BG129" i="3"/>
  <c r="BF129" i="3"/>
  <c r="T129" i="3"/>
  <c r="R129" i="3"/>
  <c r="P129" i="3"/>
  <c r="BI126" i="3"/>
  <c r="BH126" i="3"/>
  <c r="BG126" i="3"/>
  <c r="BF126" i="3"/>
  <c r="T126" i="3"/>
  <c r="R126" i="3"/>
  <c r="P126" i="3"/>
  <c r="BI123" i="3"/>
  <c r="BH123" i="3"/>
  <c r="BG123" i="3"/>
  <c r="BF123" i="3"/>
  <c r="T123" i="3"/>
  <c r="R123" i="3"/>
  <c r="P123" i="3"/>
  <c r="BI120" i="3"/>
  <c r="BH120" i="3"/>
  <c r="BG120" i="3"/>
  <c r="BF120" i="3"/>
  <c r="T120" i="3"/>
  <c r="R120" i="3"/>
  <c r="P120" i="3"/>
  <c r="BI117" i="3"/>
  <c r="BH117" i="3"/>
  <c r="BG117" i="3"/>
  <c r="BF117" i="3"/>
  <c r="T117" i="3"/>
  <c r="R117" i="3"/>
  <c r="P117" i="3"/>
  <c r="BI114" i="3"/>
  <c r="BH114" i="3"/>
  <c r="BG114" i="3"/>
  <c r="BF114" i="3"/>
  <c r="T114" i="3"/>
  <c r="R114" i="3"/>
  <c r="P114" i="3"/>
  <c r="BI112" i="3"/>
  <c r="BH112" i="3"/>
  <c r="BG112" i="3"/>
  <c r="BF112" i="3"/>
  <c r="T112" i="3"/>
  <c r="R112" i="3"/>
  <c r="P112" i="3"/>
  <c r="BI110" i="3"/>
  <c r="BH110" i="3"/>
  <c r="BG110" i="3"/>
  <c r="BF110" i="3"/>
  <c r="T110" i="3"/>
  <c r="R110" i="3"/>
  <c r="P110" i="3"/>
  <c r="BI108" i="3"/>
  <c r="BH108" i="3"/>
  <c r="BG108" i="3"/>
  <c r="BF108" i="3"/>
  <c r="T108" i="3"/>
  <c r="R108" i="3"/>
  <c r="P108" i="3"/>
  <c r="BI106" i="3"/>
  <c r="BH106" i="3"/>
  <c r="BG106" i="3"/>
  <c r="BF106" i="3"/>
  <c r="T106" i="3"/>
  <c r="R106" i="3"/>
  <c r="P106" i="3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100" i="3"/>
  <c r="BH100" i="3"/>
  <c r="BG100" i="3"/>
  <c r="BF100" i="3"/>
  <c r="T100" i="3"/>
  <c r="R100" i="3"/>
  <c r="P100" i="3"/>
  <c r="BI98" i="3"/>
  <c r="BH98" i="3"/>
  <c r="BG98" i="3"/>
  <c r="BF98" i="3"/>
  <c r="T98" i="3"/>
  <c r="R98" i="3"/>
  <c r="P98" i="3"/>
  <c r="BI96" i="3"/>
  <c r="BH96" i="3"/>
  <c r="BG96" i="3"/>
  <c r="BF96" i="3"/>
  <c r="T96" i="3"/>
  <c r="R96" i="3"/>
  <c r="P96" i="3"/>
  <c r="BI94" i="3"/>
  <c r="BH94" i="3"/>
  <c r="BG94" i="3"/>
  <c r="BF94" i="3"/>
  <c r="T94" i="3"/>
  <c r="R94" i="3"/>
  <c r="P94" i="3"/>
  <c r="BI92" i="3"/>
  <c r="BH92" i="3"/>
  <c r="BG92" i="3"/>
  <c r="BF92" i="3"/>
  <c r="T92" i="3"/>
  <c r="R92" i="3"/>
  <c r="P92" i="3"/>
  <c r="BI89" i="3"/>
  <c r="BH89" i="3"/>
  <c r="BG89" i="3"/>
  <c r="BF89" i="3"/>
  <c r="T89" i="3"/>
  <c r="R89" i="3"/>
  <c r="P89" i="3"/>
  <c r="BI86" i="3"/>
  <c r="BH86" i="3"/>
  <c r="BG86" i="3"/>
  <c r="BF86" i="3"/>
  <c r="T86" i="3"/>
  <c r="R86" i="3"/>
  <c r="P86" i="3"/>
  <c r="J80" i="3"/>
  <c r="F80" i="3"/>
  <c r="F78" i="3"/>
  <c r="E76" i="3"/>
  <c r="J54" i="3"/>
  <c r="F54" i="3"/>
  <c r="F52" i="3"/>
  <c r="E50" i="3"/>
  <c r="J24" i="3"/>
  <c r="E24" i="3"/>
  <c r="J81" i="3"/>
  <c r="J23" i="3"/>
  <c r="J18" i="3"/>
  <c r="E18" i="3"/>
  <c r="F81" i="3"/>
  <c r="J17" i="3"/>
  <c r="J12" i="3"/>
  <c r="J78" i="3" s="1"/>
  <c r="E7" i="3"/>
  <c r="E74" i="3" s="1"/>
  <c r="J37" i="2"/>
  <c r="J36" i="2"/>
  <c r="AY55" i="1"/>
  <c r="J35" i="2"/>
  <c r="AX55" i="1"/>
  <c r="BI134" i="2"/>
  <c r="BH134" i="2"/>
  <c r="BG134" i="2"/>
  <c r="BF134" i="2"/>
  <c r="T134" i="2"/>
  <c r="R134" i="2"/>
  <c r="P134" i="2"/>
  <c r="BI131" i="2"/>
  <c r="BH131" i="2"/>
  <c r="BG131" i="2"/>
  <c r="BF131" i="2"/>
  <c r="T131" i="2"/>
  <c r="R131" i="2"/>
  <c r="P131" i="2"/>
  <c r="BI127" i="2"/>
  <c r="BH127" i="2"/>
  <c r="BG127" i="2"/>
  <c r="BF127" i="2"/>
  <c r="T127" i="2"/>
  <c r="R127" i="2"/>
  <c r="P127" i="2"/>
  <c r="BI124" i="2"/>
  <c r="BH124" i="2"/>
  <c r="BG124" i="2"/>
  <c r="BF124" i="2"/>
  <c r="T124" i="2"/>
  <c r="R124" i="2"/>
  <c r="P124" i="2"/>
  <c r="BI120" i="2"/>
  <c r="BH120" i="2"/>
  <c r="BG120" i="2"/>
  <c r="BF120" i="2"/>
  <c r="T120" i="2"/>
  <c r="T119" i="2"/>
  <c r="R120" i="2"/>
  <c r="R119" i="2"/>
  <c r="P120" i="2"/>
  <c r="P119" i="2"/>
  <c r="BI116" i="2"/>
  <c r="BH116" i="2"/>
  <c r="BG116" i="2"/>
  <c r="BF116" i="2"/>
  <c r="T116" i="2"/>
  <c r="T115" i="2"/>
  <c r="R116" i="2"/>
  <c r="R115" i="2"/>
  <c r="P116" i="2"/>
  <c r="P115" i="2"/>
  <c r="BI112" i="2"/>
  <c r="BH112" i="2"/>
  <c r="BG112" i="2"/>
  <c r="BF112" i="2"/>
  <c r="T112" i="2"/>
  <c r="R112" i="2"/>
  <c r="P112" i="2"/>
  <c r="BI109" i="2"/>
  <c r="BH109" i="2"/>
  <c r="BG109" i="2"/>
  <c r="BF109" i="2"/>
  <c r="T109" i="2"/>
  <c r="R109" i="2"/>
  <c r="P109" i="2"/>
  <c r="BI106" i="2"/>
  <c r="BH106" i="2"/>
  <c r="BG106" i="2"/>
  <c r="BF106" i="2"/>
  <c r="T106" i="2"/>
  <c r="R106" i="2"/>
  <c r="P106" i="2"/>
  <c r="BI103" i="2"/>
  <c r="BH103" i="2"/>
  <c r="BG103" i="2"/>
  <c r="BF103" i="2"/>
  <c r="T103" i="2"/>
  <c r="R103" i="2"/>
  <c r="P103" i="2"/>
  <c r="BI99" i="2"/>
  <c r="BH99" i="2"/>
  <c r="BG99" i="2"/>
  <c r="BF99" i="2"/>
  <c r="T99" i="2"/>
  <c r="R99" i="2"/>
  <c r="P99" i="2"/>
  <c r="BI96" i="2"/>
  <c r="BH96" i="2"/>
  <c r="BG96" i="2"/>
  <c r="BF96" i="2"/>
  <c r="T96" i="2"/>
  <c r="R96" i="2"/>
  <c r="P96" i="2"/>
  <c r="BI93" i="2"/>
  <c r="BH93" i="2"/>
  <c r="BG93" i="2"/>
  <c r="BF93" i="2"/>
  <c r="T93" i="2"/>
  <c r="R93" i="2"/>
  <c r="P93" i="2"/>
  <c r="BI90" i="2"/>
  <c r="BH90" i="2"/>
  <c r="BG90" i="2"/>
  <c r="BF90" i="2"/>
  <c r="T90" i="2"/>
  <c r="R90" i="2"/>
  <c r="P90" i="2"/>
  <c r="BI87" i="2"/>
  <c r="BH87" i="2"/>
  <c r="BG87" i="2"/>
  <c r="BF87" i="2"/>
  <c r="T87" i="2"/>
  <c r="R87" i="2"/>
  <c r="P87" i="2"/>
  <c r="J81" i="2"/>
  <c r="F81" i="2"/>
  <c r="F79" i="2"/>
  <c r="E77" i="2"/>
  <c r="J54" i="2"/>
  <c r="F54" i="2"/>
  <c r="F52" i="2"/>
  <c r="E50" i="2"/>
  <c r="J24" i="2"/>
  <c r="E24" i="2"/>
  <c r="J82" i="2"/>
  <c r="J23" i="2"/>
  <c r="J18" i="2"/>
  <c r="E18" i="2"/>
  <c r="F55" i="2" s="1"/>
  <c r="J17" i="2"/>
  <c r="J12" i="2"/>
  <c r="J79" i="2"/>
  <c r="E7" i="2"/>
  <c r="E48" i="2" s="1"/>
  <c r="L50" i="1"/>
  <c r="AM50" i="1"/>
  <c r="AM49" i="1"/>
  <c r="L49" i="1"/>
  <c r="AM47" i="1"/>
  <c r="L47" i="1"/>
  <c r="L45" i="1"/>
  <c r="L44" i="1"/>
  <c r="BK98" i="6"/>
  <c r="BK84" i="6"/>
  <c r="BK177" i="3"/>
  <c r="J90" i="2"/>
  <c r="J85" i="5"/>
  <c r="J142" i="3"/>
  <c r="J92" i="6"/>
  <c r="J82" i="5"/>
  <c r="BK100" i="5"/>
  <c r="J152" i="3"/>
  <c r="J177" i="3"/>
  <c r="J139" i="3"/>
  <c r="BK120" i="3"/>
  <c r="AS54" i="1"/>
  <c r="J103" i="2"/>
  <c r="J94" i="3"/>
  <c r="J90" i="6"/>
  <c r="J112" i="2"/>
  <c r="BK185" i="3"/>
  <c r="BK99" i="2"/>
  <c r="BK94" i="3"/>
  <c r="J89" i="3"/>
  <c r="BK106" i="2"/>
  <c r="BK152" i="3"/>
  <c r="BK98" i="3"/>
  <c r="J155" i="3"/>
  <c r="J131" i="2"/>
  <c r="BK146" i="3"/>
  <c r="BK93" i="2"/>
  <c r="J96" i="6"/>
  <c r="J171" i="3"/>
  <c r="BK86" i="6"/>
  <c r="BK134" i="2"/>
  <c r="BK82" i="4"/>
  <c r="J91" i="5"/>
  <c r="BK126" i="3"/>
  <c r="BK89" i="3"/>
  <c r="BK132" i="3"/>
  <c r="BK158" i="3"/>
  <c r="BK108" i="3"/>
  <c r="J110" i="3"/>
  <c r="J99" i="2"/>
  <c r="BK116" i="2"/>
  <c r="J100" i="5"/>
  <c r="BK90" i="6"/>
  <c r="J88" i="6"/>
  <c r="BK127" i="2"/>
  <c r="J98" i="6"/>
  <c r="BK103" i="5"/>
  <c r="J123" i="3"/>
  <c r="BK94" i="5"/>
  <c r="J158" i="3"/>
  <c r="J120" i="2"/>
  <c r="BK88" i="6"/>
  <c r="J124" i="2"/>
  <c r="BK129" i="3"/>
  <c r="BK149" i="3"/>
  <c r="BK131" i="2"/>
  <c r="J114" i="3"/>
  <c r="J185" i="3"/>
  <c r="J174" i="3"/>
  <c r="BK112" i="3"/>
  <c r="BK82" i="5"/>
  <c r="J132" i="3"/>
  <c r="J104" i="3"/>
  <c r="BK155" i="3"/>
  <c r="F35" i="4"/>
  <c r="BB57" i="1"/>
  <c r="BK92" i="6"/>
  <c r="BK181" i="3"/>
  <c r="BK103" i="2"/>
  <c r="J168" i="3"/>
  <c r="BK91" i="5"/>
  <c r="BK92" i="3"/>
  <c r="J108" i="3"/>
  <c r="J183" i="3"/>
  <c r="BK112" i="2"/>
  <c r="J161" i="3"/>
  <c r="J112" i="3"/>
  <c r="BK106" i="3"/>
  <c r="J87" i="2"/>
  <c r="BK94" i="6"/>
  <c r="BK161" i="3"/>
  <c r="J97" i="5"/>
  <c r="BK136" i="3"/>
  <c r="J106" i="3"/>
  <c r="BK96" i="6"/>
  <c r="J86" i="6"/>
  <c r="BK85" i="5"/>
  <c r="J98" i="3"/>
  <c r="J84" i="6"/>
  <c r="J181" i="3"/>
  <c r="BK124" i="2"/>
  <c r="BK97" i="5"/>
  <c r="J109" i="2"/>
  <c r="J88" i="5"/>
  <c r="BK109" i="2"/>
  <c r="J134" i="2"/>
  <c r="BK120" i="2"/>
  <c r="J149" i="3"/>
  <c r="BK139" i="3"/>
  <c r="BK110" i="3"/>
  <c r="BK165" i="3"/>
  <c r="BK123" i="3"/>
  <c r="J127" i="2"/>
  <c r="BK117" i="3"/>
  <c r="J96" i="3"/>
  <c r="BK104" i="3"/>
  <c r="BK87" i="2"/>
  <c r="J100" i="6"/>
  <c r="J82" i="6"/>
  <c r="J82" i="4"/>
  <c r="J92" i="3"/>
  <c r="J96" i="2"/>
  <c r="BK183" i="3"/>
  <c r="BK100" i="3"/>
  <c r="BK82" i="6"/>
  <c r="BK96" i="3"/>
  <c r="BK168" i="3"/>
  <c r="J106" i="2"/>
  <c r="BK102" i="3"/>
  <c r="BK86" i="3"/>
  <c r="J146" i="3"/>
  <c r="J136" i="3"/>
  <c r="J93" i="2"/>
  <c r="BK142" i="3"/>
  <c r="J102" i="3"/>
  <c r="BK171" i="3"/>
  <c r="BK114" i="3"/>
  <c r="J86" i="3"/>
  <c r="J120" i="3"/>
  <c r="F34" i="4"/>
  <c r="BA57" i="1" s="1"/>
  <c r="J116" i="2"/>
  <c r="BK100" i="6"/>
  <c r="J94" i="5"/>
  <c r="J117" i="3"/>
  <c r="BK174" i="3"/>
  <c r="J94" i="6"/>
  <c r="J103" i="5"/>
  <c r="BK96" i="2"/>
  <c r="J165" i="3"/>
  <c r="BK88" i="5"/>
  <c r="J126" i="3"/>
  <c r="BK90" i="2"/>
  <c r="J100" i="3"/>
  <c r="J129" i="3"/>
  <c r="P81" i="6" l="1"/>
  <c r="P80" i="6"/>
  <c r="AU59" i="1"/>
  <c r="R86" i="2"/>
  <c r="R145" i="3"/>
  <c r="BK180" i="3"/>
  <c r="J180" i="3" s="1"/>
  <c r="J64" i="3" s="1"/>
  <c r="P102" i="2"/>
  <c r="P86" i="2"/>
  <c r="BK123" i="2"/>
  <c r="J123" i="2"/>
  <c r="J64" i="2" s="1"/>
  <c r="T130" i="2"/>
  <c r="T85" i="3"/>
  <c r="BK145" i="3"/>
  <c r="J145" i="3"/>
  <c r="J62" i="3"/>
  <c r="P164" i="3"/>
  <c r="T180" i="3"/>
  <c r="BK86" i="2"/>
  <c r="J86" i="2" s="1"/>
  <c r="J60" i="2" s="1"/>
  <c r="R123" i="2"/>
  <c r="R102" i="2"/>
  <c r="BK130" i="2"/>
  <c r="J130" i="2"/>
  <c r="J65" i="2" s="1"/>
  <c r="P123" i="2"/>
  <c r="T102" i="2"/>
  <c r="P130" i="2"/>
  <c r="T135" i="3"/>
  <c r="T123" i="2"/>
  <c r="R135" i="3"/>
  <c r="T164" i="3"/>
  <c r="BK81" i="5"/>
  <c r="BK80" i="5" s="1"/>
  <c r="J80" i="5" s="1"/>
  <c r="J30" i="5" s="1"/>
  <c r="AG58" i="1" s="1"/>
  <c r="T86" i="2"/>
  <c r="T85" i="2" s="1"/>
  <c r="R130" i="2"/>
  <c r="R85" i="3"/>
  <c r="BK164" i="3"/>
  <c r="J164" i="3"/>
  <c r="J63" i="3"/>
  <c r="R180" i="3"/>
  <c r="P81" i="5"/>
  <c r="P80" i="5"/>
  <c r="AU58" i="1" s="1"/>
  <c r="BK102" i="2"/>
  <c r="J102" i="2"/>
  <c r="J61" i="2" s="1"/>
  <c r="BK85" i="3"/>
  <c r="J85" i="3"/>
  <c r="J60" i="3" s="1"/>
  <c r="BK135" i="3"/>
  <c r="J135" i="3"/>
  <c r="J61" i="3" s="1"/>
  <c r="P145" i="3"/>
  <c r="R164" i="3"/>
  <c r="T81" i="5"/>
  <c r="T80" i="5" s="1"/>
  <c r="BE82" i="6"/>
  <c r="P85" i="3"/>
  <c r="P135" i="3"/>
  <c r="T145" i="3"/>
  <c r="P180" i="3"/>
  <c r="P84" i="3" s="1"/>
  <c r="AU56" i="1" s="1"/>
  <c r="R81" i="5"/>
  <c r="R80" i="5"/>
  <c r="BK81" i="6"/>
  <c r="J81" i="6" s="1"/>
  <c r="J60" i="6" s="1"/>
  <c r="R81" i="6"/>
  <c r="R80" i="6" s="1"/>
  <c r="T81" i="6"/>
  <c r="T80" i="6"/>
  <c r="BE90" i="2"/>
  <c r="BE116" i="2"/>
  <c r="BE131" i="2"/>
  <c r="BE126" i="3"/>
  <c r="BE96" i="3"/>
  <c r="BE136" i="3"/>
  <c r="F77" i="4"/>
  <c r="J52" i="3"/>
  <c r="F55" i="3"/>
  <c r="BE161" i="3"/>
  <c r="BE165" i="3"/>
  <c r="BE168" i="3"/>
  <c r="BE82" i="5"/>
  <c r="E75" i="2"/>
  <c r="BE87" i="2"/>
  <c r="BK115" i="2"/>
  <c r="J115" i="2"/>
  <c r="J62" i="2"/>
  <c r="BK119" i="2"/>
  <c r="J119" i="2" s="1"/>
  <c r="J63" i="2" s="1"/>
  <c r="BE106" i="3"/>
  <c r="BE129" i="3"/>
  <c r="BE149" i="3"/>
  <c r="BE152" i="3"/>
  <c r="BE155" i="3"/>
  <c r="J55" i="4"/>
  <c r="E48" i="5"/>
  <c r="BE85" i="5"/>
  <c r="BE134" i="2"/>
  <c r="J55" i="3"/>
  <c r="BE89" i="3"/>
  <c r="BE100" i="3"/>
  <c r="BE123" i="3"/>
  <c r="BE158" i="3"/>
  <c r="J52" i="2"/>
  <c r="BE93" i="2"/>
  <c r="BE99" i="2"/>
  <c r="BE103" i="2"/>
  <c r="BE109" i="2"/>
  <c r="BE127" i="2"/>
  <c r="BE92" i="3"/>
  <c r="BE104" i="3"/>
  <c r="BE171" i="3"/>
  <c r="J55" i="2"/>
  <c r="BE124" i="2"/>
  <c r="BE94" i="3"/>
  <c r="BE108" i="3"/>
  <c r="BE117" i="3"/>
  <c r="BE139" i="3"/>
  <c r="BE132" i="3"/>
  <c r="J55" i="5"/>
  <c r="BE97" i="5"/>
  <c r="F55" i="6"/>
  <c r="J74" i="6"/>
  <c r="J77" i="6"/>
  <c r="BE94" i="6"/>
  <c r="F82" i="2"/>
  <c r="BE112" i="2"/>
  <c r="E48" i="3"/>
  <c r="BE98" i="3"/>
  <c r="BE112" i="3"/>
  <c r="BE181" i="3"/>
  <c r="E48" i="4"/>
  <c r="BE94" i="5"/>
  <c r="BE103" i="5"/>
  <c r="E48" i="6"/>
  <c r="BE84" i="6"/>
  <c r="BE86" i="6"/>
  <c r="BE96" i="2"/>
  <c r="BE106" i="2"/>
  <c r="BE102" i="3"/>
  <c r="BE146" i="3"/>
  <c r="BE177" i="3"/>
  <c r="BE183" i="3"/>
  <c r="BE185" i="3"/>
  <c r="J52" i="4"/>
  <c r="BK81" i="4"/>
  <c r="BK80" i="4" s="1"/>
  <c r="J80" i="4" s="1"/>
  <c r="J59" i="4" s="1"/>
  <c r="J52" i="5"/>
  <c r="F55" i="5"/>
  <c r="BA58" i="1"/>
  <c r="BE120" i="2"/>
  <c r="BE86" i="3"/>
  <c r="BE110" i="3"/>
  <c r="BE114" i="3"/>
  <c r="BE120" i="3"/>
  <c r="BE142" i="3"/>
  <c r="BE174" i="3"/>
  <c r="BE82" i="4"/>
  <c r="BE88" i="5"/>
  <c r="BE91" i="5"/>
  <c r="BE100" i="5"/>
  <c r="BE88" i="6"/>
  <c r="BE90" i="6"/>
  <c r="BE92" i="6"/>
  <c r="BE96" i="6"/>
  <c r="BE98" i="6"/>
  <c r="BE100" i="6"/>
  <c r="F37" i="2"/>
  <c r="BD55" i="1" s="1"/>
  <c r="F36" i="6"/>
  <c r="BC59" i="1"/>
  <c r="J34" i="4"/>
  <c r="AW57" i="1"/>
  <c r="J34" i="5"/>
  <c r="AW58" i="1" s="1"/>
  <c r="F37" i="3"/>
  <c r="BD56" i="1"/>
  <c r="J34" i="3"/>
  <c r="AW56" i="1"/>
  <c r="F37" i="5"/>
  <c r="BD58" i="1" s="1"/>
  <c r="F37" i="6"/>
  <c r="BD59" i="1"/>
  <c r="F33" i="4"/>
  <c r="AZ57" i="1"/>
  <c r="F35" i="3"/>
  <c r="BB56" i="1" s="1"/>
  <c r="J34" i="2"/>
  <c r="AW55" i="1"/>
  <c r="F34" i="6"/>
  <c r="BA59" i="1"/>
  <c r="F35" i="5"/>
  <c r="BB58" i="1" s="1"/>
  <c r="F36" i="2"/>
  <c r="BC55" i="1"/>
  <c r="F36" i="5"/>
  <c r="BC58" i="1" s="1"/>
  <c r="J34" i="6"/>
  <c r="AW59" i="1" s="1"/>
  <c r="F34" i="2"/>
  <c r="BA55" i="1"/>
  <c r="F36" i="3"/>
  <c r="BC56" i="1" s="1"/>
  <c r="F34" i="3"/>
  <c r="BA56" i="1" s="1"/>
  <c r="F35" i="6"/>
  <c r="BB59" i="1" s="1"/>
  <c r="F35" i="2"/>
  <c r="BB55" i="1" s="1"/>
  <c r="R84" i="3" l="1"/>
  <c r="P85" i="2"/>
  <c r="AU55" i="1"/>
  <c r="AU54" i="1" s="1"/>
  <c r="T84" i="3"/>
  <c r="R85" i="2"/>
  <c r="BK84" i="3"/>
  <c r="J84" i="3" s="1"/>
  <c r="J30" i="3" s="1"/>
  <c r="AG56" i="1" s="1"/>
  <c r="J81" i="4"/>
  <c r="J60" i="4"/>
  <c r="BK85" i="2"/>
  <c r="J85" i="2"/>
  <c r="J81" i="5"/>
  <c r="J60" i="5" s="1"/>
  <c r="J59" i="5"/>
  <c r="BK80" i="6"/>
  <c r="J80" i="6" s="1"/>
  <c r="J59" i="6" s="1"/>
  <c r="F33" i="5"/>
  <c r="AZ58" i="1" s="1"/>
  <c r="F33" i="6"/>
  <c r="AZ59" i="1"/>
  <c r="J30" i="4"/>
  <c r="AG57" i="1"/>
  <c r="J30" i="2"/>
  <c r="AG55" i="1" s="1"/>
  <c r="BB54" i="1"/>
  <c r="W31" i="1"/>
  <c r="BD54" i="1"/>
  <c r="W33" i="1"/>
  <c r="BA54" i="1"/>
  <c r="W30" i="1" s="1"/>
  <c r="J33" i="5"/>
  <c r="AV58" i="1"/>
  <c r="AT58" i="1" s="1"/>
  <c r="J33" i="3"/>
  <c r="AV56" i="1"/>
  <c r="AT56" i="1" s="1"/>
  <c r="J33" i="2"/>
  <c r="AV55" i="1"/>
  <c r="AT55" i="1" s="1"/>
  <c r="BC54" i="1"/>
  <c r="W32" i="1"/>
  <c r="J33" i="4"/>
  <c r="AV57" i="1" s="1"/>
  <c r="AT57" i="1" s="1"/>
  <c r="J33" i="6"/>
  <c r="AV59" i="1" s="1"/>
  <c r="AT59" i="1" s="1"/>
  <c r="F33" i="3"/>
  <c r="AZ56" i="1" s="1"/>
  <c r="F33" i="2"/>
  <c r="AZ55" i="1"/>
  <c r="J39" i="2" l="1"/>
  <c r="J39" i="3"/>
  <c r="J39" i="4"/>
  <c r="J59" i="3"/>
  <c r="J59" i="2"/>
  <c r="J39" i="5"/>
  <c r="AN58" i="1"/>
  <c r="AN56" i="1"/>
  <c r="AN57" i="1"/>
  <c r="AN55" i="1"/>
  <c r="AZ54" i="1"/>
  <c r="W29" i="1"/>
  <c r="AY54" i="1"/>
  <c r="AW54" i="1"/>
  <c r="AK30" i="1"/>
  <c r="AX54" i="1"/>
  <c r="J30" i="6"/>
  <c r="AG59" i="1"/>
  <c r="AN59" i="1"/>
  <c r="J39" i="6" l="1"/>
  <c r="AV54" i="1"/>
  <c r="AK29" i="1"/>
  <c r="AG54" i="1"/>
  <c r="AT54" i="1" l="1"/>
  <c r="AK26" i="1"/>
  <c r="AK35" i="1" s="1"/>
  <c r="AN54" i="1" l="1"/>
</calcChain>
</file>

<file path=xl/sharedStrings.xml><?xml version="1.0" encoding="utf-8"?>
<sst xmlns="http://schemas.openxmlformats.org/spreadsheetml/2006/main" count="2765" uniqueCount="596">
  <si>
    <t>Export Komplet</t>
  </si>
  <si>
    <t>VZ</t>
  </si>
  <si>
    <t>2.0</t>
  </si>
  <si>
    <t>ZAMOK</t>
  </si>
  <si>
    <t>False</t>
  </si>
  <si>
    <t>{d85d339d-85aa-4a39-9afc-ae92d615f451}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</si>
  <si>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</si>
  <si>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</si>
  <si>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</si>
  <si>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</si>
  <si>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</si>
  <si>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</si>
  <si>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</si>
  <si>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</si>
  <si>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RU5c-26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</si>
  <si>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</si>
  <si>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</si>
  <si>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NOVOSTAVBA MATEŘSKÉ ŠKOLKY BEROUN MÁCHOVNA - MOBILIÁŘ - DOPLŇKY</t>
  </si>
  <si>
    <t>KSO:</t>
  </si>
  <si>
    <t/>
  </si>
  <si>
    <t>CC-CZ:</t>
  </si>
  <si>
    <t>Místo:</t>
  </si>
  <si>
    <t>k.ú. Beroun</t>
  </si>
  <si>
    <t>Datum:</t>
  </si>
  <si>
    <t>7. 2. 2026</t>
  </si>
  <si>
    <t>Zadavatel:</t>
  </si>
  <si>
    <t>IČ:</t>
  </si>
  <si>
    <t>00233129</t>
  </si>
  <si>
    <t>Město Beroun, Husovo nám.68, 266 01 Beroun</t>
  </si>
  <si>
    <t>DIČ:</t>
  </si>
  <si>
    <t>CZ00233129</t>
  </si>
  <si>
    <t>Účastník:</t>
  </si>
  <si>
    <t>Vyplň údaj</t>
  </si>
  <si>
    <t>Projektant:</t>
  </si>
  <si>
    <t>72531964</t>
  </si>
  <si>
    <t>Ing.arch.Karel Musil,Tupolevova 470,190 00 Praha 9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</si>
  <si>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</si>
  <si>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</si>
  <si>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</si>
  <si>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</si>
  <si>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</si>
  <si>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</si>
  <si>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</si>
  <si>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</si>
  <si>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</si>
  <si>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</si>
  <si>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</si>
  <si>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</si>
  <si>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</si>
  <si>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</si>
  <si>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</si>
  <si>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</si>
  <si>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</si>
  <si>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</si>
  <si>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</si>
  <si>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</si>
  <si>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</si>
  <si>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</si>
  <si>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</si>
  <si>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</si>
  <si>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</si>
  <si>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</si>
  <si>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</si>
  <si>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</si>
  <si>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</si>
  <si>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</si>
  <si>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</si>
  <si>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</si>
  <si>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</si>
  <si>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</si>
  <si>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</si>
  <si>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</si>
  <si>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</si>
  <si>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</si>
  <si>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</si>
  <si>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</si>
  <si>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</si>
  <si>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</si>
  <si>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</si>
  <si>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</si>
  <si>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A02</t>
  </si>
  <si>
    <t>Šatny a kanceláře - DOPLŇKY</t>
  </si>
  <si>
    <t>STA</t>
  </si>
  <si>
    <t>1</t>
  </si>
  <si>
    <t>{55a34fd4-3fa1-4403-b03a-511fb3a4cfe4}</t>
  </si>
  <si>
    <t>2</t>
  </si>
  <si>
    <t>B02</t>
  </si>
  <si>
    <t>Třídy - DOPLŇKY</t>
  </si>
  <si>
    <t>{027bdc83-ed97-4f3f-abe4-be749e10ebae}</t>
  </si>
  <si>
    <t>C03</t>
  </si>
  <si>
    <t>Sklady - DOPLŇKY</t>
  </si>
  <si>
    <t>{12fbd1e6-b261-4f2f-b699-bacc75a193e7}</t>
  </si>
  <si>
    <t>E02</t>
  </si>
  <si>
    <t>Ostatní - DOPLŇKY</t>
  </si>
  <si>
    <t>{010f1a9d-48f6-49bf-b89b-965cedff767c}</t>
  </si>
  <si>
    <t>VRN</t>
  </si>
  <si>
    <t>Vedlejší rozpočtové a ostatní náklady</t>
  </si>
  <si>
    <t>{db29a75d-46dc-4dcf-8e6c-20860dc8b485}</t>
  </si>
  <si>
    <t>KRYCÍ LIST SOUPISU PRACÍ</t>
  </si>
  <si>
    <t>Objekt:</t>
  </si>
  <si>
    <t>A02 - Šatny a kanceláře - DOPLŇKY</t>
  </si>
  <si>
    <t>REKAPITULACE ČLENĚNÍ SOUPISU PRACÍ</t>
  </si>
  <si>
    <t>Kód dílu - Popis</t>
  </si>
  <si>
    <t>Cena celkem [CZK]</t>
  </si>
  <si>
    <t>-1</t>
  </si>
  <si>
    <t>KŘ - Kancelář ředitele - 204</t>
  </si>
  <si>
    <t>ZS - Zasedací místnost - 207</t>
  </si>
  <si>
    <t>ŠZŽ - Šatna zaměstnance- ženy - MÍST. Č. 117</t>
  </si>
  <si>
    <t>ŠZM - Šatna zaměstnanci - muži - míst. č. 113</t>
  </si>
  <si>
    <t>ŠUŘ - Šatna učitelé a ředitelna 203</t>
  </si>
  <si>
    <t>ŠU - Šatna učitelé m.č.126,136,146,215,225,235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</si>
  <si>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</si>
  <si>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</si>
  <si>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</si>
  <si>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</si>
  <si>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</si>
  <si>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</si>
  <si>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</si>
  <si>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</si>
  <si>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</si>
  <si>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</si>
  <si>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</si>
  <si>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</si>
  <si>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</si>
  <si>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KŘ</t>
  </si>
  <si>
    <t>Kancelář ředitele - 204</t>
  </si>
  <si>
    <t>ROZPOCET</t>
  </si>
  <si>
    <t>K</t>
  </si>
  <si>
    <t>N 204.07</t>
  </si>
  <si>
    <t>Koberec kusový, min. rozměry 1500x2500mm</t>
  </si>
  <si>
    <t>KS</t>
  </si>
  <si>
    <t>R položka</t>
  </si>
  <si>
    <t>4</t>
  </si>
  <si>
    <t>PP</t>
  </si>
  <si>
    <t>P</t>
  </si>
  <si>
    <t>Poznámka k položce:_x000D_
Poznámka k položce: pod pohovku a křesla, vyvzorkování dle aktuální nabídky v době nákupu doplňků</t>
  </si>
  <si>
    <t>N 204.09</t>
  </si>
  <si>
    <t>Hodiny nástěnné , min. průměr 300</t>
  </si>
  <si>
    <t>Poznámka k položce:_x000D_
Poznámka k položce: bílé hodiny, číslice černé, hrana hliník</t>
  </si>
  <si>
    <t>3</t>
  </si>
  <si>
    <t>N 204.10</t>
  </si>
  <si>
    <t>věšák na kabáty</t>
  </si>
  <si>
    <t>6</t>
  </si>
  <si>
    <t>Poznámka k položce:_x000D_
Poznámka k položce: věšák z laminované LTD, vč. nábytkových hran, přikotvený na zeď, barva bílá</t>
  </si>
  <si>
    <t>N 204.12</t>
  </si>
  <si>
    <t>Magnetická tabule, bílá, min. rozměry (š x v) 900x1200mm</t>
  </si>
  <si>
    <t>8</t>
  </si>
  <si>
    <t>Poznámka k položce:_x000D_
Poznámka k položce: Magnetická tabule s bílým povrchem pro psaní fixem, hliníkový rám, držák na psací potřeby, montáž tabule na výšku</t>
  </si>
  <si>
    <t>5</t>
  </si>
  <si>
    <t>N 204.16</t>
  </si>
  <si>
    <t>Kancelářský trezor, min. vnější rozměry (š x v x h) 300x400x350mm - Nábytkový trezor - zámek se dvěma klíči</t>
  </si>
  <si>
    <t>10</t>
  </si>
  <si>
    <t>Poznámka k položce:_x000D_
Poznámka k položce: vícevrstvý plášť a dveře, uzamykatelné čepy do všech stran, bezpečnostní zámek, trezor kotvený do stěny a podlahy</t>
  </si>
  <si>
    <t>ZS</t>
  </si>
  <si>
    <t>Zasedací místnost - 207</t>
  </si>
  <si>
    <t>N 207.05</t>
  </si>
  <si>
    <t>Zrcadlo logopedické stolní, min. rozměry (š x v) 800x500 mm</t>
  </si>
  <si>
    <t>Poznámka k položce:_x000D_
Poznámka k položce:
volně stojící stolní zrcadlo obdélníkové o min. rozměrech 800 x 500 mm, polohovatelné, sloužící jako pomůcka pro logopedii</t>
  </si>
  <si>
    <t>7</t>
  </si>
  <si>
    <t>N 207.07</t>
  </si>
  <si>
    <t>Magnetická tabule, bílá, min. rozměry 1500x1000mm</t>
  </si>
  <si>
    <t>14</t>
  </si>
  <si>
    <t>Poznámka k položce:_x000D_
Poznámka k položce: 
Magnetická tabule s bílým povrchem pro psaní fixem, hliníkový rám, držák na psací potřeby</t>
  </si>
  <si>
    <t>N 207.09</t>
  </si>
  <si>
    <t>Koberec kusový, min. rozměry 1800x1800mm</t>
  </si>
  <si>
    <t>16</t>
  </si>
  <si>
    <t>Poznámka k položce:_x000D_
Poznámka k položce: koberec - dětský kout, vyvzorkování dle aktuální nabídky v době nákupu doplňků</t>
  </si>
  <si>
    <t>9</t>
  </si>
  <si>
    <t>N 207.10</t>
  </si>
  <si>
    <t>Věšák volně stojící, min. výška 1700mm</t>
  </si>
  <si>
    <t>18</t>
  </si>
  <si>
    <t>Poznámka k položce:_x000D_
Poznámka k položce: 
volně stojící, svislá část ze dřeva, bude vyvzorkováno</t>
  </si>
  <si>
    <t>ŠZŽ</t>
  </si>
  <si>
    <t>Šatna zaměstnance- ženy - MÍST. Č. 117</t>
  </si>
  <si>
    <t>N 117.05</t>
  </si>
  <si>
    <t>20</t>
  </si>
  <si>
    <t>ŠZM</t>
  </si>
  <si>
    <t>Šatna zaměstnanci - muži - míst. č. 113</t>
  </si>
  <si>
    <t>11</t>
  </si>
  <si>
    <t>N 113.05</t>
  </si>
  <si>
    <t>22</t>
  </si>
  <si>
    <t>ŠUŘ</t>
  </si>
  <si>
    <t>Šatna učitelé a ředitelna 203</t>
  </si>
  <si>
    <t>N 203.03</t>
  </si>
  <si>
    <t>24</t>
  </si>
  <si>
    <t>Poznámka k položce:_x000D_
Poznámka k položce:
věšák z laminované LTD, vč. nábytkových hran, přikotvený na zeď, barva bílá</t>
  </si>
  <si>
    <t>13</t>
  </si>
  <si>
    <t>N 203.04</t>
  </si>
  <si>
    <t>zrcadlo závěsné</t>
  </si>
  <si>
    <t>26</t>
  </si>
  <si>
    <t>Poznámka k položce:_x000D_
Poznámka k položce:
zrcadlo zavěšené na zeď, obdélníkový tvar, min. rozměry (š x v) 400 x 500 mm</t>
  </si>
  <si>
    <t>ŠU</t>
  </si>
  <si>
    <t>Šatna učitelé m.č.126,136,146,215,225,235</t>
  </si>
  <si>
    <t>N 126.03</t>
  </si>
  <si>
    <t>28</t>
  </si>
  <si>
    <t>Poznámka k položce:_x000D_
Poznámka k položce: věšák z laminované LTD, vč. nábytkových hran, pro 3 kabáty, přikotvený na zeď, barva bílá, před dodáním vzorkováno</t>
  </si>
  <si>
    <t>15</t>
  </si>
  <si>
    <t>N 126.04</t>
  </si>
  <si>
    <t>30</t>
  </si>
  <si>
    <t>Poznámka k položce:_x000D_
Poznámka k položce: zrcadlo zavěšené na zeď, obdélníkový tvar, min. rozměry (š x v) 400 x 500 mm, před dodáním vzorkováno</t>
  </si>
  <si>
    <t>B02 - Třídy - DOPLŇKY</t>
  </si>
  <si>
    <t>TR - Vybavení třídy</t>
  </si>
  <si>
    <t>ŠV - Šatna míst. č. 125, 135, 145, 214, 224, 234</t>
  </si>
  <si>
    <t>KOPWC - Umývárna dětí - míst. Č. 124, 134, 144, 213, 223, 233</t>
  </si>
  <si>
    <t>KOP1 - Koupelna ostatní (mino dětské sociálky ve třídách)</t>
  </si>
  <si>
    <t>SPEC-1 - Speciální doplňky</t>
  </si>
  <si>
    <t>TR</t>
  </si>
  <si>
    <t>Vybavení třídy</t>
  </si>
  <si>
    <t>N T.07</t>
  </si>
  <si>
    <t>Servírovací vozík nerezový s min. 3 policemi, min. rozměry (d x v x h) 1100x800x500 mm - umístění v 1.NP</t>
  </si>
  <si>
    <t>ks</t>
  </si>
  <si>
    <t>Poznámka k položce:_x000D_
Poznámka k položce:
pojízdný, s blokováním (zabržděním) koleček</t>
  </si>
  <si>
    <t>N T.07a</t>
  </si>
  <si>
    <t>Servírovací vozík nerezový s min. 3 policemi, min. rozměry (d x v x h) 950x800x500 mm - umístění v 2.NP</t>
  </si>
  <si>
    <t>N T.16</t>
  </si>
  <si>
    <t>Hrací sestava kuchyňka</t>
  </si>
  <si>
    <t>N T.17</t>
  </si>
  <si>
    <t>Hrací sestava pracovní ponk</t>
  </si>
  <si>
    <t>N T. 18</t>
  </si>
  <si>
    <t>Hrací sestava kavárna</t>
  </si>
  <si>
    <t>N T.19</t>
  </si>
  <si>
    <t>Hrací sestava obchod</t>
  </si>
  <si>
    <t>N T.19b</t>
  </si>
  <si>
    <t>Hrací nákupní vozík</t>
  </si>
  <si>
    <t>N T.19c</t>
  </si>
  <si>
    <t>stánek</t>
  </si>
  <si>
    <t>N T.19e</t>
  </si>
  <si>
    <t>pokladna</t>
  </si>
  <si>
    <t>N T.19f</t>
  </si>
  <si>
    <t>zelenina</t>
  </si>
  <si>
    <t>N T.19g</t>
  </si>
  <si>
    <t>ovoce</t>
  </si>
  <si>
    <t>N T.19h</t>
  </si>
  <si>
    <t>sýry</t>
  </si>
  <si>
    <t>N T.19i</t>
  </si>
  <si>
    <t>vejce</t>
  </si>
  <si>
    <t>N T.20</t>
  </si>
  <si>
    <t>Poznámka k položce:_x000D_
Poznámka k položce: Magnetická tabule s bílým povrchem pro psaní fixem, hliníkový rám, držák na psací potřeby, možnost zavěsit na výšku</t>
  </si>
  <si>
    <t>N T.23</t>
  </si>
  <si>
    <t>Plastové kontejnery pojízdné do skříněk č. 11</t>
  </si>
  <si>
    <t>Poznámka k položce:_x000D_
Poznámka k položce:
plastové úložné pojízdné kontejnery, min. výška bez koleček 300 mm, min. šířka 300 mm, min. hloubka 400 mm, rozměrově kompatibilní se skříňkami č. 11 - umístění do nejspodnější části skříňky, různé barvy</t>
  </si>
  <si>
    <t>N T.24</t>
  </si>
  <si>
    <t>Plastové kontejnery do skříněk č. 11</t>
  </si>
  <si>
    <t>32</t>
  </si>
  <si>
    <t>Poznámka k položce:_x000D_
Poznámka k položce:
plastové úložné kontejnery, min. výška 200 mm, min. šířka 300 mm, min. hloubka 400 mm, rozměrově kompatibilní se skříňkami č. 11, různé barvy</t>
  </si>
  <si>
    <t>17</t>
  </si>
  <si>
    <t>N T.25</t>
  </si>
  <si>
    <t>Hodiny nástěnné, min. průměr 300</t>
  </si>
  <si>
    <t>34</t>
  </si>
  <si>
    <t>N T.26</t>
  </si>
  <si>
    <t>Sedací polštáře, min. prům. 350 mm, min. výška 30 mm</t>
  </si>
  <si>
    <t>36</t>
  </si>
  <si>
    <t>Poznámka k položce:_x000D_
Poznámka k položce:
sedací kulaté molitanové polštáře, odolný potah, různé barvy</t>
  </si>
  <si>
    <t>19</t>
  </si>
  <si>
    <t>N T.27</t>
  </si>
  <si>
    <t>Koberec čtvercového půdorysu o min. rozměrech 5600 x 5600 mm - umístění v 1.NP</t>
  </si>
  <si>
    <t>38</t>
  </si>
  <si>
    <t>Poznámka k položce:_x000D_
Poznámka k položce: koberec určený na hraní, snadno čistitelný, zapošitý okraj, spodní strana koberce zabraňující klouzání koberce po podlaze, vhodný pro podlahové vytápění, vzor a barevnost bude vzorkována, nutno zaměřit na místě s ohledem na pohlahové krabice</t>
  </si>
  <si>
    <t>N T.27a</t>
  </si>
  <si>
    <t>Koberec čtvercového půdorysu o min. rozměrech 6200 x 6200 mm - umístění ve 2.NP</t>
  </si>
  <si>
    <t>40</t>
  </si>
  <si>
    <t>Poznámka k položce:_x000D_
Poznámka k položce:
koberec určený na hraní, snadno čistitelný, zapošitý okraj, spodní strana koberce zabraňující klouzání koberce po podlaze, vhodný pro podlahové vytápění, vzor a barevnost bude vzorkována, nutno zaměřit na místě s ohledem na pohlahové krabice</t>
  </si>
  <si>
    <t>ŠV</t>
  </si>
  <si>
    <t>Šatna míst. č. 125, 135, 145, 214, 224, 234</t>
  </si>
  <si>
    <t>N 125.02</t>
  </si>
  <si>
    <t>Věšák nástěnný s háčky</t>
  </si>
  <si>
    <t>42</t>
  </si>
  <si>
    <t>Poznámka k položce:_x000D_
Poznámka k položce:
bezpečný věšák nástěnný s háčky, min. 6 háčků, min. nosnost 1 háčku 2 kg, barva bude vzorkována</t>
  </si>
  <si>
    <t>N 125.03</t>
  </si>
  <si>
    <t>44</t>
  </si>
  <si>
    <t>23</t>
  </si>
  <si>
    <t>N 125.05</t>
  </si>
  <si>
    <t>46</t>
  </si>
  <si>
    <t>KOPWC</t>
  </si>
  <si>
    <t>Umývárna dětí - míst. Č. 124, 134, 144, 213, 223, 233</t>
  </si>
  <si>
    <t>N K.02</t>
  </si>
  <si>
    <t>Zásobník papírových ručníků</t>
  </si>
  <si>
    <t>48</t>
  </si>
  <si>
    <t>Poznámka k položce:_x000D_
Poznámka k položce:
zásobník v provedení nerez, uzamykatelný, kontrola množství ručníků, min. na 300 ks papírových ručníků o min. rozměrech 200 x 200 mm, před dodáním vzorkováno</t>
  </si>
  <si>
    <t>25</t>
  </si>
  <si>
    <t>N K.05</t>
  </si>
  <si>
    <t>wc stětka nástěnná</t>
  </si>
  <si>
    <t>50</t>
  </si>
  <si>
    <t>Poznámka k položce:_x000D_
Poznámka k položce:
provedení nerez, kotveno do zdi, před dodáním vzorkováno</t>
  </si>
  <si>
    <t>N K.06</t>
  </si>
  <si>
    <t>WC sanitární příčka</t>
  </si>
  <si>
    <t>52</t>
  </si>
  <si>
    <t>Poznámka k položce:_x000D_
Poznámka k položce:
sanitární polopříčka kotvená do zdi, kompaktní laminát (HPL), min. výška 1000 mm, barva světle šedá mat, nerez stojka, před dodáním vzorkováno</t>
  </si>
  <si>
    <t>27</t>
  </si>
  <si>
    <t>N K.01</t>
  </si>
  <si>
    <t>Dávkovač mýdla</t>
  </si>
  <si>
    <t>54</t>
  </si>
  <si>
    <t>Poznámka k položce:_x000D_
Poznámka k položce: dávkovač tekutého mýdla o min. objemu nádržky 400 ml, kontrola hladiny mýdla, uzamykatelná doplňovací dvířka, použití do mateřských škol, nerez provedení, umístění vždy mezi 2 umyvadla, před dodáním vzorkováno</t>
  </si>
  <si>
    <t>N K.03</t>
  </si>
  <si>
    <t>Držák toaletního papíru - držák toaletního papíru, nástěnný, nerez ocel</t>
  </si>
  <si>
    <t>56</t>
  </si>
  <si>
    <t>Poznámka k položce:_x000D_
Poznámka k položce: nástěnný držák, provedení nerez, před dodáním vzorkováno</t>
  </si>
  <si>
    <t>29</t>
  </si>
  <si>
    <t>N K.04</t>
  </si>
  <si>
    <t>Odpadkový koš - Odpadkový koš s pedálkem, nerezavějící ocel, 12 l</t>
  </si>
  <si>
    <t>58</t>
  </si>
  <si>
    <t>Poznámka k položce:_x000D_
Poznámka k položce: provedení nerez, min. objem 12 l, otevírání pomocí pedálu, před dodáním vzorkováno</t>
  </si>
  <si>
    <t>KOP1</t>
  </si>
  <si>
    <t>Koupelna ostatní (mino dětské sociálky ve třídách)</t>
  </si>
  <si>
    <t>60</t>
  </si>
  <si>
    <t>Poznámka k položce:_x000D_
Poznámka k položce: dávkovač tekutého mýdla o min. objemu nádržky 400 ml, kontrola hladiny mýdla, uzamykatelná doplňovací dvířka, použití do mateřských škol, nerez provedení, umístění mezi 2 umyvadla, před dodáním vzorkováno</t>
  </si>
  <si>
    <t>31</t>
  </si>
  <si>
    <t>62</t>
  </si>
  <si>
    <t>Poznámka k položce:_x000D_
Poznámka k položce: zásobník v provedení nerez, uzamykatelný, kontrola množství ručníků, min. na 300 ks papírových ručníků o min. rozměrech 200 x 200 mm, před dodáním vzorkováno</t>
  </si>
  <si>
    <t>NK.03</t>
  </si>
  <si>
    <t>Držák toaletního papíru</t>
  </si>
  <si>
    <t>64</t>
  </si>
  <si>
    <t>Poznámka k položce:_x000D_
Poznámka k položce:
nástěnný držák, provedení nerez, před dodáním vzorkováno</t>
  </si>
  <si>
    <t>33</t>
  </si>
  <si>
    <t>N K .04</t>
  </si>
  <si>
    <t>Odpadkový koš</t>
  </si>
  <si>
    <t>66</t>
  </si>
  <si>
    <t>N K.05.1</t>
  </si>
  <si>
    <t>wc stětka</t>
  </si>
  <si>
    <t>68</t>
  </si>
  <si>
    <t>Poznámka k položce:_x000D_
Poznámka k položce: provedení nerez, kotveno do zdi, před dodáním vzorkováno</t>
  </si>
  <si>
    <t>SPEC-1</t>
  </si>
  <si>
    <t>Speciální doplňky</t>
  </si>
  <si>
    <t>35</t>
  </si>
  <si>
    <t>SD-01</t>
  </si>
  <si>
    <t>přebalovací pult, nástěnný, sklápěcí, min. do nosnosti 10 kg</t>
  </si>
  <si>
    <t>70</t>
  </si>
  <si>
    <t>SD-04</t>
  </si>
  <si>
    <t>sada pro nouzovou signalizaci pro wc pro invalidy</t>
  </si>
  <si>
    <t>72</t>
  </si>
  <si>
    <t>37</t>
  </si>
  <si>
    <t>SD-05</t>
  </si>
  <si>
    <t>D+M Zakrytí jednotky VZT ve třídách- provedeno pomocí, lamely budou kotveny na ocelové konstrukci kotvené do stěny, lamela u ventilačních otvorů bude vynechána,Výška lamely cca 30mm, šířka - min.50mm, vertikální mezery cca 30mm, délka lamely min. 7,2m</t>
  </si>
  <si>
    <t>-106056884</t>
  </si>
  <si>
    <t>D+M Zakrytí jednotky VZT ve třídách- provedeno pomocí, lamely budou kotveny na ocelové konstrukci kotvené do stěny, lamela u ventilačních otvorů bude vynechána,Výška lamely cca 30mm, šířka - min.50mm, vertikální mezery cca 30mm, délka lamely min. 7,2m, Spodní část krytu bude plná se stejným povrchovým provedením jako lamely.Materiál lamel musí být tvarově stálý a omyvatelný, rozměry cca 6770x600mm, v.370mm</t>
  </si>
  <si>
    <t>Poznámka k položce:_x000D_
poznámka_x000D_
 - barva lamel bílá (bude vzorkováno - odstín určí architekt)._x000D_
- postup práce- vrtat bez příklepu, aby nebyla porušena obálka domu_x000D_
- nutno zaměřit na místě, velikosti v jednotlivých třídách se mohou lišit!_x000D_
- pomocné lešení_x000D_
- dle návrhu architekta</t>
  </si>
  <si>
    <t>C03 - Sklady - DOPLŇKY</t>
  </si>
  <si>
    <t>103, 104 - Sklad 103, 104 - PRÁDELNA, MANDL</t>
  </si>
  <si>
    <t>103, 104</t>
  </si>
  <si>
    <t>Sklad 103, 104 - PRÁDELNA, MANDL</t>
  </si>
  <si>
    <t>N 103.06</t>
  </si>
  <si>
    <t>Vozík na prádlo</t>
  </si>
  <si>
    <t>Poznámka k položce:_x000D_
Poznámka k položce:_x000D_
min.rozměr vozíku 800x500mm, kovová konstrukce, min.2x bržděné kolečka, bude vyvzorkováno</t>
  </si>
  <si>
    <t>E02 - Ostatní - DOPLŇKY</t>
  </si>
  <si>
    <t>CHOD - Chodby - doplňky</t>
  </si>
  <si>
    <t>CHOD</t>
  </si>
  <si>
    <t>Chodby - doplňky</t>
  </si>
  <si>
    <t>CH-01</t>
  </si>
  <si>
    <t>Dveřní tabulky, min. rozměry 210x210mm</t>
  </si>
  <si>
    <t>Poznámka k položce:_x000D_
Poznámka k položce: dveřní tabulky kotvené ke stěně – popis a číslování místností – v chodbě, font bude vzorkován</t>
  </si>
  <si>
    <t>CH-02</t>
  </si>
  <si>
    <t>Patrové směrové cedule</t>
  </si>
  <si>
    <t>Poznámka k položce:_x000D_
Poznámka k položce: kotvené ke stěně, hliníkové provedení, font bude vzorkován</t>
  </si>
  <si>
    <t>CH-03</t>
  </si>
  <si>
    <t>CH-04</t>
  </si>
  <si>
    <t>Polepy dveří do třídy, výška 1800mm</t>
  </si>
  <si>
    <t>Poznámka k položce:_x000D_
Poznámka k položce: číslo třídy bílá folie mat, lepená na obkladovou desku, font bude vzorkován</t>
  </si>
  <si>
    <t>CH-05</t>
  </si>
  <si>
    <t>Piktogramy WC</t>
  </si>
  <si>
    <t>Poznámka k položce:_x000D_
Poznámka k položce: kotvené na dveře, kartáčovaný nerez</t>
  </si>
  <si>
    <t>CH-06</t>
  </si>
  <si>
    <t>Infotabule exteriérová</t>
  </si>
  <si>
    <t>Poznámka k položce:_x000D_
Poznámka k položce:
venkovní kovová uzamykatelná vitrýna s čelní otevíravou stěnou ze skleněné výplně z bezpečnostního skla, min. rozměry 700x700 mm, možnost pověsit na zeď, odolnost proti zatečení</t>
  </si>
  <si>
    <t>CH-07</t>
  </si>
  <si>
    <t>Odpadkový koš na tříděný odpad</t>
  </si>
  <si>
    <t>Poznámka k položce:_x000D_
Poznámka k položce:
3 dílný koš na tříděný odpad, nerez, objem jednoho dílu min. 20 l</t>
  </si>
  <si>
    <t>CH-08</t>
  </si>
  <si>
    <t>Poznámka k položce:_x000D_
Poznámka k položce:
Magnetická tabule s bílým povrchem pro psaní fixem, hliníkový rám, držák na psací potřeby</t>
  </si>
  <si>
    <t>VRN - Vedlejší rozpočtové a ostatní náklady</t>
  </si>
  <si>
    <t>VRN - Vedlejší rozpočtové náklady</t>
  </si>
  <si>
    <t>Vedlejší rozpočtové náklady</t>
  </si>
  <si>
    <t>030001000</t>
  </si>
  <si>
    <t>Zařízení staveniště</t>
  </si>
  <si>
    <t>oubor…</t>
  </si>
  <si>
    <t>R polokža</t>
  </si>
  <si>
    <t>1024</t>
  </si>
  <si>
    <t>665729581</t>
  </si>
  <si>
    <t>034002000</t>
  </si>
  <si>
    <t>Zabezpečení staveniště</t>
  </si>
  <si>
    <t>soubor</t>
  </si>
  <si>
    <t>2013226312</t>
  </si>
  <si>
    <t>039002000</t>
  </si>
  <si>
    <t>Zrušení zařízení staveniště</t>
  </si>
  <si>
    <t>922123881</t>
  </si>
  <si>
    <t>VRN-01</t>
  </si>
  <si>
    <t>Zaměření stávajícího stavu</t>
  </si>
  <si>
    <t>-1014859333</t>
  </si>
  <si>
    <t>VRN-02</t>
  </si>
  <si>
    <t>hod</t>
  </si>
  <si>
    <t>1928485524</t>
  </si>
  <si>
    <t xml:space="preserve">Montáž </t>
  </si>
  <si>
    <t>VRN-03</t>
  </si>
  <si>
    <t>Vyvzorkování materiálů</t>
  </si>
  <si>
    <t>-948451511</t>
  </si>
  <si>
    <t>VRN-04</t>
  </si>
  <si>
    <t>Zakrytí podlahové plochy PE fólií včetně odstraněné fólie po dokončení stavby</t>
  </si>
  <si>
    <t>m2</t>
  </si>
  <si>
    <t>2131766400</t>
  </si>
  <si>
    <t>VRN-05</t>
  </si>
  <si>
    <t>Manipulace, ruční přesun, rozmístění</t>
  </si>
  <si>
    <t>1038919314</t>
  </si>
  <si>
    <t>VRN-06</t>
  </si>
  <si>
    <t>Finální úklid po dokončení realizace stavby</t>
  </si>
  <si>
    <t>2056177023</t>
  </si>
  <si>
    <t>VRN-07</t>
  </si>
  <si>
    <t>Doprava do 50km</t>
  </si>
  <si>
    <t>-584151504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</si>
  <si>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</si>
  <si>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</si>
  <si>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</si>
  <si>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</si>
  <si>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</si>
  <si>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</si>
  <si>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</si>
  <si>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</si>
  <si>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</si>
  <si>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</si>
  <si>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</si>
  <si>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</si>
  <si>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</si>
  <si>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</si>
  <si>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</si>
  <si>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</si>
  <si>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</si>
  <si>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</si>
  <si>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</si>
  <si>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</si>
  <si>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</si>
  <si>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</si>
  <si>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</si>
  <si>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</si>
  <si>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</si>
  <si>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</si>
  <si>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</si>
  <si>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</si>
  <si>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</si>
  <si>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</si>
  <si>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</si>
  <si>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</si>
  <si>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</si>
  <si>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</si>
  <si>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</si>
  <si>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</si>
  <si>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</si>
  <si>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</si>
  <si>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</si>
  <si>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</si>
  <si>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</si>
  <si>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</si>
  <si>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</si>
  <si>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</si>
  <si>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</si>
  <si>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</si>
  <si>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</si>
  <si>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</si>
  <si>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</si>
  <si>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</si>
  <si>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</si>
  <si>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</si>
  <si>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</si>
  <si>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</si>
  <si>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</si>
  <si>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</si>
  <si>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</si>
  <si>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</si>
  <si>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</si>
  <si>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</si>
  <si>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</si>
  <si>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</si>
  <si>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</si>
  <si>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</si>
  <si>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</si>
  <si>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</si>
  <si>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</si>
  <si>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</si>
  <si>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</si>
  <si>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</si>
  <si>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</si>
  <si>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</si>
  <si>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</si>
  <si>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</si>
  <si>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</si>
  <si>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</si>
  <si>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</si>
  <si>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</si>
  <si>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</si>
  <si>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</si>
  <si>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</si>
  <si>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</si>
  <si>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</si>
  <si>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</si>
  <si>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</si>
  <si>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</si>
  <si>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</si>
  <si>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</si>
  <si>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</si>
  <si>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</si>
  <si>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</si>
  <si>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</si>
  <si>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</si>
  <si>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</si>
  <si>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</si>
  <si>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</si>
  <si>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</si>
  <si>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</si>
  <si>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</si>
  <si>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</si>
  <si>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</si>
  <si>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</si>
  <si>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</si>
  <si>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</si>
  <si>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</si>
  <si>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</si>
  <si>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</si>
  <si>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</si>
  <si>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</si>
  <si>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</si>
  <si>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</si>
  <si>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</si>
  <si>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</si>
  <si>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</si>
  <si>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</si>
  <si>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</si>
  <si>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</si>
  <si>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</si>
  <si>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</si>
  <si>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</si>
  <si>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</si>
  <si>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</si>
  <si>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</si>
  <si>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</si>
  <si>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</si>
  <si>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</si>
  <si>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</si>
  <si>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</si>
  <si>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</si>
  <si>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</si>
  <si>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</si>
  <si>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</si>
  <si>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</si>
  <si>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</si>
  <si>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</si>
  <si>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</si>
  <si>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</si>
  <si>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</si>
  <si>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</si>
  <si>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</si>
  <si>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</si>
  <si>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</si>
  <si>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</si>
  <si>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</si>
  <si>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</si>
  <si>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</si>
  <si>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</si>
  <si>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</si>
  <si>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</si>
  <si>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</si>
  <si>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</si>
  <si>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</si>
  <si>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</si>
  <si>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</si>
  <si>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</si>
  <si>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</si>
  <si>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</si>
  <si>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</si>
  <si>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</si>
  <si>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</si>
  <si>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</si>
  <si>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</si>
  <si>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</si>
  <si>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</si>
  <si>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</si>
  <si>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</si>
  <si>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</si>
  <si>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</si>
  <si>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</si>
  <si>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</si>
  <si>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</si>
  <si>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</si>
  <si>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</si>
  <si>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</si>
  <si>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</si>
  <si>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</si>
  <si>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</si>
  <si>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</si>
  <si>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</si>
  <si>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</si>
  <si>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</si>
  <si>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</si>
  <si>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</si>
  <si>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</si>
  <si>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</si>
  <si>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</si>
  <si>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</si>
  <si>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</si>
  <si>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Montáž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</si>
</sst>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7" fillId="4" borderId="9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5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5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4" fontId="24" fillId="0" borderId="22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4" fontId="19" fillId="0" borderId="0" xfId="0" applyNumberFormat="1" applyFont="1"/>
    <xf numFmtId="166" fontId="27" fillId="0" borderId="13" xfId="0" applyNumberFormat="1" applyFont="1" applyBorder="1"/>
    <xf numFmtId="166" fontId="27" fillId="0" borderId="14" xfId="0" applyNumberFormat="1" applyFont="1" applyBorder="1"/>
    <xf numFmtId="4" fontId="28" fillId="0" borderId="0" xfId="0" applyNumberFormat="1" applyFont="1" applyAlignment="1">
      <alignment vertical="center"/>
    </xf>
    <xf numFmtId="0" fontId="7" fillId="0" borderId="4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5" xfId="0" applyFont="1" applyBorder="1"/>
    <xf numFmtId="166" fontId="7" fillId="0" borderId="0" xfId="0" applyNumberFormat="1" applyFont="1"/>
    <xf numFmtId="166" fontId="7" fillId="0" borderId="16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7" fillId="0" borderId="23" xfId="0" applyFont="1" applyBorder="1" applyAlignment="1">
      <alignment horizontal="center" vertical="center"/>
    </xf>
    <xf numFmtId="49" fontId="17" fillId="0" borderId="23" xfId="0" applyNumberFormat="1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center" vertical="center" wrapText="1"/>
    </xf>
    <xf numFmtId="167" fontId="17" fillId="0" borderId="23" xfId="0" applyNumberFormat="1" applyFont="1" applyBorder="1" applyAlignment="1">
      <alignment vertical="center"/>
    </xf>
    <xf numFmtId="4" fontId="17" fillId="2" borderId="23" xfId="0" applyNumberFormat="1" applyFont="1" applyFill="1" applyBorder="1" applyAlignment="1" applyProtection="1">
      <alignment vertical="center"/>
      <protection locked="0"/>
    </xf>
    <xf numFmtId="4" fontId="17" fillId="0" borderId="23" xfId="0" applyNumberFormat="1" applyFont="1" applyBorder="1" applyAlignment="1">
      <alignment vertical="center"/>
    </xf>
    <xf numFmtId="0" fontId="18" fillId="2" borderId="15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6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1" fillId="0" borderId="0" xfId="0" applyFont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2" fillId="0" borderId="24" xfId="0" applyFont="1" applyBorder="1" applyAlignment="1">
      <alignment vertical="center" wrapText="1"/>
    </xf>
    <xf numFmtId="0" fontId="32" fillId="0" borderId="25" xfId="0" applyFont="1" applyBorder="1" applyAlignment="1">
      <alignment vertical="center" wrapText="1"/>
    </xf>
    <xf numFmtId="0" fontId="32" fillId="0" borderId="26" xfId="0" applyFont="1" applyBorder="1" applyAlignment="1">
      <alignment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7" xfId="0" applyFont="1" applyBorder="1" applyAlignment="1">
      <alignment vertical="center" wrapText="1"/>
    </xf>
    <xf numFmtId="0" fontId="32" fillId="0" borderId="28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27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vertical="center"/>
    </xf>
    <xf numFmtId="49" fontId="35" fillId="0" borderId="1" xfId="0" applyNumberFormat="1" applyFont="1" applyBorder="1" applyAlignment="1">
      <alignment vertical="center" wrapText="1"/>
    </xf>
    <xf numFmtId="0" fontId="32" fillId="0" borderId="30" xfId="0" applyFont="1" applyBorder="1" applyAlignment="1">
      <alignment vertical="center" wrapText="1"/>
    </xf>
    <xf numFmtId="0" fontId="37" fillId="0" borderId="29" xfId="0" applyFont="1" applyBorder="1" applyAlignment="1">
      <alignment vertical="center" wrapText="1"/>
    </xf>
    <xf numFmtId="0" fontId="32" fillId="0" borderId="31" xfId="0" applyFont="1" applyBorder="1" applyAlignment="1">
      <alignment vertical="center" wrapText="1"/>
    </xf>
    <xf numFmtId="0" fontId="32" fillId="0" borderId="1" xfId="0" applyFont="1" applyBorder="1" applyAlignment="1">
      <alignment vertical="top"/>
    </xf>
    <xf numFmtId="0" fontId="32" fillId="0" borderId="0" xfId="0" applyFont="1" applyAlignment="1">
      <alignment vertical="top"/>
    </xf>
    <xf numFmtId="0" fontId="32" fillId="0" borderId="24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32" fillId="0" borderId="28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34" fillId="0" borderId="29" xfId="0" applyFont="1" applyBorder="1" applyAlignment="1">
      <alignment horizontal="center" vertical="center"/>
    </xf>
    <xf numFmtId="0" fontId="38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2" fillId="0" borderId="30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2" fillId="0" borderId="3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top"/>
    </xf>
    <xf numFmtId="0" fontId="35" fillId="0" borderId="1" xfId="0" applyFont="1" applyBorder="1" applyAlignment="1">
      <alignment horizontal="center" vertical="top"/>
    </xf>
    <xf numFmtId="0" fontId="36" fillId="0" borderId="30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4" fillId="0" borderId="1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4" fillId="0" borderId="29" xfId="0" applyFont="1" applyBorder="1" applyAlignment="1">
      <alignment vertical="center"/>
    </xf>
    <xf numFmtId="0" fontId="35" fillId="0" borderId="1" xfId="0" applyFont="1" applyBorder="1" applyAlignment="1">
      <alignment vertical="top"/>
    </xf>
    <xf numFmtId="49" fontId="35" fillId="0" borderId="1" xfId="0" applyNumberFormat="1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vertical="top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4" fillId="0" borderId="29" xfId="0" applyFont="1" applyBorder="1" applyAlignment="1">
      <alignment horizontal="left"/>
    </xf>
    <xf numFmtId="0" fontId="38" fillId="0" borderId="29" xfId="0" applyFont="1" applyBorder="1"/>
    <xf numFmtId="0" fontId="32" fillId="0" borderId="27" xfId="0" applyFont="1" applyBorder="1" applyAlignment="1">
      <alignment vertical="top"/>
    </xf>
    <xf numFmtId="0" fontId="32" fillId="0" borderId="28" xfId="0" applyFont="1" applyBorder="1" applyAlignment="1">
      <alignment vertical="top"/>
    </xf>
    <xf numFmtId="0" fontId="32" fillId="0" borderId="30" xfId="0" applyFont="1" applyBorder="1" applyAlignment="1">
      <alignment vertical="top"/>
    </xf>
    <xf numFmtId="0" fontId="32" fillId="0" borderId="29" xfId="0" applyFont="1" applyBorder="1" applyAlignment="1">
      <alignment vertical="top"/>
    </xf>
    <xf numFmtId="0" fontId="32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3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5" fillId="0" borderId="1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wrapText="1"/>
    </xf>
    <xf numFmtId="0" fontId="33" fillId="0" borderId="1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/>
    </xf>
    <xf numFmtId="0" fontId="34" fillId="0" borderId="29" xfId="0" applyFont="1" applyBorder="1" applyAlignment="1">
      <alignment horizontal="left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1"/>
  <sheetViews>
    <sheetView showGridLines="0" topLeftCell="A37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" customHeight="1"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244" t="s">
        <v>14</v>
      </c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R5" s="16"/>
      <c r="BE5" s="241" t="s">
        <v>15</v>
      </c>
      <c r="BS5" s="13" t="s">
        <v>6</v>
      </c>
    </row>
    <row r="6" spans="1:74" ht="36.9" customHeight="1">
      <c r="B6" s="16"/>
      <c r="D6" s="22" t="s">
        <v>16</v>
      </c>
      <c r="K6" s="246" t="s">
        <v>17</v>
      </c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R6" s="16"/>
      <c r="BE6" s="242"/>
      <c r="BS6" s="13" t="s">
        <v>6</v>
      </c>
    </row>
    <row r="7" spans="1:74" ht="12" customHeight="1">
      <c r="B7" s="16"/>
      <c r="D7" s="23" t="s">
        <v>18</v>
      </c>
      <c r="K7" s="21" t="s">
        <v>19</v>
      </c>
      <c r="AK7" s="23" t="s">
        <v>20</v>
      </c>
      <c r="AN7" s="21" t="s">
        <v>19</v>
      </c>
      <c r="AR7" s="16"/>
      <c r="BE7" s="242"/>
      <c r="BS7" s="13" t="s">
        <v>6</v>
      </c>
    </row>
    <row r="8" spans="1:74" ht="12" customHeight="1">
      <c r="B8" s="16"/>
      <c r="D8" s="23" t="s">
        <v>21</v>
      </c>
      <c r="K8" s="21" t="s">
        <v>22</v>
      </c>
      <c r="AK8" s="23" t="s">
        <v>23</v>
      </c>
      <c r="AN8" s="24" t="s">
        <v>24</v>
      </c>
      <c r="AR8" s="16"/>
      <c r="BE8" s="242"/>
      <c r="BS8" s="13" t="s">
        <v>6</v>
      </c>
    </row>
    <row r="9" spans="1:74" ht="14.4" customHeight="1">
      <c r="B9" s="16"/>
      <c r="AR9" s="16"/>
      <c r="BE9" s="242"/>
      <c r="BS9" s="13" t="s">
        <v>6</v>
      </c>
    </row>
    <row r="10" spans="1:74" ht="12" customHeight="1">
      <c r="B10" s="16"/>
      <c r="D10" s="23" t="s">
        <v>25</v>
      </c>
      <c r="AK10" s="23" t="s">
        <v>26</v>
      </c>
      <c r="AN10" s="21" t="s">
        <v>27</v>
      </c>
      <c r="AR10" s="16"/>
      <c r="BE10" s="242"/>
      <c r="BS10" s="13" t="s">
        <v>6</v>
      </c>
    </row>
    <row r="11" spans="1:74" ht="18.45" customHeight="1">
      <c r="B11" s="16"/>
      <c r="E11" s="21" t="s">
        <v>28</v>
      </c>
      <c r="AK11" s="23" t="s">
        <v>29</v>
      </c>
      <c r="AN11" s="21" t="s">
        <v>30</v>
      </c>
      <c r="AR11" s="16"/>
      <c r="BE11" s="242"/>
      <c r="BS11" s="13" t="s">
        <v>6</v>
      </c>
    </row>
    <row r="12" spans="1:74" ht="6.9" customHeight="1">
      <c r="B12" s="16"/>
      <c r="AR12" s="16"/>
      <c r="BE12" s="242"/>
      <c r="BS12" s="13" t="s">
        <v>6</v>
      </c>
    </row>
    <row r="13" spans="1:74" ht="12" customHeight="1">
      <c r="B13" s="16"/>
      <c r="D13" s="23" t="s">
        <v>31</v>
      </c>
      <c r="AK13" s="23" t="s">
        <v>26</v>
      </c>
      <c r="AN13" s="25" t="s">
        <v>32</v>
      </c>
      <c r="AR13" s="16"/>
      <c r="BE13" s="242"/>
      <c r="BS13" s="13" t="s">
        <v>6</v>
      </c>
    </row>
    <row r="14" spans="1:74" ht="13.2">
      <c r="B14" s="16"/>
      <c r="E14" s="247" t="s">
        <v>32</v>
      </c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248"/>
      <c r="AI14" s="248"/>
      <c r="AJ14" s="248"/>
      <c r="AK14" s="23" t="s">
        <v>29</v>
      </c>
      <c r="AN14" s="25" t="s">
        <v>32</v>
      </c>
      <c r="AR14" s="16"/>
      <c r="BE14" s="242"/>
      <c r="BS14" s="13" t="s">
        <v>6</v>
      </c>
    </row>
    <row r="15" spans="1:74" ht="6.9" customHeight="1">
      <c r="B15" s="16"/>
      <c r="AR15" s="16"/>
      <c r="BE15" s="242"/>
      <c r="BS15" s="13" t="s">
        <v>4</v>
      </c>
    </row>
    <row r="16" spans="1:74" ht="12" customHeight="1">
      <c r="B16" s="16"/>
      <c r="D16" s="23" t="s">
        <v>33</v>
      </c>
      <c r="AK16" s="23" t="s">
        <v>26</v>
      </c>
      <c r="AN16" s="21" t="s">
        <v>34</v>
      </c>
      <c r="AR16" s="16"/>
      <c r="BE16" s="242"/>
      <c r="BS16" s="13" t="s">
        <v>4</v>
      </c>
    </row>
    <row r="17" spans="2:71" ht="18.45" customHeight="1">
      <c r="B17" s="16"/>
      <c r="E17" s="21" t="s">
        <v>35</v>
      </c>
      <c r="AK17" s="23" t="s">
        <v>29</v>
      </c>
      <c r="AN17" s="21" t="s">
        <v>19</v>
      </c>
      <c r="AR17" s="16"/>
      <c r="BE17" s="242"/>
      <c r="BS17" s="13" t="s">
        <v>36</v>
      </c>
    </row>
    <row r="18" spans="2:71" ht="6.9" customHeight="1">
      <c r="B18" s="16"/>
      <c r="AR18" s="16"/>
      <c r="BE18" s="242"/>
      <c r="BS18" s="13" t="s">
        <v>6</v>
      </c>
    </row>
    <row r="19" spans="2:71" ht="12" customHeight="1">
      <c r="B19" s="16"/>
      <c r="D19" s="23" t="s">
        <v>37</v>
      </c>
      <c r="AK19" s="23" t="s">
        <v>26</v>
      </c>
      <c r="AN19" s="21" t="s">
        <v>19</v>
      </c>
      <c r="AR19" s="16"/>
      <c r="BE19" s="242"/>
      <c r="BS19" s="13" t="s">
        <v>6</v>
      </c>
    </row>
    <row r="20" spans="2:71" ht="18.45" customHeight="1">
      <c r="B20" s="16"/>
      <c r="E20" s="21" t="s">
        <v>38</v>
      </c>
      <c r="AK20" s="23" t="s">
        <v>29</v>
      </c>
      <c r="AN20" s="21" t="s">
        <v>19</v>
      </c>
      <c r="AR20" s="16"/>
      <c r="BE20" s="242"/>
      <c r="BS20" s="13" t="s">
        <v>36</v>
      </c>
    </row>
    <row r="21" spans="2:71" ht="6.9" customHeight="1">
      <c r="B21" s="16"/>
      <c r="AR21" s="16"/>
      <c r="BE21" s="242"/>
    </row>
    <row r="22" spans="2:71" ht="12" customHeight="1">
      <c r="B22" s="16"/>
      <c r="D22" s="23" t="s">
        <v>39</v>
      </c>
      <c r="AR22" s="16"/>
      <c r="BE22" s="242"/>
    </row>
    <row r="23" spans="2:71" ht="47.25" customHeight="1">
      <c r="B23" s="16"/>
      <c r="E23" s="249" t="s">
        <v>40</v>
      </c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R23" s="16"/>
      <c r="BE23" s="242"/>
    </row>
    <row r="24" spans="2:71" ht="6.9" customHeight="1">
      <c r="B24" s="16"/>
      <c r="AR24" s="16"/>
      <c r="BE24" s="242"/>
    </row>
    <row r="25" spans="2:71" ht="6.9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42"/>
    </row>
    <row r="26" spans="2:71" s="1" customFormat="1" ht="25.95" customHeight="1">
      <c r="B26" s="28"/>
      <c r="D26" s="29" t="s">
        <v>41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50">
        <f>ROUND(AG54,2)</f>
        <v>0</v>
      </c>
      <c r="AL26" s="251"/>
      <c r="AM26" s="251"/>
      <c r="AN26" s="251"/>
      <c r="AO26" s="251"/>
      <c r="AR26" s="28"/>
      <c r="BE26" s="242"/>
    </row>
    <row r="27" spans="2:71" s="1" customFormat="1" ht="6.9" customHeight="1">
      <c r="B27" s="28"/>
      <c r="AR27" s="28"/>
      <c r="BE27" s="242"/>
    </row>
    <row r="28" spans="2:71" s="1" customFormat="1" ht="13.2">
      <c r="B28" s="28"/>
      <c r="L28" s="252" t="s">
        <v>42</v>
      </c>
      <c r="M28" s="252"/>
      <c r="N28" s="252"/>
      <c r="O28" s="252"/>
      <c r="P28" s="252"/>
      <c r="W28" s="252" t="s">
        <v>43</v>
      </c>
      <c r="X28" s="252"/>
      <c r="Y28" s="252"/>
      <c r="Z28" s="252"/>
      <c r="AA28" s="252"/>
      <c r="AB28" s="252"/>
      <c r="AC28" s="252"/>
      <c r="AD28" s="252"/>
      <c r="AE28" s="252"/>
      <c r="AK28" s="252" t="s">
        <v>44</v>
      </c>
      <c r="AL28" s="252"/>
      <c r="AM28" s="252"/>
      <c r="AN28" s="252"/>
      <c r="AO28" s="252"/>
      <c r="AR28" s="28"/>
      <c r="BE28" s="242"/>
    </row>
    <row r="29" spans="2:71" s="2" customFormat="1" ht="14.4" customHeight="1">
      <c r="B29" s="32"/>
      <c r="D29" s="23" t="s">
        <v>45</v>
      </c>
      <c r="F29" s="23" t="s">
        <v>46</v>
      </c>
      <c r="L29" s="255">
        <v>0.21</v>
      </c>
      <c r="M29" s="254"/>
      <c r="N29" s="254"/>
      <c r="O29" s="254"/>
      <c r="P29" s="254"/>
      <c r="W29" s="253">
        <f>ROUND(AZ54, 2)</f>
        <v>0</v>
      </c>
      <c r="X29" s="254"/>
      <c r="Y29" s="254"/>
      <c r="Z29" s="254"/>
      <c r="AA29" s="254"/>
      <c r="AB29" s="254"/>
      <c r="AC29" s="254"/>
      <c r="AD29" s="254"/>
      <c r="AE29" s="254"/>
      <c r="AK29" s="253">
        <f>ROUND(AV54, 2)</f>
        <v>0</v>
      </c>
      <c r="AL29" s="254"/>
      <c r="AM29" s="254"/>
      <c r="AN29" s="254"/>
      <c r="AO29" s="254"/>
      <c r="AR29" s="32"/>
      <c r="BE29" s="243"/>
    </row>
    <row r="30" spans="2:71" s="2" customFormat="1" ht="14.4" customHeight="1">
      <c r="B30" s="32"/>
      <c r="F30" s="23" t="s">
        <v>47</v>
      </c>
      <c r="L30" s="255">
        <v>0.12</v>
      </c>
      <c r="M30" s="254"/>
      <c r="N30" s="254"/>
      <c r="O30" s="254"/>
      <c r="P30" s="254"/>
      <c r="W30" s="253">
        <f>ROUND(BA54, 2)</f>
        <v>0</v>
      </c>
      <c r="X30" s="254"/>
      <c r="Y30" s="254"/>
      <c r="Z30" s="254"/>
      <c r="AA30" s="254"/>
      <c r="AB30" s="254"/>
      <c r="AC30" s="254"/>
      <c r="AD30" s="254"/>
      <c r="AE30" s="254"/>
      <c r="AK30" s="253">
        <f>ROUND(AW54, 2)</f>
        <v>0</v>
      </c>
      <c r="AL30" s="254"/>
      <c r="AM30" s="254"/>
      <c r="AN30" s="254"/>
      <c r="AO30" s="254"/>
      <c r="AR30" s="32"/>
      <c r="BE30" s="243"/>
    </row>
    <row r="31" spans="2:71" s="2" customFormat="1" ht="14.4" hidden="1" customHeight="1">
      <c r="B31" s="32"/>
      <c r="F31" s="23" t="s">
        <v>48</v>
      </c>
      <c r="L31" s="255">
        <v>0.21</v>
      </c>
      <c r="M31" s="254"/>
      <c r="N31" s="254"/>
      <c r="O31" s="254"/>
      <c r="P31" s="254"/>
      <c r="W31" s="253">
        <f>ROUND(BB54, 2)</f>
        <v>0</v>
      </c>
      <c r="X31" s="254"/>
      <c r="Y31" s="254"/>
      <c r="Z31" s="254"/>
      <c r="AA31" s="254"/>
      <c r="AB31" s="254"/>
      <c r="AC31" s="254"/>
      <c r="AD31" s="254"/>
      <c r="AE31" s="254"/>
      <c r="AK31" s="253">
        <v>0</v>
      </c>
      <c r="AL31" s="254"/>
      <c r="AM31" s="254"/>
      <c r="AN31" s="254"/>
      <c r="AO31" s="254"/>
      <c r="AR31" s="32"/>
      <c r="BE31" s="243"/>
    </row>
    <row r="32" spans="2:71" s="2" customFormat="1" ht="14.4" hidden="1" customHeight="1">
      <c r="B32" s="32"/>
      <c r="F32" s="23" t="s">
        <v>49</v>
      </c>
      <c r="L32" s="255">
        <v>0.12</v>
      </c>
      <c r="M32" s="254"/>
      <c r="N32" s="254"/>
      <c r="O32" s="254"/>
      <c r="P32" s="254"/>
      <c r="W32" s="253">
        <f>ROUND(BC54, 2)</f>
        <v>0</v>
      </c>
      <c r="X32" s="254"/>
      <c r="Y32" s="254"/>
      <c r="Z32" s="254"/>
      <c r="AA32" s="254"/>
      <c r="AB32" s="254"/>
      <c r="AC32" s="254"/>
      <c r="AD32" s="254"/>
      <c r="AE32" s="254"/>
      <c r="AK32" s="253">
        <v>0</v>
      </c>
      <c r="AL32" s="254"/>
      <c r="AM32" s="254"/>
      <c r="AN32" s="254"/>
      <c r="AO32" s="254"/>
      <c r="AR32" s="32"/>
      <c r="BE32" s="243"/>
    </row>
    <row r="33" spans="2:44" s="2" customFormat="1" ht="14.4" hidden="1" customHeight="1">
      <c r="B33" s="32"/>
      <c r="F33" s="23" t="s">
        <v>50</v>
      </c>
      <c r="L33" s="255">
        <v>0</v>
      </c>
      <c r="M33" s="254"/>
      <c r="N33" s="254"/>
      <c r="O33" s="254"/>
      <c r="P33" s="254"/>
      <c r="W33" s="253">
        <f>ROUND(BD54, 2)</f>
        <v>0</v>
      </c>
      <c r="X33" s="254"/>
      <c r="Y33" s="254"/>
      <c r="Z33" s="254"/>
      <c r="AA33" s="254"/>
      <c r="AB33" s="254"/>
      <c r="AC33" s="254"/>
      <c r="AD33" s="254"/>
      <c r="AE33" s="254"/>
      <c r="AK33" s="253">
        <v>0</v>
      </c>
      <c r="AL33" s="254"/>
      <c r="AM33" s="254"/>
      <c r="AN33" s="254"/>
      <c r="AO33" s="254"/>
      <c r="AR33" s="32"/>
    </row>
    <row r="34" spans="2:44" s="1" customFormat="1" ht="6.9" customHeight="1">
      <c r="B34" s="28"/>
      <c r="AR34" s="28"/>
    </row>
    <row r="35" spans="2:44" s="1" customFormat="1" ht="25.95" customHeight="1">
      <c r="B35" s="28"/>
      <c r="C35" s="33"/>
      <c r="D35" s="34" t="s">
        <v>51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52</v>
      </c>
      <c r="U35" s="35"/>
      <c r="V35" s="35"/>
      <c r="W35" s="35"/>
      <c r="X35" s="259" t="s">
        <v>53</v>
      </c>
      <c r="Y35" s="257"/>
      <c r="Z35" s="257"/>
      <c r="AA35" s="257"/>
      <c r="AB35" s="257"/>
      <c r="AC35" s="35"/>
      <c r="AD35" s="35"/>
      <c r="AE35" s="35"/>
      <c r="AF35" s="35"/>
      <c r="AG35" s="35"/>
      <c r="AH35" s="35"/>
      <c r="AI35" s="35"/>
      <c r="AJ35" s="35"/>
      <c r="AK35" s="256">
        <f>SUM(AK26:AK33)</f>
        <v>0</v>
      </c>
      <c r="AL35" s="257"/>
      <c r="AM35" s="257"/>
      <c r="AN35" s="257"/>
      <c r="AO35" s="258"/>
      <c r="AP35" s="33"/>
      <c r="AQ35" s="33"/>
      <c r="AR35" s="28"/>
    </row>
    <row r="36" spans="2:44" s="1" customFormat="1" ht="6.9" customHeight="1">
      <c r="B36" s="28"/>
      <c r="AR36" s="28"/>
    </row>
    <row r="37" spans="2:44" s="1" customFormat="1" ht="6.9" customHeight="1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28"/>
    </row>
    <row r="41" spans="2:44" s="1" customFormat="1" ht="6.9" customHeight="1"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28"/>
    </row>
    <row r="42" spans="2:44" s="1" customFormat="1" ht="24.9" customHeight="1">
      <c r="B42" s="28"/>
      <c r="C42" s="17" t="s">
        <v>54</v>
      </c>
      <c r="AR42" s="28"/>
    </row>
    <row r="43" spans="2:44" s="1" customFormat="1" ht="6.9" customHeight="1">
      <c r="B43" s="28"/>
      <c r="AR43" s="28"/>
    </row>
    <row r="44" spans="2:44" s="3" customFormat="1" ht="12" customHeight="1">
      <c r="B44" s="41"/>
      <c r="C44" s="23" t="s">
        <v>13</v>
      </c>
      <c r="L44" s="3" t="str">
        <f>K5</f>
        <v>RU5c-26</v>
      </c>
      <c r="AR44" s="41"/>
    </row>
    <row r="45" spans="2:44" s="4" customFormat="1" ht="36.9" customHeight="1">
      <c r="B45" s="42"/>
      <c r="C45" s="43" t="s">
        <v>16</v>
      </c>
      <c r="L45" s="223" t="str">
        <f>K6</f>
        <v>NOVOSTAVBA MATEŘSKÉ ŠKOLKY BEROUN MÁCHOVNA - MOBILIÁŘ - DOPLŇKY</v>
      </c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R45" s="42"/>
    </row>
    <row r="46" spans="2:44" s="1" customFormat="1" ht="6.9" customHeight="1">
      <c r="B46" s="28"/>
      <c r="AR46" s="28"/>
    </row>
    <row r="47" spans="2:44" s="1" customFormat="1" ht="12" customHeight="1">
      <c r="B47" s="28"/>
      <c r="C47" s="23" t="s">
        <v>21</v>
      </c>
      <c r="L47" s="44" t="str">
        <f>IF(K8="","",K8)</f>
        <v>k.ú. Beroun</v>
      </c>
      <c r="AI47" s="23" t="s">
        <v>23</v>
      </c>
      <c r="AM47" s="225" t="str">
        <f>IF(AN8= "","",AN8)</f>
        <v>7. 2. 2026</v>
      </c>
      <c r="AN47" s="225"/>
      <c r="AR47" s="28"/>
    </row>
    <row r="48" spans="2:44" s="1" customFormat="1" ht="6.9" customHeight="1">
      <c r="B48" s="28"/>
      <c r="AR48" s="28"/>
    </row>
    <row r="49" spans="1:91" s="1" customFormat="1" ht="40.049999999999997" customHeight="1">
      <c r="B49" s="28"/>
      <c r="C49" s="23" t="s">
        <v>25</v>
      </c>
      <c r="L49" s="3" t="str">
        <f>IF(E11= "","",E11)</f>
        <v>Město Beroun, Husovo nám.68, 266 01 Beroun</v>
      </c>
      <c r="AI49" s="23" t="s">
        <v>33</v>
      </c>
      <c r="AM49" s="226" t="str">
        <f>IF(E17="","",E17)</f>
        <v>Ing.arch.Karel Musil,Tupolevova 470,190 00 Praha 9</v>
      </c>
      <c r="AN49" s="227"/>
      <c r="AO49" s="227"/>
      <c r="AP49" s="227"/>
      <c r="AR49" s="28"/>
      <c r="AS49" s="228" t="s">
        <v>55</v>
      </c>
      <c r="AT49" s="229"/>
      <c r="AU49" s="46"/>
      <c r="AV49" s="46"/>
      <c r="AW49" s="46"/>
      <c r="AX49" s="46"/>
      <c r="AY49" s="46"/>
      <c r="AZ49" s="46"/>
      <c r="BA49" s="46"/>
      <c r="BB49" s="46"/>
      <c r="BC49" s="46"/>
      <c r="BD49" s="47"/>
    </row>
    <row r="50" spans="1:91" s="1" customFormat="1" ht="15.15" customHeight="1">
      <c r="B50" s="28"/>
      <c r="C50" s="23" t="s">
        <v>31</v>
      </c>
      <c r="L50" s="3" t="str">
        <f>IF(E14= "Vyplň údaj","",E14)</f>
        <v/>
      </c>
      <c r="AI50" s="23" t="s">
        <v>37</v>
      </c>
      <c r="AM50" s="226" t="str">
        <f>IF(E20="","",E20)</f>
        <v xml:space="preserve"> </v>
      </c>
      <c r="AN50" s="227"/>
      <c r="AO50" s="227"/>
      <c r="AP50" s="227"/>
      <c r="AR50" s="28"/>
      <c r="AS50" s="230"/>
      <c r="AT50" s="231"/>
      <c r="BD50" s="49"/>
    </row>
    <row r="51" spans="1:91" s="1" customFormat="1" ht="10.8" customHeight="1">
      <c r="B51" s="28"/>
      <c r="AR51" s="28"/>
      <c r="AS51" s="230"/>
      <c r="AT51" s="231"/>
      <c r="BD51" s="49"/>
    </row>
    <row r="52" spans="1:91" s="1" customFormat="1" ht="29.25" customHeight="1">
      <c r="B52" s="28"/>
      <c r="C52" s="232" t="s">
        <v>56</v>
      </c>
      <c r="D52" s="233"/>
      <c r="E52" s="233"/>
      <c r="F52" s="233"/>
      <c r="G52" s="233"/>
      <c r="H52" s="50"/>
      <c r="I52" s="235" t="s">
        <v>57</v>
      </c>
      <c r="J52" s="233"/>
      <c r="K52" s="233"/>
      <c r="L52" s="233"/>
      <c r="M52" s="233"/>
      <c r="N52" s="233"/>
      <c r="O52" s="233"/>
      <c r="P52" s="233"/>
      <c r="Q52" s="233"/>
      <c r="R52" s="233"/>
      <c r="S52" s="233"/>
      <c r="T52" s="233"/>
      <c r="U52" s="233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4" t="s">
        <v>58</v>
      </c>
      <c r="AH52" s="233"/>
      <c r="AI52" s="233"/>
      <c r="AJ52" s="233"/>
      <c r="AK52" s="233"/>
      <c r="AL52" s="233"/>
      <c r="AM52" s="233"/>
      <c r="AN52" s="235" t="s">
        <v>59</v>
      </c>
      <c r="AO52" s="233"/>
      <c r="AP52" s="233"/>
      <c r="AQ52" s="51" t="s">
        <v>60</v>
      </c>
      <c r="AR52" s="28"/>
      <c r="AS52" s="52" t="s">
        <v>61</v>
      </c>
      <c r="AT52" s="53" t="s">
        <v>62</v>
      </c>
      <c r="AU52" s="53" t="s">
        <v>63</v>
      </c>
      <c r="AV52" s="53" t="s">
        <v>64</v>
      </c>
      <c r="AW52" s="53" t="s">
        <v>65</v>
      </c>
      <c r="AX52" s="53" t="s">
        <v>66</v>
      </c>
      <c r="AY52" s="53" t="s">
        <v>67</v>
      </c>
      <c r="AZ52" s="53" t="s">
        <v>68</v>
      </c>
      <c r="BA52" s="53" t="s">
        <v>69</v>
      </c>
      <c r="BB52" s="53" t="s">
        <v>70</v>
      </c>
      <c r="BC52" s="53" t="s">
        <v>71</v>
      </c>
      <c r="BD52" s="54" t="s">
        <v>72</v>
      </c>
    </row>
    <row r="53" spans="1:91" s="1" customFormat="1" ht="10.8" customHeight="1">
      <c r="B53" s="28"/>
      <c r="AR53" s="28"/>
      <c r="AS53" s="55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7"/>
    </row>
    <row r="54" spans="1:91" s="5" customFormat="1" ht="32.4" customHeight="1">
      <c r="B54" s="56"/>
      <c r="C54" s="57" t="s">
        <v>73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239">
        <f>ROUND(SUM(AG55:AG59),2)</f>
        <v>0</v>
      </c>
      <c r="AH54" s="239"/>
      <c r="AI54" s="239"/>
      <c r="AJ54" s="239"/>
      <c r="AK54" s="239"/>
      <c r="AL54" s="239"/>
      <c r="AM54" s="239"/>
      <c r="AN54" s="240">
        <f t="shared" ref="AN54:AN59" si="0">SUM(AG54,AT54)</f>
        <v>0</v>
      </c>
      <c r="AO54" s="240"/>
      <c r="AP54" s="240"/>
      <c r="AQ54" s="60" t="s">
        <v>19</v>
      </c>
      <c r="AR54" s="56"/>
      <c r="AS54" s="61">
        <f>ROUND(SUM(AS55:AS59),2)</f>
        <v>0</v>
      </c>
      <c r="AT54" s="62">
        <f t="shared" ref="AT54:AT59" si="1">ROUND(SUM(AV54:AW54),2)</f>
        <v>0</v>
      </c>
      <c r="AU54" s="63">
        <f>ROUND(SUM(AU55:AU59),5)</f>
        <v>0</v>
      </c>
      <c r="AV54" s="62">
        <f>ROUND(AZ54*L29,2)</f>
        <v>0</v>
      </c>
      <c r="AW54" s="62">
        <f>ROUND(BA54*L30,2)</f>
        <v>0</v>
      </c>
      <c r="AX54" s="62">
        <f>ROUND(BB54*L29,2)</f>
        <v>0</v>
      </c>
      <c r="AY54" s="62">
        <f>ROUND(BC54*L30,2)</f>
        <v>0</v>
      </c>
      <c r="AZ54" s="62">
        <f>ROUND(SUM(AZ55:AZ59),2)</f>
        <v>0</v>
      </c>
      <c r="BA54" s="62">
        <f>ROUND(SUM(BA55:BA59),2)</f>
        <v>0</v>
      </c>
      <c r="BB54" s="62">
        <f>ROUND(SUM(BB55:BB59),2)</f>
        <v>0</v>
      </c>
      <c r="BC54" s="62">
        <f>ROUND(SUM(BC55:BC59),2)</f>
        <v>0</v>
      </c>
      <c r="BD54" s="64">
        <f>ROUND(SUM(BD55:BD59),2)</f>
        <v>0</v>
      </c>
      <c r="BS54" s="65" t="s">
        <v>74</v>
      </c>
      <c r="BT54" s="65" t="s">
        <v>75</v>
      </c>
      <c r="BU54" s="66" t="s">
        <v>76</v>
      </c>
      <c r="BV54" s="65" t="s">
        <v>77</v>
      </c>
      <c r="BW54" s="65" t="s">
        <v>5</v>
      </c>
      <c r="BX54" s="65" t="s">
        <v>78</v>
      </c>
      <c r="CL54" s="65" t="s">
        <v>19</v>
      </c>
    </row>
    <row r="55" spans="1:91" s="6" customFormat="1" ht="16.5" customHeight="1">
      <c r="A55" s="67" t="s">
        <v>79</v>
      </c>
      <c r="B55" s="68"/>
      <c r="C55" s="69"/>
      <c r="D55" s="236" t="s">
        <v>80</v>
      </c>
      <c r="E55" s="236"/>
      <c r="F55" s="236"/>
      <c r="G55" s="236"/>
      <c r="H55" s="236"/>
      <c r="I55" s="70"/>
      <c r="J55" s="236" t="s">
        <v>81</v>
      </c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  <c r="AE55" s="236"/>
      <c r="AF55" s="236"/>
      <c r="AG55" s="237">
        <f>'A02 - Šatny a kanceláře -...'!J30</f>
        <v>0</v>
      </c>
      <c r="AH55" s="238"/>
      <c r="AI55" s="238"/>
      <c r="AJ55" s="238"/>
      <c r="AK55" s="238"/>
      <c r="AL55" s="238"/>
      <c r="AM55" s="238"/>
      <c r="AN55" s="237">
        <f t="shared" si="0"/>
        <v>0</v>
      </c>
      <c r="AO55" s="238"/>
      <c r="AP55" s="238"/>
      <c r="AQ55" s="71" t="s">
        <v>82</v>
      </c>
      <c r="AR55" s="68"/>
      <c r="AS55" s="72">
        <v>0</v>
      </c>
      <c r="AT55" s="73">
        <f t="shared" si="1"/>
        <v>0</v>
      </c>
      <c r="AU55" s="74">
        <f>'A02 - Šatny a kanceláře -...'!P85</f>
        <v>0</v>
      </c>
      <c r="AV55" s="73">
        <f>'A02 - Šatny a kanceláře -...'!J33</f>
        <v>0</v>
      </c>
      <c r="AW55" s="73">
        <f>'A02 - Šatny a kanceláře -...'!J34</f>
        <v>0</v>
      </c>
      <c r="AX55" s="73">
        <f>'A02 - Šatny a kanceláře -...'!J35</f>
        <v>0</v>
      </c>
      <c r="AY55" s="73">
        <f>'A02 - Šatny a kanceláře -...'!J36</f>
        <v>0</v>
      </c>
      <c r="AZ55" s="73">
        <f>'A02 - Šatny a kanceláře -...'!F33</f>
        <v>0</v>
      </c>
      <c r="BA55" s="73">
        <f>'A02 - Šatny a kanceláře -...'!F34</f>
        <v>0</v>
      </c>
      <c r="BB55" s="73">
        <f>'A02 - Šatny a kanceláře -...'!F35</f>
        <v>0</v>
      </c>
      <c r="BC55" s="73">
        <f>'A02 - Šatny a kanceláře -...'!F36</f>
        <v>0</v>
      </c>
      <c r="BD55" s="75">
        <f>'A02 - Šatny a kanceláře -...'!F37</f>
        <v>0</v>
      </c>
      <c r="BT55" s="76" t="s">
        <v>83</v>
      </c>
      <c r="BV55" s="76" t="s">
        <v>77</v>
      </c>
      <c r="BW55" s="76" t="s">
        <v>84</v>
      </c>
      <c r="BX55" s="76" t="s">
        <v>5</v>
      </c>
      <c r="CL55" s="76" t="s">
        <v>19</v>
      </c>
      <c r="CM55" s="76" t="s">
        <v>85</v>
      </c>
    </row>
    <row r="56" spans="1:91" s="6" customFormat="1" ht="16.5" customHeight="1">
      <c r="A56" s="67" t="s">
        <v>79</v>
      </c>
      <c r="B56" s="68"/>
      <c r="C56" s="69"/>
      <c r="D56" s="236" t="s">
        <v>86</v>
      </c>
      <c r="E56" s="236"/>
      <c r="F56" s="236"/>
      <c r="G56" s="236"/>
      <c r="H56" s="236"/>
      <c r="I56" s="70"/>
      <c r="J56" s="236" t="s">
        <v>87</v>
      </c>
      <c r="K56" s="236"/>
      <c r="L56" s="236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236"/>
      <c r="Z56" s="236"/>
      <c r="AA56" s="236"/>
      <c r="AB56" s="236"/>
      <c r="AC56" s="236"/>
      <c r="AD56" s="236"/>
      <c r="AE56" s="236"/>
      <c r="AF56" s="236"/>
      <c r="AG56" s="237">
        <f>'B02 - Třídy - DOPLŇKY'!J30</f>
        <v>0</v>
      </c>
      <c r="AH56" s="238"/>
      <c r="AI56" s="238"/>
      <c r="AJ56" s="238"/>
      <c r="AK56" s="238"/>
      <c r="AL56" s="238"/>
      <c r="AM56" s="238"/>
      <c r="AN56" s="237">
        <f t="shared" si="0"/>
        <v>0</v>
      </c>
      <c r="AO56" s="238"/>
      <c r="AP56" s="238"/>
      <c r="AQ56" s="71" t="s">
        <v>82</v>
      </c>
      <c r="AR56" s="68"/>
      <c r="AS56" s="72">
        <v>0</v>
      </c>
      <c r="AT56" s="73">
        <f t="shared" si="1"/>
        <v>0</v>
      </c>
      <c r="AU56" s="74">
        <f>'B02 - Třídy - DOPLŇKY'!P84</f>
        <v>0</v>
      </c>
      <c r="AV56" s="73">
        <f>'B02 - Třídy - DOPLŇKY'!J33</f>
        <v>0</v>
      </c>
      <c r="AW56" s="73">
        <f>'B02 - Třídy - DOPLŇKY'!J34</f>
        <v>0</v>
      </c>
      <c r="AX56" s="73">
        <f>'B02 - Třídy - DOPLŇKY'!J35</f>
        <v>0</v>
      </c>
      <c r="AY56" s="73">
        <f>'B02 - Třídy - DOPLŇKY'!J36</f>
        <v>0</v>
      </c>
      <c r="AZ56" s="73">
        <f>'B02 - Třídy - DOPLŇKY'!F33</f>
        <v>0</v>
      </c>
      <c r="BA56" s="73">
        <f>'B02 - Třídy - DOPLŇKY'!F34</f>
        <v>0</v>
      </c>
      <c r="BB56" s="73">
        <f>'B02 - Třídy - DOPLŇKY'!F35</f>
        <v>0</v>
      </c>
      <c r="BC56" s="73">
        <f>'B02 - Třídy - DOPLŇKY'!F36</f>
        <v>0</v>
      </c>
      <c r="BD56" s="75">
        <f>'B02 - Třídy - DOPLŇKY'!F37</f>
        <v>0</v>
      </c>
      <c r="BT56" s="76" t="s">
        <v>83</v>
      </c>
      <c r="BV56" s="76" t="s">
        <v>77</v>
      </c>
      <c r="BW56" s="76" t="s">
        <v>88</v>
      </c>
      <c r="BX56" s="76" t="s">
        <v>5</v>
      </c>
      <c r="CL56" s="76" t="s">
        <v>19</v>
      </c>
      <c r="CM56" s="76" t="s">
        <v>85</v>
      </c>
    </row>
    <row r="57" spans="1:91" s="6" customFormat="1" ht="16.5" customHeight="1">
      <c r="A57" s="67" t="s">
        <v>79</v>
      </c>
      <c r="B57" s="68"/>
      <c r="C57" s="69"/>
      <c r="D57" s="236" t="s">
        <v>89</v>
      </c>
      <c r="E57" s="236"/>
      <c r="F57" s="236"/>
      <c r="G57" s="236"/>
      <c r="H57" s="236"/>
      <c r="I57" s="70"/>
      <c r="J57" s="236" t="s">
        <v>90</v>
      </c>
      <c r="K57" s="236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  <c r="Y57" s="236"/>
      <c r="Z57" s="236"/>
      <c r="AA57" s="236"/>
      <c r="AB57" s="236"/>
      <c r="AC57" s="236"/>
      <c r="AD57" s="236"/>
      <c r="AE57" s="236"/>
      <c r="AF57" s="236"/>
      <c r="AG57" s="237">
        <f>'C03 - Sklady - DOPLŇKY'!J30</f>
        <v>0</v>
      </c>
      <c r="AH57" s="238"/>
      <c r="AI57" s="238"/>
      <c r="AJ57" s="238"/>
      <c r="AK57" s="238"/>
      <c r="AL57" s="238"/>
      <c r="AM57" s="238"/>
      <c r="AN57" s="237">
        <f t="shared" si="0"/>
        <v>0</v>
      </c>
      <c r="AO57" s="238"/>
      <c r="AP57" s="238"/>
      <c r="AQ57" s="71" t="s">
        <v>82</v>
      </c>
      <c r="AR57" s="68"/>
      <c r="AS57" s="72">
        <v>0</v>
      </c>
      <c r="AT57" s="73">
        <f t="shared" si="1"/>
        <v>0</v>
      </c>
      <c r="AU57" s="74">
        <f>'C03 - Sklady - DOPLŇKY'!P80</f>
        <v>0</v>
      </c>
      <c r="AV57" s="73">
        <f>'C03 - Sklady - DOPLŇKY'!J33</f>
        <v>0</v>
      </c>
      <c r="AW57" s="73">
        <f>'C03 - Sklady - DOPLŇKY'!J34</f>
        <v>0</v>
      </c>
      <c r="AX57" s="73">
        <f>'C03 - Sklady - DOPLŇKY'!J35</f>
        <v>0</v>
      </c>
      <c r="AY57" s="73">
        <f>'C03 - Sklady - DOPLŇKY'!J36</f>
        <v>0</v>
      </c>
      <c r="AZ57" s="73">
        <f>'C03 - Sklady - DOPLŇKY'!F33</f>
        <v>0</v>
      </c>
      <c r="BA57" s="73">
        <f>'C03 - Sklady - DOPLŇKY'!F34</f>
        <v>0</v>
      </c>
      <c r="BB57" s="73">
        <f>'C03 - Sklady - DOPLŇKY'!F35</f>
        <v>0</v>
      </c>
      <c r="BC57" s="73">
        <f>'C03 - Sklady - DOPLŇKY'!F36</f>
        <v>0</v>
      </c>
      <c r="BD57" s="75">
        <f>'C03 - Sklady - DOPLŇKY'!F37</f>
        <v>0</v>
      </c>
      <c r="BT57" s="76" t="s">
        <v>83</v>
      </c>
      <c r="BV57" s="76" t="s">
        <v>77</v>
      </c>
      <c r="BW57" s="76" t="s">
        <v>91</v>
      </c>
      <c r="BX57" s="76" t="s">
        <v>5</v>
      </c>
      <c r="CL57" s="76" t="s">
        <v>19</v>
      </c>
      <c r="CM57" s="76" t="s">
        <v>85</v>
      </c>
    </row>
    <row r="58" spans="1:91" s="6" customFormat="1" ht="16.5" customHeight="1">
      <c r="A58" s="67" t="s">
        <v>79</v>
      </c>
      <c r="B58" s="68"/>
      <c r="C58" s="69"/>
      <c r="D58" s="236" t="s">
        <v>92</v>
      </c>
      <c r="E58" s="236"/>
      <c r="F58" s="236"/>
      <c r="G58" s="236"/>
      <c r="H58" s="236"/>
      <c r="I58" s="70"/>
      <c r="J58" s="236" t="s">
        <v>93</v>
      </c>
      <c r="K58" s="236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6"/>
      <c r="W58" s="236"/>
      <c r="X58" s="236"/>
      <c r="Y58" s="236"/>
      <c r="Z58" s="236"/>
      <c r="AA58" s="236"/>
      <c r="AB58" s="236"/>
      <c r="AC58" s="236"/>
      <c r="AD58" s="236"/>
      <c r="AE58" s="236"/>
      <c r="AF58" s="236"/>
      <c r="AG58" s="237">
        <f>'E02 - Ostatní - DOPLŇKY'!J30</f>
        <v>0</v>
      </c>
      <c r="AH58" s="238"/>
      <c r="AI58" s="238"/>
      <c r="AJ58" s="238"/>
      <c r="AK58" s="238"/>
      <c r="AL58" s="238"/>
      <c r="AM58" s="238"/>
      <c r="AN58" s="237">
        <f t="shared" si="0"/>
        <v>0</v>
      </c>
      <c r="AO58" s="238"/>
      <c r="AP58" s="238"/>
      <c r="AQ58" s="71" t="s">
        <v>82</v>
      </c>
      <c r="AR58" s="68"/>
      <c r="AS58" s="72">
        <v>0</v>
      </c>
      <c r="AT58" s="73">
        <f t="shared" si="1"/>
        <v>0</v>
      </c>
      <c r="AU58" s="74">
        <f>'E02 - Ostatní - DOPLŇKY'!P80</f>
        <v>0</v>
      </c>
      <c r="AV58" s="73">
        <f>'E02 - Ostatní - DOPLŇKY'!J33</f>
        <v>0</v>
      </c>
      <c r="AW58" s="73">
        <f>'E02 - Ostatní - DOPLŇKY'!J34</f>
        <v>0</v>
      </c>
      <c r="AX58" s="73">
        <f>'E02 - Ostatní - DOPLŇKY'!J35</f>
        <v>0</v>
      </c>
      <c r="AY58" s="73">
        <f>'E02 - Ostatní - DOPLŇKY'!J36</f>
        <v>0</v>
      </c>
      <c r="AZ58" s="73">
        <f>'E02 - Ostatní - DOPLŇKY'!F33</f>
        <v>0</v>
      </c>
      <c r="BA58" s="73">
        <f>'E02 - Ostatní - DOPLŇKY'!F34</f>
        <v>0</v>
      </c>
      <c r="BB58" s="73">
        <f>'E02 - Ostatní - DOPLŇKY'!F35</f>
        <v>0</v>
      </c>
      <c r="BC58" s="73">
        <f>'E02 - Ostatní - DOPLŇKY'!F36</f>
        <v>0</v>
      </c>
      <c r="BD58" s="75">
        <f>'E02 - Ostatní - DOPLŇKY'!F37</f>
        <v>0</v>
      </c>
      <c r="BT58" s="76" t="s">
        <v>83</v>
      </c>
      <c r="BV58" s="76" t="s">
        <v>77</v>
      </c>
      <c r="BW58" s="76" t="s">
        <v>94</v>
      </c>
      <c r="BX58" s="76" t="s">
        <v>5</v>
      </c>
      <c r="CL58" s="76" t="s">
        <v>19</v>
      </c>
      <c r="CM58" s="76" t="s">
        <v>85</v>
      </c>
    </row>
    <row r="59" spans="1:91" s="6" customFormat="1" ht="16.5" customHeight="1">
      <c r="A59" s="67" t="s">
        <v>79</v>
      </c>
      <c r="B59" s="68"/>
      <c r="C59" s="69"/>
      <c r="D59" s="236" t="s">
        <v>95</v>
      </c>
      <c r="E59" s="236"/>
      <c r="F59" s="236"/>
      <c r="G59" s="236"/>
      <c r="H59" s="236"/>
      <c r="I59" s="70"/>
      <c r="J59" s="236" t="s">
        <v>96</v>
      </c>
      <c r="K59" s="236"/>
      <c r="L59" s="236"/>
      <c r="M59" s="236"/>
      <c r="N59" s="236"/>
      <c r="O59" s="236"/>
      <c r="P59" s="236"/>
      <c r="Q59" s="236"/>
      <c r="R59" s="236"/>
      <c r="S59" s="236"/>
      <c r="T59" s="236"/>
      <c r="U59" s="236"/>
      <c r="V59" s="236"/>
      <c r="W59" s="236"/>
      <c r="X59" s="236"/>
      <c r="Y59" s="236"/>
      <c r="Z59" s="236"/>
      <c r="AA59" s="236"/>
      <c r="AB59" s="236"/>
      <c r="AC59" s="236"/>
      <c r="AD59" s="236"/>
      <c r="AE59" s="236"/>
      <c r="AF59" s="236"/>
      <c r="AG59" s="237">
        <f>'VRN - Vedlejší rozpočtové...'!J30</f>
        <v>0</v>
      </c>
      <c r="AH59" s="238"/>
      <c r="AI59" s="238"/>
      <c r="AJ59" s="238"/>
      <c r="AK59" s="238"/>
      <c r="AL59" s="238"/>
      <c r="AM59" s="238"/>
      <c r="AN59" s="237">
        <f t="shared" si="0"/>
        <v>0</v>
      </c>
      <c r="AO59" s="238"/>
      <c r="AP59" s="238"/>
      <c r="AQ59" s="71" t="s">
        <v>82</v>
      </c>
      <c r="AR59" s="68"/>
      <c r="AS59" s="77">
        <v>0</v>
      </c>
      <c r="AT59" s="78">
        <f t="shared" si="1"/>
        <v>0</v>
      </c>
      <c r="AU59" s="79">
        <f>'VRN - Vedlejší rozpočtové...'!P80</f>
        <v>0</v>
      </c>
      <c r="AV59" s="78">
        <f>'VRN - Vedlejší rozpočtové...'!J33</f>
        <v>0</v>
      </c>
      <c r="AW59" s="78">
        <f>'VRN - Vedlejší rozpočtové...'!J34</f>
        <v>0</v>
      </c>
      <c r="AX59" s="78">
        <f>'VRN - Vedlejší rozpočtové...'!J35</f>
        <v>0</v>
      </c>
      <c r="AY59" s="78">
        <f>'VRN - Vedlejší rozpočtové...'!J36</f>
        <v>0</v>
      </c>
      <c r="AZ59" s="78">
        <f>'VRN - Vedlejší rozpočtové...'!F33</f>
        <v>0</v>
      </c>
      <c r="BA59" s="78">
        <f>'VRN - Vedlejší rozpočtové...'!F34</f>
        <v>0</v>
      </c>
      <c r="BB59" s="78">
        <f>'VRN - Vedlejší rozpočtové...'!F35</f>
        <v>0</v>
      </c>
      <c r="BC59" s="78">
        <f>'VRN - Vedlejší rozpočtové...'!F36</f>
        <v>0</v>
      </c>
      <c r="BD59" s="80">
        <f>'VRN - Vedlejší rozpočtové...'!F37</f>
        <v>0</v>
      </c>
      <c r="BT59" s="76" t="s">
        <v>83</v>
      </c>
      <c r="BV59" s="76" t="s">
        <v>77</v>
      </c>
      <c r="BW59" s="76" t="s">
        <v>97</v>
      </c>
      <c r="BX59" s="76" t="s">
        <v>5</v>
      </c>
      <c r="CL59" s="76" t="s">
        <v>19</v>
      </c>
      <c r="CM59" s="76" t="s">
        <v>85</v>
      </c>
    </row>
    <row r="60" spans="1:91" s="1" customFormat="1" ht="30" customHeight="1">
      <c r="B60" s="28"/>
      <c r="AR60" s="28"/>
    </row>
    <row r="61" spans="1:91" s="1" customFormat="1" ht="6.9" customHeight="1"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28"/>
    </row>
  </sheetData>
  <sheetProtection algorithmName="SHA-512" hashValue="lVoRoZ6UCjMHx1UI++HzpUg09gq8ocVlcm9FL+5chtunnufDZsM5FpOCaOSrTZraw/zjsR7F32MH+bJZVSmHow==" saltValue="7ZBsLM+1xL+AutEWIjJ0ER0kCZ63YZ9VtKiH3jpjQl0sWleP+eX9bOfTFO2dNQupl4QDf791PqpUJTJH40uquQ==" spinCount="100000" sheet="1" objects="1" scenarios="1"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A02 - Šatny a kanceláře -...'!C2" display="/" xr:uid="{00000000-0004-0000-0000-000000000000}"/>
    <hyperlink ref="A56" location="'B02 - Třídy - DOPLŇKY'!C2" display="/" xr:uid="{00000000-0004-0000-0000-000001000000}"/>
    <hyperlink ref="A57" location="'C03 - Sklady - DOPLŇKY'!C2" display="/" xr:uid="{00000000-0004-0000-0000-000002000000}"/>
    <hyperlink ref="A58" location="'E02 - Ostatní - DOPLŇKY'!C2" display="/" xr:uid="{00000000-0004-0000-0000-000003000000}"/>
    <hyperlink ref="A59" location="'VRN - Vedlejší rozpočtové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7"/>
  <sheetViews>
    <sheetView showGridLines="0" topLeftCell="A116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3" t="s">
        <v>84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" customHeight="1">
      <c r="B4" s="16"/>
      <c r="D4" s="17" t="s">
        <v>98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60" t="str">
        <f>'Rekapitulace stavby'!K6</f>
        <v>NOVOSTAVBA MATEŘSKÉ ŠKOLKY BEROUN MÁCHOVNA - MOBILIÁŘ - DOPLŇKY</v>
      </c>
      <c r="F7" s="261"/>
      <c r="G7" s="261"/>
      <c r="H7" s="261"/>
      <c r="L7" s="16"/>
    </row>
    <row r="8" spans="2:46" s="1" customFormat="1" ht="12" customHeight="1">
      <c r="B8" s="28"/>
      <c r="D8" s="23" t="s">
        <v>99</v>
      </c>
      <c r="L8" s="28"/>
    </row>
    <row r="9" spans="2:46" s="1" customFormat="1" ht="16.5" customHeight="1">
      <c r="B9" s="28"/>
      <c r="E9" s="223" t="s">
        <v>100</v>
      </c>
      <c r="F9" s="262"/>
      <c r="G9" s="262"/>
      <c r="H9" s="262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19</v>
      </c>
      <c r="I11" s="23" t="s">
        <v>20</v>
      </c>
      <c r="J11" s="21" t="s">
        <v>19</v>
      </c>
      <c r="L11" s="28"/>
    </row>
    <row r="12" spans="2:46" s="1" customFormat="1" ht="12" customHeight="1">
      <c r="B12" s="28"/>
      <c r="D12" s="23" t="s">
        <v>21</v>
      </c>
      <c r="F12" s="21" t="s">
        <v>22</v>
      </c>
      <c r="I12" s="23" t="s">
        <v>23</v>
      </c>
      <c r="J12" s="45" t="str">
        <f>'Rekapitulace stavby'!AN8</f>
        <v>7. 2. 2026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25</v>
      </c>
      <c r="I14" s="23" t="s">
        <v>26</v>
      </c>
      <c r="J14" s="21" t="s">
        <v>27</v>
      </c>
      <c r="L14" s="28"/>
    </row>
    <row r="15" spans="2:46" s="1" customFormat="1" ht="18" customHeight="1">
      <c r="B15" s="28"/>
      <c r="E15" s="21" t="s">
        <v>28</v>
      </c>
      <c r="I15" s="23" t="s">
        <v>29</v>
      </c>
      <c r="J15" s="21" t="s">
        <v>30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31</v>
      </c>
      <c r="I17" s="23" t="s">
        <v>26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63" t="str">
        <f>'Rekapitulace stavby'!E14</f>
        <v>Vyplň údaj</v>
      </c>
      <c r="F18" s="244"/>
      <c r="G18" s="244"/>
      <c r="H18" s="244"/>
      <c r="I18" s="23" t="s">
        <v>29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33</v>
      </c>
      <c r="I20" s="23" t="s">
        <v>26</v>
      </c>
      <c r="J20" s="21" t="s">
        <v>34</v>
      </c>
      <c r="L20" s="28"/>
    </row>
    <row r="21" spans="2:12" s="1" customFormat="1" ht="18" customHeight="1">
      <c r="B21" s="28"/>
      <c r="E21" s="21" t="s">
        <v>35</v>
      </c>
      <c r="I21" s="23" t="s">
        <v>29</v>
      </c>
      <c r="J21" s="21" t="s">
        <v>19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37</v>
      </c>
      <c r="I23" s="23" t="s">
        <v>26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29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39</v>
      </c>
      <c r="L26" s="28"/>
    </row>
    <row r="27" spans="2:12" s="7" customFormat="1" ht="16.5" customHeight="1">
      <c r="B27" s="82"/>
      <c r="E27" s="249" t="s">
        <v>19</v>
      </c>
      <c r="F27" s="249"/>
      <c r="G27" s="249"/>
      <c r="H27" s="249"/>
      <c r="L27" s="82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6"/>
      <c r="E29" s="46"/>
      <c r="F29" s="46"/>
      <c r="G29" s="46"/>
      <c r="H29" s="46"/>
      <c r="I29" s="46"/>
      <c r="J29" s="46"/>
      <c r="K29" s="46"/>
      <c r="L29" s="28"/>
    </row>
    <row r="30" spans="2:12" s="1" customFormat="1" ht="25.35" customHeight="1">
      <c r="B30" s="28"/>
      <c r="D30" s="83" t="s">
        <v>41</v>
      </c>
      <c r="J30" s="59">
        <f>ROUND(J85, 2)</f>
        <v>0</v>
      </c>
      <c r="L30" s="28"/>
    </row>
    <row r="31" spans="2:12" s="1" customFormat="1" ht="6.9" customHeight="1">
      <c r="B31" s="28"/>
      <c r="D31" s="46"/>
      <c r="E31" s="46"/>
      <c r="F31" s="46"/>
      <c r="G31" s="46"/>
      <c r="H31" s="46"/>
      <c r="I31" s="46"/>
      <c r="J31" s="46"/>
      <c r="K31" s="46"/>
      <c r="L31" s="28"/>
    </row>
    <row r="32" spans="2:12" s="1" customFormat="1" ht="14.4" customHeight="1">
      <c r="B32" s="28"/>
      <c r="F32" s="31" t="s">
        <v>43</v>
      </c>
      <c r="I32" s="31" t="s">
        <v>42</v>
      </c>
      <c r="J32" s="31" t="s">
        <v>44</v>
      </c>
      <c r="L32" s="28"/>
    </row>
    <row r="33" spans="2:12" s="1" customFormat="1" ht="14.4" customHeight="1">
      <c r="B33" s="28"/>
      <c r="D33" s="48" t="s">
        <v>45</v>
      </c>
      <c r="E33" s="23" t="s">
        <v>46</v>
      </c>
      <c r="F33" s="84">
        <f>ROUND((SUM(BE85:BE136)),  2)</f>
        <v>0</v>
      </c>
      <c r="I33" s="85">
        <v>0.21</v>
      </c>
      <c r="J33" s="84">
        <f>ROUND(((SUM(BE85:BE136))*I33),  2)</f>
        <v>0</v>
      </c>
      <c r="L33" s="28"/>
    </row>
    <row r="34" spans="2:12" s="1" customFormat="1" ht="14.4" customHeight="1">
      <c r="B34" s="28"/>
      <c r="E34" s="23" t="s">
        <v>47</v>
      </c>
      <c r="F34" s="84">
        <f>ROUND((SUM(BF85:BF136)),  2)</f>
        <v>0</v>
      </c>
      <c r="I34" s="85">
        <v>0.12</v>
      </c>
      <c r="J34" s="84">
        <f>ROUND(((SUM(BF85:BF136))*I34),  2)</f>
        <v>0</v>
      </c>
      <c r="L34" s="28"/>
    </row>
    <row r="35" spans="2:12" s="1" customFormat="1" ht="14.4" hidden="1" customHeight="1">
      <c r="B35" s="28"/>
      <c r="E35" s="23" t="s">
        <v>48</v>
      </c>
      <c r="F35" s="84">
        <f>ROUND((SUM(BG85:BG136)),  2)</f>
        <v>0</v>
      </c>
      <c r="I35" s="85">
        <v>0.21</v>
      </c>
      <c r="J35" s="84">
        <f>0</f>
        <v>0</v>
      </c>
      <c r="L35" s="28"/>
    </row>
    <row r="36" spans="2:12" s="1" customFormat="1" ht="14.4" hidden="1" customHeight="1">
      <c r="B36" s="28"/>
      <c r="E36" s="23" t="s">
        <v>49</v>
      </c>
      <c r="F36" s="84">
        <f>ROUND((SUM(BH85:BH136)),  2)</f>
        <v>0</v>
      </c>
      <c r="I36" s="85">
        <v>0.12</v>
      </c>
      <c r="J36" s="84">
        <f>0</f>
        <v>0</v>
      </c>
      <c r="L36" s="28"/>
    </row>
    <row r="37" spans="2:12" s="1" customFormat="1" ht="14.4" hidden="1" customHeight="1">
      <c r="B37" s="28"/>
      <c r="E37" s="23" t="s">
        <v>50</v>
      </c>
      <c r="F37" s="84">
        <f>ROUND((SUM(BI85:BI136)),  2)</f>
        <v>0</v>
      </c>
      <c r="I37" s="85">
        <v>0</v>
      </c>
      <c r="J37" s="84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6"/>
      <c r="D39" s="87" t="s">
        <v>51</v>
      </c>
      <c r="E39" s="50"/>
      <c r="F39" s="50"/>
      <c r="G39" s="88" t="s">
        <v>52</v>
      </c>
      <c r="H39" s="89" t="s">
        <v>53</v>
      </c>
      <c r="I39" s="50"/>
      <c r="J39" s="90">
        <f>SUM(J30:J37)</f>
        <v>0</v>
      </c>
      <c r="K39" s="91"/>
      <c r="L39" s="28"/>
    </row>
    <row r="40" spans="2:12" s="1" customFormat="1" ht="14.4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28"/>
    </row>
    <row r="44" spans="2:12" s="1" customFormat="1" ht="6.9" customHeight="1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28"/>
    </row>
    <row r="45" spans="2:12" s="1" customFormat="1" ht="24.9" customHeight="1">
      <c r="B45" s="28"/>
      <c r="C45" s="17" t="s">
        <v>101</v>
      </c>
      <c r="L45" s="28"/>
    </row>
    <row r="46" spans="2:12" s="1" customFormat="1" ht="6.9" customHeight="1">
      <c r="B46" s="28"/>
      <c r="L46" s="28"/>
    </row>
    <row r="47" spans="2:12" s="1" customFormat="1" ht="12" customHeight="1">
      <c r="B47" s="28"/>
      <c r="C47" s="23" t="s">
        <v>16</v>
      </c>
      <c r="L47" s="28"/>
    </row>
    <row r="48" spans="2:12" s="1" customFormat="1" ht="26.25" customHeight="1">
      <c r="B48" s="28"/>
      <c r="E48" s="260" t="str">
        <f>E7</f>
        <v>NOVOSTAVBA MATEŘSKÉ ŠKOLKY BEROUN MÁCHOVNA - MOBILIÁŘ - DOPLŇKY</v>
      </c>
      <c r="F48" s="261"/>
      <c r="G48" s="261"/>
      <c r="H48" s="261"/>
      <c r="L48" s="28"/>
    </row>
    <row r="49" spans="2:47" s="1" customFormat="1" ht="12" customHeight="1">
      <c r="B49" s="28"/>
      <c r="C49" s="23" t="s">
        <v>99</v>
      </c>
      <c r="L49" s="28"/>
    </row>
    <row r="50" spans="2:47" s="1" customFormat="1" ht="16.5" customHeight="1">
      <c r="B50" s="28"/>
      <c r="E50" s="223" t="str">
        <f>E9</f>
        <v>A02 - Šatny a kanceláře - DOPLŇKY</v>
      </c>
      <c r="F50" s="262"/>
      <c r="G50" s="262"/>
      <c r="H50" s="262"/>
      <c r="L50" s="28"/>
    </row>
    <row r="51" spans="2:47" s="1" customFormat="1" ht="6.9" customHeight="1">
      <c r="B51" s="28"/>
      <c r="L51" s="28"/>
    </row>
    <row r="52" spans="2:47" s="1" customFormat="1" ht="12" customHeight="1">
      <c r="B52" s="28"/>
      <c r="C52" s="23" t="s">
        <v>21</v>
      </c>
      <c r="F52" s="21" t="str">
        <f>F12</f>
        <v>k.ú. Beroun</v>
      </c>
      <c r="I52" s="23" t="s">
        <v>23</v>
      </c>
      <c r="J52" s="45" t="str">
        <f>IF(J12="","",J12)</f>
        <v>7. 2. 2026</v>
      </c>
      <c r="L52" s="28"/>
    </row>
    <row r="53" spans="2:47" s="1" customFormat="1" ht="6.9" customHeight="1">
      <c r="B53" s="28"/>
      <c r="L53" s="28"/>
    </row>
    <row r="54" spans="2:47" s="1" customFormat="1" ht="40.049999999999997" customHeight="1">
      <c r="B54" s="28"/>
      <c r="C54" s="23" t="s">
        <v>25</v>
      </c>
      <c r="F54" s="21" t="str">
        <f>E15</f>
        <v>Město Beroun, Husovo nám.68, 266 01 Beroun</v>
      </c>
      <c r="I54" s="23" t="s">
        <v>33</v>
      </c>
      <c r="J54" s="26" t="str">
        <f>E21</f>
        <v>Ing.arch.Karel Musil,Tupolevova 470,190 00 Praha 9</v>
      </c>
      <c r="L54" s="28"/>
    </row>
    <row r="55" spans="2:47" s="1" customFormat="1" ht="15.15" customHeight="1">
      <c r="B55" s="28"/>
      <c r="C55" s="23" t="s">
        <v>31</v>
      </c>
      <c r="F55" s="21" t="str">
        <f>IF(E18="","",E18)</f>
        <v>Vyplň údaj</v>
      </c>
      <c r="I55" s="23" t="s">
        <v>37</v>
      </c>
      <c r="J55" s="26" t="str">
        <f>E24</f>
        <v xml:space="preserve"> </v>
      </c>
      <c r="L55" s="28"/>
    </row>
    <row r="56" spans="2:47" s="1" customFormat="1" ht="10.35" customHeight="1">
      <c r="B56" s="28"/>
      <c r="L56" s="28"/>
    </row>
    <row r="57" spans="2:47" s="1" customFormat="1" ht="29.25" customHeight="1">
      <c r="B57" s="28"/>
      <c r="C57" s="92" t="s">
        <v>102</v>
      </c>
      <c r="D57" s="86"/>
      <c r="E57" s="86"/>
      <c r="F57" s="86"/>
      <c r="G57" s="86"/>
      <c r="H57" s="86"/>
      <c r="I57" s="86"/>
      <c r="J57" s="93" t="s">
        <v>103</v>
      </c>
      <c r="K57" s="86"/>
      <c r="L57" s="28"/>
    </row>
    <row r="58" spans="2:47" s="1" customFormat="1" ht="10.35" customHeight="1">
      <c r="B58" s="28"/>
      <c r="L58" s="28"/>
    </row>
    <row r="59" spans="2:47" s="1" customFormat="1" ht="22.8" customHeight="1">
      <c r="B59" s="28"/>
      <c r="C59" s="94" t="s">
        <v>73</v>
      </c>
      <c r="J59" s="59">
        <f>J85</f>
        <v>0</v>
      </c>
      <c r="L59" s="28"/>
      <c r="AU59" s="13" t="s">
        <v>104</v>
      </c>
    </row>
    <row r="60" spans="2:47" s="8" customFormat="1" ht="24.9" customHeight="1">
      <c r="B60" s="95"/>
      <c r="D60" s="96" t="s">
        <v>105</v>
      </c>
      <c r="E60" s="97"/>
      <c r="F60" s="97"/>
      <c r="G60" s="97"/>
      <c r="H60" s="97"/>
      <c r="I60" s="97"/>
      <c r="J60" s="98">
        <f>J86</f>
        <v>0</v>
      </c>
      <c r="L60" s="95"/>
    </row>
    <row r="61" spans="2:47" s="8" customFormat="1" ht="24.9" customHeight="1">
      <c r="B61" s="95"/>
      <c r="D61" s="96" t="s">
        <v>106</v>
      </c>
      <c r="E61" s="97"/>
      <c r="F61" s="97"/>
      <c r="G61" s="97"/>
      <c r="H61" s="97"/>
      <c r="I61" s="97"/>
      <c r="J61" s="98">
        <f>J102</f>
        <v>0</v>
      </c>
      <c r="L61" s="95"/>
    </row>
    <row r="62" spans="2:47" s="8" customFormat="1" ht="24.9" customHeight="1">
      <c r="B62" s="95"/>
      <c r="D62" s="96" t="s">
        <v>107</v>
      </c>
      <c r="E62" s="97"/>
      <c r="F62" s="97"/>
      <c r="G62" s="97"/>
      <c r="H62" s="97"/>
      <c r="I62" s="97"/>
      <c r="J62" s="98">
        <f>J115</f>
        <v>0</v>
      </c>
      <c r="L62" s="95"/>
    </row>
    <row r="63" spans="2:47" s="8" customFormat="1" ht="24.9" customHeight="1">
      <c r="B63" s="95"/>
      <c r="D63" s="96" t="s">
        <v>108</v>
      </c>
      <c r="E63" s="97"/>
      <c r="F63" s="97"/>
      <c r="G63" s="97"/>
      <c r="H63" s="97"/>
      <c r="I63" s="97"/>
      <c r="J63" s="98">
        <f>J119</f>
        <v>0</v>
      </c>
      <c r="L63" s="95"/>
    </row>
    <row r="64" spans="2:47" s="8" customFormat="1" ht="24.9" customHeight="1">
      <c r="B64" s="95"/>
      <c r="D64" s="96" t="s">
        <v>109</v>
      </c>
      <c r="E64" s="97"/>
      <c r="F64" s="97"/>
      <c r="G64" s="97"/>
      <c r="H64" s="97"/>
      <c r="I64" s="97"/>
      <c r="J64" s="98">
        <f>J123</f>
        <v>0</v>
      </c>
      <c r="L64" s="95"/>
    </row>
    <row r="65" spans="2:12" s="8" customFormat="1" ht="24.9" customHeight="1">
      <c r="B65" s="95"/>
      <c r="D65" s="96" t="s">
        <v>110</v>
      </c>
      <c r="E65" s="97"/>
      <c r="F65" s="97"/>
      <c r="G65" s="97"/>
      <c r="H65" s="97"/>
      <c r="I65" s="97"/>
      <c r="J65" s="98">
        <f>J130</f>
        <v>0</v>
      </c>
      <c r="L65" s="95"/>
    </row>
    <row r="66" spans="2:12" s="1" customFormat="1" ht="21.75" customHeight="1">
      <c r="B66" s="28"/>
      <c r="L66" s="28"/>
    </row>
    <row r="67" spans="2:12" s="1" customFormat="1" ht="6.9" customHeight="1"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28"/>
    </row>
    <row r="71" spans="2:12" s="1" customFormat="1" ht="6.9" customHeight="1"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28"/>
    </row>
    <row r="72" spans="2:12" s="1" customFormat="1" ht="24.9" customHeight="1">
      <c r="B72" s="28"/>
      <c r="C72" s="17" t="s">
        <v>111</v>
      </c>
      <c r="L72" s="28"/>
    </row>
    <row r="73" spans="2:12" s="1" customFormat="1" ht="6.9" customHeight="1">
      <c r="B73" s="28"/>
      <c r="L73" s="28"/>
    </row>
    <row r="74" spans="2:12" s="1" customFormat="1" ht="12" customHeight="1">
      <c r="B74" s="28"/>
      <c r="C74" s="23" t="s">
        <v>16</v>
      </c>
      <c r="L74" s="28"/>
    </row>
    <row r="75" spans="2:12" s="1" customFormat="1" ht="26.25" customHeight="1">
      <c r="B75" s="28"/>
      <c r="E75" s="260" t="str">
        <f>E7</f>
        <v>NOVOSTAVBA MATEŘSKÉ ŠKOLKY BEROUN MÁCHOVNA - MOBILIÁŘ - DOPLŇKY</v>
      </c>
      <c r="F75" s="261"/>
      <c r="G75" s="261"/>
      <c r="H75" s="261"/>
      <c r="L75" s="28"/>
    </row>
    <row r="76" spans="2:12" s="1" customFormat="1" ht="12" customHeight="1">
      <c r="B76" s="28"/>
      <c r="C76" s="23" t="s">
        <v>99</v>
      </c>
      <c r="L76" s="28"/>
    </row>
    <row r="77" spans="2:12" s="1" customFormat="1" ht="16.5" customHeight="1">
      <c r="B77" s="28"/>
      <c r="E77" s="223" t="str">
        <f>E9</f>
        <v>A02 - Šatny a kanceláře - DOPLŇKY</v>
      </c>
      <c r="F77" s="262"/>
      <c r="G77" s="262"/>
      <c r="H77" s="262"/>
      <c r="L77" s="28"/>
    </row>
    <row r="78" spans="2:12" s="1" customFormat="1" ht="6.9" customHeight="1">
      <c r="B78" s="28"/>
      <c r="L78" s="28"/>
    </row>
    <row r="79" spans="2:12" s="1" customFormat="1" ht="12" customHeight="1">
      <c r="B79" s="28"/>
      <c r="C79" s="23" t="s">
        <v>21</v>
      </c>
      <c r="F79" s="21" t="str">
        <f>F12</f>
        <v>k.ú. Beroun</v>
      </c>
      <c r="I79" s="23" t="s">
        <v>23</v>
      </c>
      <c r="J79" s="45" t="str">
        <f>IF(J12="","",J12)</f>
        <v>7. 2. 2026</v>
      </c>
      <c r="L79" s="28"/>
    </row>
    <row r="80" spans="2:12" s="1" customFormat="1" ht="6.9" customHeight="1">
      <c r="B80" s="28"/>
      <c r="L80" s="28"/>
    </row>
    <row r="81" spans="2:65" s="1" customFormat="1" ht="40.049999999999997" customHeight="1">
      <c r="B81" s="28"/>
      <c r="C81" s="23" t="s">
        <v>25</v>
      </c>
      <c r="F81" s="21" t="str">
        <f>E15</f>
        <v>Město Beroun, Husovo nám.68, 266 01 Beroun</v>
      </c>
      <c r="I81" s="23" t="s">
        <v>33</v>
      </c>
      <c r="J81" s="26" t="str">
        <f>E21</f>
        <v>Ing.arch.Karel Musil,Tupolevova 470,190 00 Praha 9</v>
      </c>
      <c r="L81" s="28"/>
    </row>
    <row r="82" spans="2:65" s="1" customFormat="1" ht="15.15" customHeight="1">
      <c r="B82" s="28"/>
      <c r="C82" s="23" t="s">
        <v>31</v>
      </c>
      <c r="F82" s="21" t="str">
        <f>IF(E18="","",E18)</f>
        <v>Vyplň údaj</v>
      </c>
      <c r="I82" s="23" t="s">
        <v>37</v>
      </c>
      <c r="J82" s="26" t="str">
        <f>E24</f>
        <v xml:space="preserve"> </v>
      </c>
      <c r="L82" s="28"/>
    </row>
    <row r="83" spans="2:65" s="1" customFormat="1" ht="10.35" customHeight="1">
      <c r="B83" s="28"/>
      <c r="L83" s="28"/>
    </row>
    <row r="84" spans="2:65" s="9" customFormat="1" ht="29.25" customHeight="1">
      <c r="B84" s="99"/>
      <c r="C84" s="100" t="s">
        <v>112</v>
      </c>
      <c r="D84" s="101" t="s">
        <v>60</v>
      </c>
      <c r="E84" s="101" t="s">
        <v>56</v>
      </c>
      <c r="F84" s="101" t="s">
        <v>57</v>
      </c>
      <c r="G84" s="101" t="s">
        <v>113</v>
      </c>
      <c r="H84" s="101" t="s">
        <v>114</v>
      </c>
      <c r="I84" s="101" t="s">
        <v>115</v>
      </c>
      <c r="J84" s="101" t="s">
        <v>103</v>
      </c>
      <c r="K84" s="102" t="s">
        <v>116</v>
      </c>
      <c r="L84" s="99"/>
      <c r="M84" s="52" t="s">
        <v>19</v>
      </c>
      <c r="N84" s="53" t="s">
        <v>45</v>
      </c>
      <c r="O84" s="53" t="s">
        <v>117</v>
      </c>
      <c r="P84" s="53" t="s">
        <v>118</v>
      </c>
      <c r="Q84" s="53" t="s">
        <v>119</v>
      </c>
      <c r="R84" s="53" t="s">
        <v>120</v>
      </c>
      <c r="S84" s="53" t="s">
        <v>121</v>
      </c>
      <c r="T84" s="54" t="s">
        <v>122</v>
      </c>
    </row>
    <row r="85" spans="2:65" s="1" customFormat="1" ht="22.8" customHeight="1">
      <c r="B85" s="28"/>
      <c r="C85" s="57" t="s">
        <v>123</v>
      </c>
      <c r="J85" s="103">
        <f>BK85</f>
        <v>0</v>
      </c>
      <c r="L85" s="28"/>
      <c r="M85" s="55"/>
      <c r="N85" s="46"/>
      <c r="O85" s="46"/>
      <c r="P85" s="104">
        <f>P86+P102+P115+P119+P123+P130</f>
        <v>0</v>
      </c>
      <c r="Q85" s="46"/>
      <c r="R85" s="104">
        <f>R86+R102+R115+R119+R123+R130</f>
        <v>0</v>
      </c>
      <c r="S85" s="46"/>
      <c r="T85" s="105">
        <f>T86+T102+T115+T119+T123+T130</f>
        <v>0</v>
      </c>
      <c r="AT85" s="13" t="s">
        <v>74</v>
      </c>
      <c r="AU85" s="13" t="s">
        <v>104</v>
      </c>
      <c r="BK85" s="106">
        <f>BK86+BK102+BK115+BK119+BK123+BK130</f>
        <v>0</v>
      </c>
    </row>
    <row r="86" spans="2:65" s="10" customFormat="1" ht="25.95" customHeight="1">
      <c r="B86" s="107"/>
      <c r="D86" s="108" t="s">
        <v>74</v>
      </c>
      <c r="E86" s="109" t="s">
        <v>124</v>
      </c>
      <c r="F86" s="109" t="s">
        <v>125</v>
      </c>
      <c r="I86" s="110"/>
      <c r="J86" s="111">
        <f>BK86</f>
        <v>0</v>
      </c>
      <c r="L86" s="107"/>
      <c r="M86" s="112"/>
      <c r="P86" s="113">
        <f>SUM(P87:P101)</f>
        <v>0</v>
      </c>
      <c r="R86" s="113">
        <f>SUM(R87:R101)</f>
        <v>0</v>
      </c>
      <c r="T86" s="114">
        <f>SUM(T87:T101)</f>
        <v>0</v>
      </c>
      <c r="AR86" s="108" t="s">
        <v>83</v>
      </c>
      <c r="AT86" s="115" t="s">
        <v>74</v>
      </c>
      <c r="AU86" s="115" t="s">
        <v>75</v>
      </c>
      <c r="AY86" s="108" t="s">
        <v>126</v>
      </c>
      <c r="BK86" s="116">
        <f>SUM(BK87:BK101)</f>
        <v>0</v>
      </c>
    </row>
    <row r="87" spans="2:65" s="1" customFormat="1" ht="16.5" customHeight="1">
      <c r="B87" s="28"/>
      <c r="C87" s="117" t="s">
        <v>83</v>
      </c>
      <c r="D87" s="117" t="s">
        <v>127</v>
      </c>
      <c r="E87" s="118" t="s">
        <v>128</v>
      </c>
      <c r="F87" s="119" t="s">
        <v>129</v>
      </c>
      <c r="G87" s="120" t="s">
        <v>130</v>
      </c>
      <c r="H87" s="121">
        <v>1</v>
      </c>
      <c r="I87" s="122"/>
      <c r="J87" s="123">
        <f>ROUND(I87*H87,2)</f>
        <v>0</v>
      </c>
      <c r="K87" s="119" t="s">
        <v>131</v>
      </c>
      <c r="L87" s="28"/>
      <c r="M87" s="124" t="s">
        <v>19</v>
      </c>
      <c r="N87" s="125" t="s">
        <v>46</v>
      </c>
      <c r="P87" s="126">
        <f>O87*H87</f>
        <v>0</v>
      </c>
      <c r="Q87" s="126">
        <v>0</v>
      </c>
      <c r="R87" s="126">
        <f>Q87*H87</f>
        <v>0</v>
      </c>
      <c r="S87" s="126">
        <v>0</v>
      </c>
      <c r="T87" s="127">
        <f>S87*H87</f>
        <v>0</v>
      </c>
      <c r="AR87" s="128" t="s">
        <v>132</v>
      </c>
      <c r="AT87" s="128" t="s">
        <v>127</v>
      </c>
      <c r="AU87" s="128" t="s">
        <v>83</v>
      </c>
      <c r="AY87" s="13" t="s">
        <v>126</v>
      </c>
      <c r="BE87" s="129">
        <f>IF(N87="základní",J87,0)</f>
        <v>0</v>
      </c>
      <c r="BF87" s="129">
        <f>IF(N87="snížená",J87,0)</f>
        <v>0</v>
      </c>
      <c r="BG87" s="129">
        <f>IF(N87="zákl. přenesená",J87,0)</f>
        <v>0</v>
      </c>
      <c r="BH87" s="129">
        <f>IF(N87="sníž. přenesená",J87,0)</f>
        <v>0</v>
      </c>
      <c r="BI87" s="129">
        <f>IF(N87="nulová",J87,0)</f>
        <v>0</v>
      </c>
      <c r="BJ87" s="13" t="s">
        <v>83</v>
      </c>
      <c r="BK87" s="129">
        <f>ROUND(I87*H87,2)</f>
        <v>0</v>
      </c>
      <c r="BL87" s="13" t="s">
        <v>132</v>
      </c>
      <c r="BM87" s="128" t="s">
        <v>85</v>
      </c>
    </row>
    <row r="88" spans="2:65" s="1" customFormat="1" ht="10.199999999999999">
      <c r="B88" s="28"/>
      <c r="D88" s="130" t="s">
        <v>133</v>
      </c>
      <c r="F88" s="131" t="s">
        <v>129</v>
      </c>
      <c r="I88" s="132"/>
      <c r="L88" s="28"/>
      <c r="M88" s="133"/>
      <c r="T88" s="49"/>
      <c r="AT88" s="13" t="s">
        <v>133</v>
      </c>
      <c r="AU88" s="13" t="s">
        <v>83</v>
      </c>
    </row>
    <row r="89" spans="2:65" s="1" customFormat="1" ht="28.8">
      <c r="B89" s="28"/>
      <c r="D89" s="130" t="s">
        <v>134</v>
      </c>
      <c r="F89" s="134" t="s">
        <v>135</v>
      </c>
      <c r="I89" s="132"/>
      <c r="L89" s="28"/>
      <c r="M89" s="133"/>
      <c r="T89" s="49"/>
      <c r="AT89" s="13" t="s">
        <v>134</v>
      </c>
      <c r="AU89" s="13" t="s">
        <v>83</v>
      </c>
    </row>
    <row r="90" spans="2:65" s="1" customFormat="1" ht="16.5" customHeight="1">
      <c r="B90" s="28"/>
      <c r="C90" s="117" t="s">
        <v>85</v>
      </c>
      <c r="D90" s="117" t="s">
        <v>127</v>
      </c>
      <c r="E90" s="118" t="s">
        <v>136</v>
      </c>
      <c r="F90" s="119" t="s">
        <v>137</v>
      </c>
      <c r="G90" s="120" t="s">
        <v>130</v>
      </c>
      <c r="H90" s="121">
        <v>1</v>
      </c>
      <c r="I90" s="122"/>
      <c r="J90" s="123">
        <f>ROUND(I90*H90,2)</f>
        <v>0</v>
      </c>
      <c r="K90" s="119" t="s">
        <v>131</v>
      </c>
      <c r="L90" s="28"/>
      <c r="M90" s="124" t="s">
        <v>19</v>
      </c>
      <c r="N90" s="125" t="s">
        <v>46</v>
      </c>
      <c r="P90" s="126">
        <f>O90*H90</f>
        <v>0</v>
      </c>
      <c r="Q90" s="126">
        <v>0</v>
      </c>
      <c r="R90" s="126">
        <f>Q90*H90</f>
        <v>0</v>
      </c>
      <c r="S90" s="126">
        <v>0</v>
      </c>
      <c r="T90" s="127">
        <f>S90*H90</f>
        <v>0</v>
      </c>
      <c r="AR90" s="128" t="s">
        <v>132</v>
      </c>
      <c r="AT90" s="128" t="s">
        <v>127</v>
      </c>
      <c r="AU90" s="128" t="s">
        <v>83</v>
      </c>
      <c r="AY90" s="13" t="s">
        <v>126</v>
      </c>
      <c r="BE90" s="129">
        <f>IF(N90="základní",J90,0)</f>
        <v>0</v>
      </c>
      <c r="BF90" s="129">
        <f>IF(N90="snížená",J90,0)</f>
        <v>0</v>
      </c>
      <c r="BG90" s="129">
        <f>IF(N90="zákl. přenesená",J90,0)</f>
        <v>0</v>
      </c>
      <c r="BH90" s="129">
        <f>IF(N90="sníž. přenesená",J90,0)</f>
        <v>0</v>
      </c>
      <c r="BI90" s="129">
        <f>IF(N90="nulová",J90,0)</f>
        <v>0</v>
      </c>
      <c r="BJ90" s="13" t="s">
        <v>83</v>
      </c>
      <c r="BK90" s="129">
        <f>ROUND(I90*H90,2)</f>
        <v>0</v>
      </c>
      <c r="BL90" s="13" t="s">
        <v>132</v>
      </c>
      <c r="BM90" s="128" t="s">
        <v>132</v>
      </c>
    </row>
    <row r="91" spans="2:65" s="1" customFormat="1" ht="10.199999999999999">
      <c r="B91" s="28"/>
      <c r="D91" s="130" t="s">
        <v>133</v>
      </c>
      <c r="F91" s="131" t="s">
        <v>137</v>
      </c>
      <c r="I91" s="132"/>
      <c r="L91" s="28"/>
      <c r="M91" s="133"/>
      <c r="T91" s="49"/>
      <c r="AT91" s="13" t="s">
        <v>133</v>
      </c>
      <c r="AU91" s="13" t="s">
        <v>83</v>
      </c>
    </row>
    <row r="92" spans="2:65" s="1" customFormat="1" ht="19.2">
      <c r="B92" s="28"/>
      <c r="D92" s="130" t="s">
        <v>134</v>
      </c>
      <c r="F92" s="134" t="s">
        <v>138</v>
      </c>
      <c r="I92" s="132"/>
      <c r="L92" s="28"/>
      <c r="M92" s="133"/>
      <c r="T92" s="49"/>
      <c r="AT92" s="13" t="s">
        <v>134</v>
      </c>
      <c r="AU92" s="13" t="s">
        <v>83</v>
      </c>
    </row>
    <row r="93" spans="2:65" s="1" customFormat="1" ht="16.5" customHeight="1">
      <c r="B93" s="28"/>
      <c r="C93" s="117" t="s">
        <v>139</v>
      </c>
      <c r="D93" s="117" t="s">
        <v>127</v>
      </c>
      <c r="E93" s="118" t="s">
        <v>140</v>
      </c>
      <c r="F93" s="119" t="s">
        <v>141</v>
      </c>
      <c r="G93" s="120" t="s">
        <v>130</v>
      </c>
      <c r="H93" s="121">
        <v>1</v>
      </c>
      <c r="I93" s="122"/>
      <c r="J93" s="123">
        <f>ROUND(I93*H93,2)</f>
        <v>0</v>
      </c>
      <c r="K93" s="119" t="s">
        <v>131</v>
      </c>
      <c r="L93" s="28"/>
      <c r="M93" s="124" t="s">
        <v>19</v>
      </c>
      <c r="N93" s="125" t="s">
        <v>46</v>
      </c>
      <c r="P93" s="126">
        <f>O93*H93</f>
        <v>0</v>
      </c>
      <c r="Q93" s="126">
        <v>0</v>
      </c>
      <c r="R93" s="126">
        <f>Q93*H93</f>
        <v>0</v>
      </c>
      <c r="S93" s="126">
        <v>0</v>
      </c>
      <c r="T93" s="127">
        <f>S93*H93</f>
        <v>0</v>
      </c>
      <c r="AR93" s="128" t="s">
        <v>132</v>
      </c>
      <c r="AT93" s="128" t="s">
        <v>127</v>
      </c>
      <c r="AU93" s="128" t="s">
        <v>83</v>
      </c>
      <c r="AY93" s="13" t="s">
        <v>126</v>
      </c>
      <c r="BE93" s="129">
        <f>IF(N93="základní",J93,0)</f>
        <v>0</v>
      </c>
      <c r="BF93" s="129">
        <f>IF(N93="snížená",J93,0)</f>
        <v>0</v>
      </c>
      <c r="BG93" s="129">
        <f>IF(N93="zákl. přenesená",J93,0)</f>
        <v>0</v>
      </c>
      <c r="BH93" s="129">
        <f>IF(N93="sníž. přenesená",J93,0)</f>
        <v>0</v>
      </c>
      <c r="BI93" s="129">
        <f>IF(N93="nulová",J93,0)</f>
        <v>0</v>
      </c>
      <c r="BJ93" s="13" t="s">
        <v>83</v>
      </c>
      <c r="BK93" s="129">
        <f>ROUND(I93*H93,2)</f>
        <v>0</v>
      </c>
      <c r="BL93" s="13" t="s">
        <v>132</v>
      </c>
      <c r="BM93" s="128" t="s">
        <v>142</v>
      </c>
    </row>
    <row r="94" spans="2:65" s="1" customFormat="1" ht="10.199999999999999">
      <c r="B94" s="28"/>
      <c r="D94" s="130" t="s">
        <v>133</v>
      </c>
      <c r="F94" s="131" t="s">
        <v>141</v>
      </c>
      <c r="I94" s="132"/>
      <c r="L94" s="28"/>
      <c r="M94" s="133"/>
      <c r="T94" s="49"/>
      <c r="AT94" s="13" t="s">
        <v>133</v>
      </c>
      <c r="AU94" s="13" t="s">
        <v>83</v>
      </c>
    </row>
    <row r="95" spans="2:65" s="1" customFormat="1" ht="28.8">
      <c r="B95" s="28"/>
      <c r="D95" s="130" t="s">
        <v>134</v>
      </c>
      <c r="F95" s="134" t="s">
        <v>143</v>
      </c>
      <c r="I95" s="132"/>
      <c r="L95" s="28"/>
      <c r="M95" s="133"/>
      <c r="T95" s="49"/>
      <c r="AT95" s="13" t="s">
        <v>134</v>
      </c>
      <c r="AU95" s="13" t="s">
        <v>83</v>
      </c>
    </row>
    <row r="96" spans="2:65" s="1" customFormat="1" ht="24.15" customHeight="1">
      <c r="B96" s="28"/>
      <c r="C96" s="117" t="s">
        <v>132</v>
      </c>
      <c r="D96" s="117" t="s">
        <v>127</v>
      </c>
      <c r="E96" s="118" t="s">
        <v>144</v>
      </c>
      <c r="F96" s="119" t="s">
        <v>145</v>
      </c>
      <c r="G96" s="120" t="s">
        <v>130</v>
      </c>
      <c r="H96" s="121">
        <v>1</v>
      </c>
      <c r="I96" s="122"/>
      <c r="J96" s="123">
        <f>ROUND(I96*H96,2)</f>
        <v>0</v>
      </c>
      <c r="K96" s="119" t="s">
        <v>131</v>
      </c>
      <c r="L96" s="28"/>
      <c r="M96" s="124" t="s">
        <v>19</v>
      </c>
      <c r="N96" s="125" t="s">
        <v>46</v>
      </c>
      <c r="P96" s="126">
        <f>O96*H96</f>
        <v>0</v>
      </c>
      <c r="Q96" s="126">
        <v>0</v>
      </c>
      <c r="R96" s="126">
        <f>Q96*H96</f>
        <v>0</v>
      </c>
      <c r="S96" s="126">
        <v>0</v>
      </c>
      <c r="T96" s="127">
        <f>S96*H96</f>
        <v>0</v>
      </c>
      <c r="AR96" s="128" t="s">
        <v>132</v>
      </c>
      <c r="AT96" s="128" t="s">
        <v>127</v>
      </c>
      <c r="AU96" s="128" t="s">
        <v>83</v>
      </c>
      <c r="AY96" s="13" t="s">
        <v>126</v>
      </c>
      <c r="BE96" s="129">
        <f>IF(N96="základní",J96,0)</f>
        <v>0</v>
      </c>
      <c r="BF96" s="129">
        <f>IF(N96="snížená",J96,0)</f>
        <v>0</v>
      </c>
      <c r="BG96" s="129">
        <f>IF(N96="zákl. přenesená",J96,0)</f>
        <v>0</v>
      </c>
      <c r="BH96" s="129">
        <f>IF(N96="sníž. přenesená",J96,0)</f>
        <v>0</v>
      </c>
      <c r="BI96" s="129">
        <f>IF(N96="nulová",J96,0)</f>
        <v>0</v>
      </c>
      <c r="BJ96" s="13" t="s">
        <v>83</v>
      </c>
      <c r="BK96" s="129">
        <f>ROUND(I96*H96,2)</f>
        <v>0</v>
      </c>
      <c r="BL96" s="13" t="s">
        <v>132</v>
      </c>
      <c r="BM96" s="128" t="s">
        <v>146</v>
      </c>
    </row>
    <row r="97" spans="2:65" s="1" customFormat="1" ht="10.199999999999999">
      <c r="B97" s="28"/>
      <c r="D97" s="130" t="s">
        <v>133</v>
      </c>
      <c r="F97" s="131" t="s">
        <v>145</v>
      </c>
      <c r="I97" s="132"/>
      <c r="L97" s="28"/>
      <c r="M97" s="133"/>
      <c r="T97" s="49"/>
      <c r="AT97" s="13" t="s">
        <v>133</v>
      </c>
      <c r="AU97" s="13" t="s">
        <v>83</v>
      </c>
    </row>
    <row r="98" spans="2:65" s="1" customFormat="1" ht="38.4">
      <c r="B98" s="28"/>
      <c r="D98" s="130" t="s">
        <v>134</v>
      </c>
      <c r="F98" s="134" t="s">
        <v>147</v>
      </c>
      <c r="I98" s="132"/>
      <c r="L98" s="28"/>
      <c r="M98" s="133"/>
      <c r="T98" s="49"/>
      <c r="AT98" s="13" t="s">
        <v>134</v>
      </c>
      <c r="AU98" s="13" t="s">
        <v>83</v>
      </c>
    </row>
    <row r="99" spans="2:65" s="1" customFormat="1" ht="37.799999999999997" customHeight="1">
      <c r="B99" s="28"/>
      <c r="C99" s="117" t="s">
        <v>148</v>
      </c>
      <c r="D99" s="117" t="s">
        <v>127</v>
      </c>
      <c r="E99" s="118" t="s">
        <v>149</v>
      </c>
      <c r="F99" s="119" t="s">
        <v>150</v>
      </c>
      <c r="G99" s="120" t="s">
        <v>130</v>
      </c>
      <c r="H99" s="121">
        <v>1</v>
      </c>
      <c r="I99" s="122"/>
      <c r="J99" s="123">
        <f>ROUND(I99*H99,2)</f>
        <v>0</v>
      </c>
      <c r="K99" s="119" t="s">
        <v>131</v>
      </c>
      <c r="L99" s="28"/>
      <c r="M99" s="124" t="s">
        <v>19</v>
      </c>
      <c r="N99" s="125" t="s">
        <v>46</v>
      </c>
      <c r="P99" s="126">
        <f>O99*H99</f>
        <v>0</v>
      </c>
      <c r="Q99" s="126">
        <v>0</v>
      </c>
      <c r="R99" s="126">
        <f>Q99*H99</f>
        <v>0</v>
      </c>
      <c r="S99" s="126">
        <v>0</v>
      </c>
      <c r="T99" s="127">
        <f>S99*H99</f>
        <v>0</v>
      </c>
      <c r="AR99" s="128" t="s">
        <v>132</v>
      </c>
      <c r="AT99" s="128" t="s">
        <v>127</v>
      </c>
      <c r="AU99" s="128" t="s">
        <v>83</v>
      </c>
      <c r="AY99" s="13" t="s">
        <v>126</v>
      </c>
      <c r="BE99" s="129">
        <f>IF(N99="základní",J99,0)</f>
        <v>0</v>
      </c>
      <c r="BF99" s="129">
        <f>IF(N99="snížená",J99,0)</f>
        <v>0</v>
      </c>
      <c r="BG99" s="129">
        <f>IF(N99="zákl. přenesená",J99,0)</f>
        <v>0</v>
      </c>
      <c r="BH99" s="129">
        <f>IF(N99="sníž. přenesená",J99,0)</f>
        <v>0</v>
      </c>
      <c r="BI99" s="129">
        <f>IF(N99="nulová",J99,0)</f>
        <v>0</v>
      </c>
      <c r="BJ99" s="13" t="s">
        <v>83</v>
      </c>
      <c r="BK99" s="129">
        <f>ROUND(I99*H99,2)</f>
        <v>0</v>
      </c>
      <c r="BL99" s="13" t="s">
        <v>132</v>
      </c>
      <c r="BM99" s="128" t="s">
        <v>151</v>
      </c>
    </row>
    <row r="100" spans="2:65" s="1" customFormat="1" ht="19.2">
      <c r="B100" s="28"/>
      <c r="D100" s="130" t="s">
        <v>133</v>
      </c>
      <c r="F100" s="131" t="s">
        <v>150</v>
      </c>
      <c r="I100" s="132"/>
      <c r="L100" s="28"/>
      <c r="M100" s="133"/>
      <c r="T100" s="49"/>
      <c r="AT100" s="13" t="s">
        <v>133</v>
      </c>
      <c r="AU100" s="13" t="s">
        <v>83</v>
      </c>
    </row>
    <row r="101" spans="2:65" s="1" customFormat="1" ht="38.4">
      <c r="B101" s="28"/>
      <c r="D101" s="130" t="s">
        <v>134</v>
      </c>
      <c r="F101" s="134" t="s">
        <v>152</v>
      </c>
      <c r="I101" s="132"/>
      <c r="L101" s="28"/>
      <c r="M101" s="133"/>
      <c r="T101" s="49"/>
      <c r="AT101" s="13" t="s">
        <v>134</v>
      </c>
      <c r="AU101" s="13" t="s">
        <v>83</v>
      </c>
    </row>
    <row r="102" spans="2:65" s="10" customFormat="1" ht="25.95" customHeight="1">
      <c r="B102" s="107"/>
      <c r="D102" s="108" t="s">
        <v>74</v>
      </c>
      <c r="E102" s="109" t="s">
        <v>153</v>
      </c>
      <c r="F102" s="109" t="s">
        <v>154</v>
      </c>
      <c r="I102" s="110"/>
      <c r="J102" s="111">
        <f>BK102</f>
        <v>0</v>
      </c>
      <c r="L102" s="107"/>
      <c r="M102" s="112"/>
      <c r="P102" s="113">
        <f>SUM(P103:P114)</f>
        <v>0</v>
      </c>
      <c r="R102" s="113">
        <f>SUM(R103:R114)</f>
        <v>0</v>
      </c>
      <c r="T102" s="114">
        <f>SUM(T103:T114)</f>
        <v>0</v>
      </c>
      <c r="AR102" s="108" t="s">
        <v>83</v>
      </c>
      <c r="AT102" s="115" t="s">
        <v>74</v>
      </c>
      <c r="AU102" s="115" t="s">
        <v>75</v>
      </c>
      <c r="AY102" s="108" t="s">
        <v>126</v>
      </c>
      <c r="BK102" s="116">
        <f>SUM(BK103:BK114)</f>
        <v>0</v>
      </c>
    </row>
    <row r="103" spans="2:65" s="1" customFormat="1" ht="24.15" customHeight="1">
      <c r="B103" s="28"/>
      <c r="C103" s="117" t="s">
        <v>142</v>
      </c>
      <c r="D103" s="117" t="s">
        <v>127</v>
      </c>
      <c r="E103" s="118" t="s">
        <v>155</v>
      </c>
      <c r="F103" s="119" t="s">
        <v>156</v>
      </c>
      <c r="G103" s="120" t="s">
        <v>130</v>
      </c>
      <c r="H103" s="121">
        <v>1</v>
      </c>
      <c r="I103" s="122"/>
      <c r="J103" s="123">
        <f>ROUND(I103*H103,2)</f>
        <v>0</v>
      </c>
      <c r="K103" s="119" t="s">
        <v>131</v>
      </c>
      <c r="L103" s="28"/>
      <c r="M103" s="124" t="s">
        <v>19</v>
      </c>
      <c r="N103" s="125" t="s">
        <v>46</v>
      </c>
      <c r="P103" s="126">
        <f>O103*H103</f>
        <v>0</v>
      </c>
      <c r="Q103" s="126">
        <v>0</v>
      </c>
      <c r="R103" s="126">
        <f>Q103*H103</f>
        <v>0</v>
      </c>
      <c r="S103" s="126">
        <v>0</v>
      </c>
      <c r="T103" s="127">
        <f>S103*H103</f>
        <v>0</v>
      </c>
      <c r="AR103" s="128" t="s">
        <v>132</v>
      </c>
      <c r="AT103" s="128" t="s">
        <v>127</v>
      </c>
      <c r="AU103" s="128" t="s">
        <v>83</v>
      </c>
      <c r="AY103" s="13" t="s">
        <v>126</v>
      </c>
      <c r="BE103" s="129">
        <f>IF(N103="základní",J103,0)</f>
        <v>0</v>
      </c>
      <c r="BF103" s="129">
        <f>IF(N103="snížená",J103,0)</f>
        <v>0</v>
      </c>
      <c r="BG103" s="129">
        <f>IF(N103="zákl. přenesená",J103,0)</f>
        <v>0</v>
      </c>
      <c r="BH103" s="129">
        <f>IF(N103="sníž. přenesená",J103,0)</f>
        <v>0</v>
      </c>
      <c r="BI103" s="129">
        <f>IF(N103="nulová",J103,0)</f>
        <v>0</v>
      </c>
      <c r="BJ103" s="13" t="s">
        <v>83</v>
      </c>
      <c r="BK103" s="129">
        <f>ROUND(I103*H103,2)</f>
        <v>0</v>
      </c>
      <c r="BL103" s="13" t="s">
        <v>132</v>
      </c>
      <c r="BM103" s="128" t="s">
        <v>8</v>
      </c>
    </row>
    <row r="104" spans="2:65" s="1" customFormat="1" ht="10.199999999999999">
      <c r="B104" s="28"/>
      <c r="D104" s="130" t="s">
        <v>133</v>
      </c>
      <c r="F104" s="131" t="s">
        <v>156</v>
      </c>
      <c r="I104" s="132"/>
      <c r="L104" s="28"/>
      <c r="M104" s="133"/>
      <c r="T104" s="49"/>
      <c r="AT104" s="13" t="s">
        <v>133</v>
      </c>
      <c r="AU104" s="13" t="s">
        <v>83</v>
      </c>
    </row>
    <row r="105" spans="2:65" s="1" customFormat="1" ht="48">
      <c r="B105" s="28"/>
      <c r="D105" s="130" t="s">
        <v>134</v>
      </c>
      <c r="F105" s="134" t="s">
        <v>157</v>
      </c>
      <c r="I105" s="132"/>
      <c r="L105" s="28"/>
      <c r="M105" s="133"/>
      <c r="T105" s="49"/>
      <c r="AT105" s="13" t="s">
        <v>134</v>
      </c>
      <c r="AU105" s="13" t="s">
        <v>83</v>
      </c>
    </row>
    <row r="106" spans="2:65" s="1" customFormat="1" ht="21.75" customHeight="1">
      <c r="B106" s="28"/>
      <c r="C106" s="117" t="s">
        <v>158</v>
      </c>
      <c r="D106" s="117" t="s">
        <v>127</v>
      </c>
      <c r="E106" s="118" t="s">
        <v>159</v>
      </c>
      <c r="F106" s="119" t="s">
        <v>160</v>
      </c>
      <c r="G106" s="120" t="s">
        <v>130</v>
      </c>
      <c r="H106" s="121">
        <v>1</v>
      </c>
      <c r="I106" s="122"/>
      <c r="J106" s="123">
        <f>ROUND(I106*H106,2)</f>
        <v>0</v>
      </c>
      <c r="K106" s="119" t="s">
        <v>131</v>
      </c>
      <c r="L106" s="28"/>
      <c r="M106" s="124" t="s">
        <v>19</v>
      </c>
      <c r="N106" s="125" t="s">
        <v>46</v>
      </c>
      <c r="P106" s="126">
        <f>O106*H106</f>
        <v>0</v>
      </c>
      <c r="Q106" s="126">
        <v>0</v>
      </c>
      <c r="R106" s="126">
        <f>Q106*H106</f>
        <v>0</v>
      </c>
      <c r="S106" s="126">
        <v>0</v>
      </c>
      <c r="T106" s="127">
        <f>S106*H106</f>
        <v>0</v>
      </c>
      <c r="AR106" s="128" t="s">
        <v>132</v>
      </c>
      <c r="AT106" s="128" t="s">
        <v>127</v>
      </c>
      <c r="AU106" s="128" t="s">
        <v>83</v>
      </c>
      <c r="AY106" s="13" t="s">
        <v>126</v>
      </c>
      <c r="BE106" s="129">
        <f>IF(N106="základní",J106,0)</f>
        <v>0</v>
      </c>
      <c r="BF106" s="129">
        <f>IF(N106="snížená",J106,0)</f>
        <v>0</v>
      </c>
      <c r="BG106" s="129">
        <f>IF(N106="zákl. přenesená",J106,0)</f>
        <v>0</v>
      </c>
      <c r="BH106" s="129">
        <f>IF(N106="sníž. přenesená",J106,0)</f>
        <v>0</v>
      </c>
      <c r="BI106" s="129">
        <f>IF(N106="nulová",J106,0)</f>
        <v>0</v>
      </c>
      <c r="BJ106" s="13" t="s">
        <v>83</v>
      </c>
      <c r="BK106" s="129">
        <f>ROUND(I106*H106,2)</f>
        <v>0</v>
      </c>
      <c r="BL106" s="13" t="s">
        <v>132</v>
      </c>
      <c r="BM106" s="128" t="s">
        <v>161</v>
      </c>
    </row>
    <row r="107" spans="2:65" s="1" customFormat="1" ht="10.199999999999999">
      <c r="B107" s="28"/>
      <c r="D107" s="130" t="s">
        <v>133</v>
      </c>
      <c r="F107" s="131" t="s">
        <v>160</v>
      </c>
      <c r="I107" s="132"/>
      <c r="L107" s="28"/>
      <c r="M107" s="133"/>
      <c r="T107" s="49"/>
      <c r="AT107" s="13" t="s">
        <v>133</v>
      </c>
      <c r="AU107" s="13" t="s">
        <v>83</v>
      </c>
    </row>
    <row r="108" spans="2:65" s="1" customFormat="1" ht="38.4">
      <c r="B108" s="28"/>
      <c r="D108" s="130" t="s">
        <v>134</v>
      </c>
      <c r="F108" s="134" t="s">
        <v>162</v>
      </c>
      <c r="I108" s="132"/>
      <c r="L108" s="28"/>
      <c r="M108" s="133"/>
      <c r="T108" s="49"/>
      <c r="AT108" s="13" t="s">
        <v>134</v>
      </c>
      <c r="AU108" s="13" t="s">
        <v>83</v>
      </c>
    </row>
    <row r="109" spans="2:65" s="1" customFormat="1" ht="16.5" customHeight="1">
      <c r="B109" s="28"/>
      <c r="C109" s="117" t="s">
        <v>146</v>
      </c>
      <c r="D109" s="117" t="s">
        <v>127</v>
      </c>
      <c r="E109" s="118" t="s">
        <v>163</v>
      </c>
      <c r="F109" s="119" t="s">
        <v>164</v>
      </c>
      <c r="G109" s="120" t="s">
        <v>130</v>
      </c>
      <c r="H109" s="121">
        <v>1</v>
      </c>
      <c r="I109" s="122"/>
      <c r="J109" s="123">
        <f>ROUND(I109*H109,2)</f>
        <v>0</v>
      </c>
      <c r="K109" s="119" t="s">
        <v>131</v>
      </c>
      <c r="L109" s="28"/>
      <c r="M109" s="124" t="s">
        <v>19</v>
      </c>
      <c r="N109" s="125" t="s">
        <v>46</v>
      </c>
      <c r="P109" s="126">
        <f>O109*H109</f>
        <v>0</v>
      </c>
      <c r="Q109" s="126">
        <v>0</v>
      </c>
      <c r="R109" s="126">
        <f>Q109*H109</f>
        <v>0</v>
      </c>
      <c r="S109" s="126">
        <v>0</v>
      </c>
      <c r="T109" s="127">
        <f>S109*H109</f>
        <v>0</v>
      </c>
      <c r="AR109" s="128" t="s">
        <v>132</v>
      </c>
      <c r="AT109" s="128" t="s">
        <v>127</v>
      </c>
      <c r="AU109" s="128" t="s">
        <v>83</v>
      </c>
      <c r="AY109" s="13" t="s">
        <v>126</v>
      </c>
      <c r="BE109" s="129">
        <f>IF(N109="základní",J109,0)</f>
        <v>0</v>
      </c>
      <c r="BF109" s="129">
        <f>IF(N109="snížená",J109,0)</f>
        <v>0</v>
      </c>
      <c r="BG109" s="129">
        <f>IF(N109="zákl. přenesená",J109,0)</f>
        <v>0</v>
      </c>
      <c r="BH109" s="129">
        <f>IF(N109="sníž. přenesená",J109,0)</f>
        <v>0</v>
      </c>
      <c r="BI109" s="129">
        <f>IF(N109="nulová",J109,0)</f>
        <v>0</v>
      </c>
      <c r="BJ109" s="13" t="s">
        <v>83</v>
      </c>
      <c r="BK109" s="129">
        <f>ROUND(I109*H109,2)</f>
        <v>0</v>
      </c>
      <c r="BL109" s="13" t="s">
        <v>132</v>
      </c>
      <c r="BM109" s="128" t="s">
        <v>165</v>
      </c>
    </row>
    <row r="110" spans="2:65" s="1" customFormat="1" ht="10.199999999999999">
      <c r="B110" s="28"/>
      <c r="D110" s="130" t="s">
        <v>133</v>
      </c>
      <c r="F110" s="131" t="s">
        <v>164</v>
      </c>
      <c r="I110" s="132"/>
      <c r="L110" s="28"/>
      <c r="M110" s="133"/>
      <c r="T110" s="49"/>
      <c r="AT110" s="13" t="s">
        <v>133</v>
      </c>
      <c r="AU110" s="13" t="s">
        <v>83</v>
      </c>
    </row>
    <row r="111" spans="2:65" s="1" customFormat="1" ht="28.8">
      <c r="B111" s="28"/>
      <c r="D111" s="130" t="s">
        <v>134</v>
      </c>
      <c r="F111" s="134" t="s">
        <v>166</v>
      </c>
      <c r="I111" s="132"/>
      <c r="L111" s="28"/>
      <c r="M111" s="133"/>
      <c r="T111" s="49"/>
      <c r="AT111" s="13" t="s">
        <v>134</v>
      </c>
      <c r="AU111" s="13" t="s">
        <v>83</v>
      </c>
    </row>
    <row r="112" spans="2:65" s="1" customFormat="1" ht="16.5" customHeight="1">
      <c r="B112" s="28"/>
      <c r="C112" s="117" t="s">
        <v>167</v>
      </c>
      <c r="D112" s="117" t="s">
        <v>127</v>
      </c>
      <c r="E112" s="118" t="s">
        <v>168</v>
      </c>
      <c r="F112" s="119" t="s">
        <v>169</v>
      </c>
      <c r="G112" s="120" t="s">
        <v>130</v>
      </c>
      <c r="H112" s="121">
        <v>1</v>
      </c>
      <c r="I112" s="122"/>
      <c r="J112" s="123">
        <f>ROUND(I112*H112,2)</f>
        <v>0</v>
      </c>
      <c r="K112" s="119" t="s">
        <v>131</v>
      </c>
      <c r="L112" s="28"/>
      <c r="M112" s="124" t="s">
        <v>19</v>
      </c>
      <c r="N112" s="125" t="s">
        <v>46</v>
      </c>
      <c r="P112" s="126">
        <f>O112*H112</f>
        <v>0</v>
      </c>
      <c r="Q112" s="126">
        <v>0</v>
      </c>
      <c r="R112" s="126">
        <f>Q112*H112</f>
        <v>0</v>
      </c>
      <c r="S112" s="126">
        <v>0</v>
      </c>
      <c r="T112" s="127">
        <f>S112*H112</f>
        <v>0</v>
      </c>
      <c r="AR112" s="128" t="s">
        <v>132</v>
      </c>
      <c r="AT112" s="128" t="s">
        <v>127</v>
      </c>
      <c r="AU112" s="128" t="s">
        <v>83</v>
      </c>
      <c r="AY112" s="13" t="s">
        <v>126</v>
      </c>
      <c r="BE112" s="129">
        <f>IF(N112="základní",J112,0)</f>
        <v>0</v>
      </c>
      <c r="BF112" s="129">
        <f>IF(N112="snížená",J112,0)</f>
        <v>0</v>
      </c>
      <c r="BG112" s="129">
        <f>IF(N112="zákl. přenesená",J112,0)</f>
        <v>0</v>
      </c>
      <c r="BH112" s="129">
        <f>IF(N112="sníž. přenesená",J112,0)</f>
        <v>0</v>
      </c>
      <c r="BI112" s="129">
        <f>IF(N112="nulová",J112,0)</f>
        <v>0</v>
      </c>
      <c r="BJ112" s="13" t="s">
        <v>83</v>
      </c>
      <c r="BK112" s="129">
        <f>ROUND(I112*H112,2)</f>
        <v>0</v>
      </c>
      <c r="BL112" s="13" t="s">
        <v>132</v>
      </c>
      <c r="BM112" s="128" t="s">
        <v>170</v>
      </c>
    </row>
    <row r="113" spans="2:65" s="1" customFormat="1" ht="10.199999999999999">
      <c r="B113" s="28"/>
      <c r="D113" s="130" t="s">
        <v>133</v>
      </c>
      <c r="F113" s="131" t="s">
        <v>169</v>
      </c>
      <c r="I113" s="132"/>
      <c r="L113" s="28"/>
      <c r="M113" s="133"/>
      <c r="T113" s="49"/>
      <c r="AT113" s="13" t="s">
        <v>133</v>
      </c>
      <c r="AU113" s="13" t="s">
        <v>83</v>
      </c>
    </row>
    <row r="114" spans="2:65" s="1" customFormat="1" ht="28.8">
      <c r="B114" s="28"/>
      <c r="D114" s="130" t="s">
        <v>134</v>
      </c>
      <c r="F114" s="134" t="s">
        <v>171</v>
      </c>
      <c r="I114" s="132"/>
      <c r="L114" s="28"/>
      <c r="M114" s="133"/>
      <c r="T114" s="49"/>
      <c r="AT114" s="13" t="s">
        <v>134</v>
      </c>
      <c r="AU114" s="13" t="s">
        <v>83</v>
      </c>
    </row>
    <row r="115" spans="2:65" s="10" customFormat="1" ht="25.95" customHeight="1">
      <c r="B115" s="107"/>
      <c r="D115" s="108" t="s">
        <v>74</v>
      </c>
      <c r="E115" s="109" t="s">
        <v>172</v>
      </c>
      <c r="F115" s="109" t="s">
        <v>173</v>
      </c>
      <c r="I115" s="110"/>
      <c r="J115" s="111">
        <f>BK115</f>
        <v>0</v>
      </c>
      <c r="L115" s="107"/>
      <c r="M115" s="112"/>
      <c r="P115" s="113">
        <f>SUM(P116:P118)</f>
        <v>0</v>
      </c>
      <c r="R115" s="113">
        <f>SUM(R116:R118)</f>
        <v>0</v>
      </c>
      <c r="T115" s="114">
        <f>SUM(T116:T118)</f>
        <v>0</v>
      </c>
      <c r="AR115" s="108" t="s">
        <v>83</v>
      </c>
      <c r="AT115" s="115" t="s">
        <v>74</v>
      </c>
      <c r="AU115" s="115" t="s">
        <v>75</v>
      </c>
      <c r="AY115" s="108" t="s">
        <v>126</v>
      </c>
      <c r="BK115" s="116">
        <f>SUM(BK116:BK118)</f>
        <v>0</v>
      </c>
    </row>
    <row r="116" spans="2:65" s="1" customFormat="1" ht="16.5" customHeight="1">
      <c r="B116" s="28"/>
      <c r="C116" s="117" t="s">
        <v>151</v>
      </c>
      <c r="D116" s="117" t="s">
        <v>127</v>
      </c>
      <c r="E116" s="118" t="s">
        <v>174</v>
      </c>
      <c r="F116" s="119" t="s">
        <v>137</v>
      </c>
      <c r="G116" s="120" t="s">
        <v>130</v>
      </c>
      <c r="H116" s="121">
        <v>1</v>
      </c>
      <c r="I116" s="122"/>
      <c r="J116" s="123">
        <f>ROUND(I116*H116,2)</f>
        <v>0</v>
      </c>
      <c r="K116" s="119" t="s">
        <v>131</v>
      </c>
      <c r="L116" s="28"/>
      <c r="M116" s="124" t="s">
        <v>19</v>
      </c>
      <c r="N116" s="125" t="s">
        <v>46</v>
      </c>
      <c r="P116" s="126">
        <f>O116*H116</f>
        <v>0</v>
      </c>
      <c r="Q116" s="126">
        <v>0</v>
      </c>
      <c r="R116" s="126">
        <f>Q116*H116</f>
        <v>0</v>
      </c>
      <c r="S116" s="126">
        <v>0</v>
      </c>
      <c r="T116" s="127">
        <f>S116*H116</f>
        <v>0</v>
      </c>
      <c r="AR116" s="128" t="s">
        <v>132</v>
      </c>
      <c r="AT116" s="128" t="s">
        <v>127</v>
      </c>
      <c r="AU116" s="128" t="s">
        <v>83</v>
      </c>
      <c r="AY116" s="13" t="s">
        <v>126</v>
      </c>
      <c r="BE116" s="129">
        <f>IF(N116="základní",J116,0)</f>
        <v>0</v>
      </c>
      <c r="BF116" s="129">
        <f>IF(N116="snížená",J116,0)</f>
        <v>0</v>
      </c>
      <c r="BG116" s="129">
        <f>IF(N116="zákl. přenesená",J116,0)</f>
        <v>0</v>
      </c>
      <c r="BH116" s="129">
        <f>IF(N116="sníž. přenesená",J116,0)</f>
        <v>0</v>
      </c>
      <c r="BI116" s="129">
        <f>IF(N116="nulová",J116,0)</f>
        <v>0</v>
      </c>
      <c r="BJ116" s="13" t="s">
        <v>83</v>
      </c>
      <c r="BK116" s="129">
        <f>ROUND(I116*H116,2)</f>
        <v>0</v>
      </c>
      <c r="BL116" s="13" t="s">
        <v>132</v>
      </c>
      <c r="BM116" s="128" t="s">
        <v>175</v>
      </c>
    </row>
    <row r="117" spans="2:65" s="1" customFormat="1" ht="10.199999999999999">
      <c r="B117" s="28"/>
      <c r="D117" s="130" t="s">
        <v>133</v>
      </c>
      <c r="F117" s="131" t="s">
        <v>137</v>
      </c>
      <c r="I117" s="132"/>
      <c r="L117" s="28"/>
      <c r="M117" s="133"/>
      <c r="T117" s="49"/>
      <c r="AT117" s="13" t="s">
        <v>133</v>
      </c>
      <c r="AU117" s="13" t="s">
        <v>83</v>
      </c>
    </row>
    <row r="118" spans="2:65" s="1" customFormat="1" ht="19.2">
      <c r="B118" s="28"/>
      <c r="D118" s="130" t="s">
        <v>134</v>
      </c>
      <c r="F118" s="134" t="s">
        <v>138</v>
      </c>
      <c r="I118" s="132"/>
      <c r="L118" s="28"/>
      <c r="M118" s="133"/>
      <c r="T118" s="49"/>
      <c r="AT118" s="13" t="s">
        <v>134</v>
      </c>
      <c r="AU118" s="13" t="s">
        <v>83</v>
      </c>
    </row>
    <row r="119" spans="2:65" s="10" customFormat="1" ht="25.95" customHeight="1">
      <c r="B119" s="107"/>
      <c r="D119" s="108" t="s">
        <v>74</v>
      </c>
      <c r="E119" s="109" t="s">
        <v>176</v>
      </c>
      <c r="F119" s="109" t="s">
        <v>177</v>
      </c>
      <c r="I119" s="110"/>
      <c r="J119" s="111">
        <f>BK119</f>
        <v>0</v>
      </c>
      <c r="L119" s="107"/>
      <c r="M119" s="112"/>
      <c r="P119" s="113">
        <f>SUM(P120:P122)</f>
        <v>0</v>
      </c>
      <c r="R119" s="113">
        <f>SUM(R120:R122)</f>
        <v>0</v>
      </c>
      <c r="T119" s="114">
        <f>SUM(T120:T122)</f>
        <v>0</v>
      </c>
      <c r="AR119" s="108" t="s">
        <v>83</v>
      </c>
      <c r="AT119" s="115" t="s">
        <v>74</v>
      </c>
      <c r="AU119" s="115" t="s">
        <v>75</v>
      </c>
      <c r="AY119" s="108" t="s">
        <v>126</v>
      </c>
      <c r="BK119" s="116">
        <f>SUM(BK120:BK122)</f>
        <v>0</v>
      </c>
    </row>
    <row r="120" spans="2:65" s="1" customFormat="1" ht="16.5" customHeight="1">
      <c r="B120" s="28"/>
      <c r="C120" s="117" t="s">
        <v>178</v>
      </c>
      <c r="D120" s="117" t="s">
        <v>127</v>
      </c>
      <c r="E120" s="118" t="s">
        <v>179</v>
      </c>
      <c r="F120" s="119" t="s">
        <v>137</v>
      </c>
      <c r="G120" s="120" t="s">
        <v>130</v>
      </c>
      <c r="H120" s="121">
        <v>1</v>
      </c>
      <c r="I120" s="122"/>
      <c r="J120" s="123">
        <f>ROUND(I120*H120,2)</f>
        <v>0</v>
      </c>
      <c r="K120" s="119" t="s">
        <v>131</v>
      </c>
      <c r="L120" s="28"/>
      <c r="M120" s="124" t="s">
        <v>19</v>
      </c>
      <c r="N120" s="125" t="s">
        <v>46</v>
      </c>
      <c r="P120" s="126">
        <f>O120*H120</f>
        <v>0</v>
      </c>
      <c r="Q120" s="126">
        <v>0</v>
      </c>
      <c r="R120" s="126">
        <f>Q120*H120</f>
        <v>0</v>
      </c>
      <c r="S120" s="126">
        <v>0</v>
      </c>
      <c r="T120" s="127">
        <f>S120*H120</f>
        <v>0</v>
      </c>
      <c r="AR120" s="128" t="s">
        <v>132</v>
      </c>
      <c r="AT120" s="128" t="s">
        <v>127</v>
      </c>
      <c r="AU120" s="128" t="s">
        <v>83</v>
      </c>
      <c r="AY120" s="13" t="s">
        <v>126</v>
      </c>
      <c r="BE120" s="129">
        <f>IF(N120="základní",J120,0)</f>
        <v>0</v>
      </c>
      <c r="BF120" s="129">
        <f>IF(N120="snížená",J120,0)</f>
        <v>0</v>
      </c>
      <c r="BG120" s="129">
        <f>IF(N120="zákl. přenesená",J120,0)</f>
        <v>0</v>
      </c>
      <c r="BH120" s="129">
        <f>IF(N120="sníž. přenesená",J120,0)</f>
        <v>0</v>
      </c>
      <c r="BI120" s="129">
        <f>IF(N120="nulová",J120,0)</f>
        <v>0</v>
      </c>
      <c r="BJ120" s="13" t="s">
        <v>83</v>
      </c>
      <c r="BK120" s="129">
        <f>ROUND(I120*H120,2)</f>
        <v>0</v>
      </c>
      <c r="BL120" s="13" t="s">
        <v>132</v>
      </c>
      <c r="BM120" s="128" t="s">
        <v>180</v>
      </c>
    </row>
    <row r="121" spans="2:65" s="1" customFormat="1" ht="10.199999999999999">
      <c r="B121" s="28"/>
      <c r="D121" s="130" t="s">
        <v>133</v>
      </c>
      <c r="F121" s="131" t="s">
        <v>137</v>
      </c>
      <c r="I121" s="132"/>
      <c r="L121" s="28"/>
      <c r="M121" s="133"/>
      <c r="T121" s="49"/>
      <c r="AT121" s="13" t="s">
        <v>133</v>
      </c>
      <c r="AU121" s="13" t="s">
        <v>83</v>
      </c>
    </row>
    <row r="122" spans="2:65" s="1" customFormat="1" ht="19.2">
      <c r="B122" s="28"/>
      <c r="D122" s="130" t="s">
        <v>134</v>
      </c>
      <c r="F122" s="134" t="s">
        <v>138</v>
      </c>
      <c r="I122" s="132"/>
      <c r="L122" s="28"/>
      <c r="M122" s="133"/>
      <c r="T122" s="49"/>
      <c r="AT122" s="13" t="s">
        <v>134</v>
      </c>
      <c r="AU122" s="13" t="s">
        <v>83</v>
      </c>
    </row>
    <row r="123" spans="2:65" s="10" customFormat="1" ht="25.95" customHeight="1">
      <c r="B123" s="107"/>
      <c r="D123" s="108" t="s">
        <v>74</v>
      </c>
      <c r="E123" s="109" t="s">
        <v>181</v>
      </c>
      <c r="F123" s="109" t="s">
        <v>182</v>
      </c>
      <c r="I123" s="110"/>
      <c r="J123" s="111">
        <f>BK123</f>
        <v>0</v>
      </c>
      <c r="L123" s="107"/>
      <c r="M123" s="112"/>
      <c r="P123" s="113">
        <f>SUM(P124:P129)</f>
        <v>0</v>
      </c>
      <c r="R123" s="113">
        <f>SUM(R124:R129)</f>
        <v>0</v>
      </c>
      <c r="T123" s="114">
        <f>SUM(T124:T129)</f>
        <v>0</v>
      </c>
      <c r="AR123" s="108" t="s">
        <v>83</v>
      </c>
      <c r="AT123" s="115" t="s">
        <v>74</v>
      </c>
      <c r="AU123" s="115" t="s">
        <v>75</v>
      </c>
      <c r="AY123" s="108" t="s">
        <v>126</v>
      </c>
      <c r="BK123" s="116">
        <f>SUM(BK124:BK129)</f>
        <v>0</v>
      </c>
    </row>
    <row r="124" spans="2:65" s="1" customFormat="1" ht="16.5" customHeight="1">
      <c r="B124" s="28"/>
      <c r="C124" s="117" t="s">
        <v>8</v>
      </c>
      <c r="D124" s="117" t="s">
        <v>127</v>
      </c>
      <c r="E124" s="118" t="s">
        <v>183</v>
      </c>
      <c r="F124" s="119" t="s">
        <v>141</v>
      </c>
      <c r="G124" s="120" t="s">
        <v>130</v>
      </c>
      <c r="H124" s="121">
        <v>1</v>
      </c>
      <c r="I124" s="122"/>
      <c r="J124" s="123">
        <f>ROUND(I124*H124,2)</f>
        <v>0</v>
      </c>
      <c r="K124" s="119" t="s">
        <v>131</v>
      </c>
      <c r="L124" s="28"/>
      <c r="M124" s="124" t="s">
        <v>19</v>
      </c>
      <c r="N124" s="125" t="s">
        <v>46</v>
      </c>
      <c r="P124" s="126">
        <f>O124*H124</f>
        <v>0</v>
      </c>
      <c r="Q124" s="126">
        <v>0</v>
      </c>
      <c r="R124" s="126">
        <f>Q124*H124</f>
        <v>0</v>
      </c>
      <c r="S124" s="126">
        <v>0</v>
      </c>
      <c r="T124" s="127">
        <f>S124*H124</f>
        <v>0</v>
      </c>
      <c r="AR124" s="128" t="s">
        <v>132</v>
      </c>
      <c r="AT124" s="128" t="s">
        <v>127</v>
      </c>
      <c r="AU124" s="128" t="s">
        <v>83</v>
      </c>
      <c r="AY124" s="13" t="s">
        <v>126</v>
      </c>
      <c r="BE124" s="129">
        <f>IF(N124="základní",J124,0)</f>
        <v>0</v>
      </c>
      <c r="BF124" s="129">
        <f>IF(N124="snížená",J124,0)</f>
        <v>0</v>
      </c>
      <c r="BG124" s="129">
        <f>IF(N124="zákl. přenesená",J124,0)</f>
        <v>0</v>
      </c>
      <c r="BH124" s="129">
        <f>IF(N124="sníž. přenesená",J124,0)</f>
        <v>0</v>
      </c>
      <c r="BI124" s="129">
        <f>IF(N124="nulová",J124,0)</f>
        <v>0</v>
      </c>
      <c r="BJ124" s="13" t="s">
        <v>83</v>
      </c>
      <c r="BK124" s="129">
        <f>ROUND(I124*H124,2)</f>
        <v>0</v>
      </c>
      <c r="BL124" s="13" t="s">
        <v>132</v>
      </c>
      <c r="BM124" s="128" t="s">
        <v>184</v>
      </c>
    </row>
    <row r="125" spans="2:65" s="1" customFormat="1" ht="10.199999999999999">
      <c r="B125" s="28"/>
      <c r="D125" s="130" t="s">
        <v>133</v>
      </c>
      <c r="F125" s="131" t="s">
        <v>141</v>
      </c>
      <c r="I125" s="132"/>
      <c r="L125" s="28"/>
      <c r="M125" s="133"/>
      <c r="T125" s="49"/>
      <c r="AT125" s="13" t="s">
        <v>133</v>
      </c>
      <c r="AU125" s="13" t="s">
        <v>83</v>
      </c>
    </row>
    <row r="126" spans="2:65" s="1" customFormat="1" ht="38.4">
      <c r="B126" s="28"/>
      <c r="D126" s="130" t="s">
        <v>134</v>
      </c>
      <c r="F126" s="134" t="s">
        <v>185</v>
      </c>
      <c r="I126" s="132"/>
      <c r="L126" s="28"/>
      <c r="M126" s="133"/>
      <c r="T126" s="49"/>
      <c r="AT126" s="13" t="s">
        <v>134</v>
      </c>
      <c r="AU126" s="13" t="s">
        <v>83</v>
      </c>
    </row>
    <row r="127" spans="2:65" s="1" customFormat="1" ht="16.5" customHeight="1">
      <c r="B127" s="28"/>
      <c r="C127" s="117" t="s">
        <v>186</v>
      </c>
      <c r="D127" s="117" t="s">
        <v>127</v>
      </c>
      <c r="E127" s="118" t="s">
        <v>187</v>
      </c>
      <c r="F127" s="119" t="s">
        <v>188</v>
      </c>
      <c r="G127" s="120" t="s">
        <v>130</v>
      </c>
      <c r="H127" s="121">
        <v>1</v>
      </c>
      <c r="I127" s="122"/>
      <c r="J127" s="123">
        <f>ROUND(I127*H127,2)</f>
        <v>0</v>
      </c>
      <c r="K127" s="119" t="s">
        <v>131</v>
      </c>
      <c r="L127" s="28"/>
      <c r="M127" s="124" t="s">
        <v>19</v>
      </c>
      <c r="N127" s="125" t="s">
        <v>46</v>
      </c>
      <c r="P127" s="126">
        <f>O127*H127</f>
        <v>0</v>
      </c>
      <c r="Q127" s="126">
        <v>0</v>
      </c>
      <c r="R127" s="126">
        <f>Q127*H127</f>
        <v>0</v>
      </c>
      <c r="S127" s="126">
        <v>0</v>
      </c>
      <c r="T127" s="127">
        <f>S127*H127</f>
        <v>0</v>
      </c>
      <c r="AR127" s="128" t="s">
        <v>132</v>
      </c>
      <c r="AT127" s="128" t="s">
        <v>127</v>
      </c>
      <c r="AU127" s="128" t="s">
        <v>83</v>
      </c>
      <c r="AY127" s="13" t="s">
        <v>126</v>
      </c>
      <c r="BE127" s="129">
        <f>IF(N127="základní",J127,0)</f>
        <v>0</v>
      </c>
      <c r="BF127" s="129">
        <f>IF(N127="snížená",J127,0)</f>
        <v>0</v>
      </c>
      <c r="BG127" s="129">
        <f>IF(N127="zákl. přenesená",J127,0)</f>
        <v>0</v>
      </c>
      <c r="BH127" s="129">
        <f>IF(N127="sníž. přenesená",J127,0)</f>
        <v>0</v>
      </c>
      <c r="BI127" s="129">
        <f>IF(N127="nulová",J127,0)</f>
        <v>0</v>
      </c>
      <c r="BJ127" s="13" t="s">
        <v>83</v>
      </c>
      <c r="BK127" s="129">
        <f>ROUND(I127*H127,2)</f>
        <v>0</v>
      </c>
      <c r="BL127" s="13" t="s">
        <v>132</v>
      </c>
      <c r="BM127" s="128" t="s">
        <v>189</v>
      </c>
    </row>
    <row r="128" spans="2:65" s="1" customFormat="1" ht="10.199999999999999">
      <c r="B128" s="28"/>
      <c r="D128" s="130" t="s">
        <v>133</v>
      </c>
      <c r="F128" s="131" t="s">
        <v>188</v>
      </c>
      <c r="I128" s="132"/>
      <c r="L128" s="28"/>
      <c r="M128" s="133"/>
      <c r="T128" s="49"/>
      <c r="AT128" s="13" t="s">
        <v>133</v>
      </c>
      <c r="AU128" s="13" t="s">
        <v>83</v>
      </c>
    </row>
    <row r="129" spans="2:65" s="1" customFormat="1" ht="38.4">
      <c r="B129" s="28"/>
      <c r="D129" s="130" t="s">
        <v>134</v>
      </c>
      <c r="F129" s="134" t="s">
        <v>190</v>
      </c>
      <c r="I129" s="132"/>
      <c r="L129" s="28"/>
      <c r="M129" s="133"/>
      <c r="T129" s="49"/>
      <c r="AT129" s="13" t="s">
        <v>134</v>
      </c>
      <c r="AU129" s="13" t="s">
        <v>83</v>
      </c>
    </row>
    <row r="130" spans="2:65" s="10" customFormat="1" ht="25.95" customHeight="1">
      <c r="B130" s="107"/>
      <c r="D130" s="108" t="s">
        <v>74</v>
      </c>
      <c r="E130" s="109" t="s">
        <v>191</v>
      </c>
      <c r="F130" s="109" t="s">
        <v>192</v>
      </c>
      <c r="I130" s="110"/>
      <c r="J130" s="111">
        <f>BK130</f>
        <v>0</v>
      </c>
      <c r="L130" s="107"/>
      <c r="M130" s="112"/>
      <c r="P130" s="113">
        <f>SUM(P131:P136)</f>
        <v>0</v>
      </c>
      <c r="R130" s="113">
        <f>SUM(R131:R136)</f>
        <v>0</v>
      </c>
      <c r="T130" s="114">
        <f>SUM(T131:T136)</f>
        <v>0</v>
      </c>
      <c r="AR130" s="108" t="s">
        <v>132</v>
      </c>
      <c r="AT130" s="115" t="s">
        <v>74</v>
      </c>
      <c r="AU130" s="115" t="s">
        <v>75</v>
      </c>
      <c r="AY130" s="108" t="s">
        <v>126</v>
      </c>
      <c r="BK130" s="116">
        <f>SUM(BK131:BK136)</f>
        <v>0</v>
      </c>
    </row>
    <row r="131" spans="2:65" s="1" customFormat="1" ht="16.5" customHeight="1">
      <c r="B131" s="28"/>
      <c r="C131" s="117" t="s">
        <v>161</v>
      </c>
      <c r="D131" s="117" t="s">
        <v>127</v>
      </c>
      <c r="E131" s="118" t="s">
        <v>193</v>
      </c>
      <c r="F131" s="119" t="s">
        <v>141</v>
      </c>
      <c r="G131" s="120" t="s">
        <v>130</v>
      </c>
      <c r="H131" s="121">
        <v>6</v>
      </c>
      <c r="I131" s="122"/>
      <c r="J131" s="123">
        <f>ROUND(I131*H131,2)</f>
        <v>0</v>
      </c>
      <c r="K131" s="119" t="s">
        <v>131</v>
      </c>
      <c r="L131" s="28"/>
      <c r="M131" s="124" t="s">
        <v>19</v>
      </c>
      <c r="N131" s="125" t="s">
        <v>46</v>
      </c>
      <c r="P131" s="126">
        <f>O131*H131</f>
        <v>0</v>
      </c>
      <c r="Q131" s="126">
        <v>0</v>
      </c>
      <c r="R131" s="126">
        <f>Q131*H131</f>
        <v>0</v>
      </c>
      <c r="S131" s="126">
        <v>0</v>
      </c>
      <c r="T131" s="127">
        <f>S131*H131</f>
        <v>0</v>
      </c>
      <c r="AR131" s="128" t="s">
        <v>132</v>
      </c>
      <c r="AT131" s="128" t="s">
        <v>127</v>
      </c>
      <c r="AU131" s="128" t="s">
        <v>83</v>
      </c>
      <c r="AY131" s="13" t="s">
        <v>126</v>
      </c>
      <c r="BE131" s="129">
        <f>IF(N131="základní",J131,0)</f>
        <v>0</v>
      </c>
      <c r="BF131" s="129">
        <f>IF(N131="snížená",J131,0)</f>
        <v>0</v>
      </c>
      <c r="BG131" s="129">
        <f>IF(N131="zákl. přenesená",J131,0)</f>
        <v>0</v>
      </c>
      <c r="BH131" s="129">
        <f>IF(N131="sníž. přenesená",J131,0)</f>
        <v>0</v>
      </c>
      <c r="BI131" s="129">
        <f>IF(N131="nulová",J131,0)</f>
        <v>0</v>
      </c>
      <c r="BJ131" s="13" t="s">
        <v>83</v>
      </c>
      <c r="BK131" s="129">
        <f>ROUND(I131*H131,2)</f>
        <v>0</v>
      </c>
      <c r="BL131" s="13" t="s">
        <v>132</v>
      </c>
      <c r="BM131" s="128" t="s">
        <v>194</v>
      </c>
    </row>
    <row r="132" spans="2:65" s="1" customFormat="1" ht="10.199999999999999">
      <c r="B132" s="28"/>
      <c r="D132" s="130" t="s">
        <v>133</v>
      </c>
      <c r="F132" s="131" t="s">
        <v>141</v>
      </c>
      <c r="I132" s="132"/>
      <c r="L132" s="28"/>
      <c r="M132" s="133"/>
      <c r="T132" s="49"/>
      <c r="AT132" s="13" t="s">
        <v>133</v>
      </c>
      <c r="AU132" s="13" t="s">
        <v>83</v>
      </c>
    </row>
    <row r="133" spans="2:65" s="1" customFormat="1" ht="38.4">
      <c r="B133" s="28"/>
      <c r="D133" s="130" t="s">
        <v>134</v>
      </c>
      <c r="F133" s="134" t="s">
        <v>195</v>
      </c>
      <c r="I133" s="132"/>
      <c r="L133" s="28"/>
      <c r="M133" s="133"/>
      <c r="T133" s="49"/>
      <c r="AT133" s="13" t="s">
        <v>134</v>
      </c>
      <c r="AU133" s="13" t="s">
        <v>83</v>
      </c>
    </row>
    <row r="134" spans="2:65" s="1" customFormat="1" ht="16.5" customHeight="1">
      <c r="B134" s="28"/>
      <c r="C134" s="117" t="s">
        <v>196</v>
      </c>
      <c r="D134" s="117" t="s">
        <v>127</v>
      </c>
      <c r="E134" s="118" t="s">
        <v>197</v>
      </c>
      <c r="F134" s="119" t="s">
        <v>188</v>
      </c>
      <c r="G134" s="120" t="s">
        <v>130</v>
      </c>
      <c r="H134" s="121">
        <v>6</v>
      </c>
      <c r="I134" s="122"/>
      <c r="J134" s="123">
        <f>ROUND(I134*H134,2)</f>
        <v>0</v>
      </c>
      <c r="K134" s="119" t="s">
        <v>131</v>
      </c>
      <c r="L134" s="28"/>
      <c r="M134" s="124" t="s">
        <v>19</v>
      </c>
      <c r="N134" s="125" t="s">
        <v>46</v>
      </c>
      <c r="P134" s="126">
        <f>O134*H134</f>
        <v>0</v>
      </c>
      <c r="Q134" s="126">
        <v>0</v>
      </c>
      <c r="R134" s="126">
        <f>Q134*H134</f>
        <v>0</v>
      </c>
      <c r="S134" s="126">
        <v>0</v>
      </c>
      <c r="T134" s="127">
        <f>S134*H134</f>
        <v>0</v>
      </c>
      <c r="AR134" s="128" t="s">
        <v>132</v>
      </c>
      <c r="AT134" s="128" t="s">
        <v>127</v>
      </c>
      <c r="AU134" s="128" t="s">
        <v>83</v>
      </c>
      <c r="AY134" s="13" t="s">
        <v>126</v>
      </c>
      <c r="BE134" s="129">
        <f>IF(N134="základní",J134,0)</f>
        <v>0</v>
      </c>
      <c r="BF134" s="129">
        <f>IF(N134="snížená",J134,0)</f>
        <v>0</v>
      </c>
      <c r="BG134" s="129">
        <f>IF(N134="zákl. přenesená",J134,0)</f>
        <v>0</v>
      </c>
      <c r="BH134" s="129">
        <f>IF(N134="sníž. přenesená",J134,0)</f>
        <v>0</v>
      </c>
      <c r="BI134" s="129">
        <f>IF(N134="nulová",J134,0)</f>
        <v>0</v>
      </c>
      <c r="BJ134" s="13" t="s">
        <v>83</v>
      </c>
      <c r="BK134" s="129">
        <f>ROUND(I134*H134,2)</f>
        <v>0</v>
      </c>
      <c r="BL134" s="13" t="s">
        <v>132</v>
      </c>
      <c r="BM134" s="128" t="s">
        <v>198</v>
      </c>
    </row>
    <row r="135" spans="2:65" s="1" customFormat="1" ht="10.199999999999999">
      <c r="B135" s="28"/>
      <c r="D135" s="130" t="s">
        <v>133</v>
      </c>
      <c r="F135" s="131" t="s">
        <v>188</v>
      </c>
      <c r="I135" s="132"/>
      <c r="L135" s="28"/>
      <c r="M135" s="133"/>
      <c r="T135" s="49"/>
      <c r="AT135" s="13" t="s">
        <v>133</v>
      </c>
      <c r="AU135" s="13" t="s">
        <v>83</v>
      </c>
    </row>
    <row r="136" spans="2:65" s="1" customFormat="1" ht="38.4">
      <c r="B136" s="28"/>
      <c r="D136" s="130" t="s">
        <v>134</v>
      </c>
      <c r="F136" s="134" t="s">
        <v>199</v>
      </c>
      <c r="I136" s="132"/>
      <c r="L136" s="28"/>
      <c r="M136" s="135"/>
      <c r="N136" s="136"/>
      <c r="O136" s="136"/>
      <c r="P136" s="136"/>
      <c r="Q136" s="136"/>
      <c r="R136" s="136"/>
      <c r="S136" s="136"/>
      <c r="T136" s="137"/>
      <c r="AT136" s="13" t="s">
        <v>134</v>
      </c>
      <c r="AU136" s="13" t="s">
        <v>83</v>
      </c>
    </row>
    <row r="137" spans="2:65" s="1" customFormat="1" ht="6.9" customHeight="1">
      <c r="B137" s="37"/>
      <c r="C137" s="38"/>
      <c r="D137" s="38"/>
      <c r="E137" s="38"/>
      <c r="F137" s="38"/>
      <c r="G137" s="38"/>
      <c r="H137" s="38"/>
      <c r="I137" s="38"/>
      <c r="J137" s="38"/>
      <c r="K137" s="38"/>
      <c r="L137" s="28"/>
    </row>
  </sheetData>
  <sheetProtection algorithmName="SHA-512" hashValue="M5ZSHWVAO85QVp4n13HVIDMNrli6E/TMU++y5G16Thi053wuNDT9YwWhVJDaWrF6jzMbwg/nBvi8Zbex4UaSoQ==" saltValue="dhnSSgT2bAY0lzSGgt/TnGcRSqMsX2Zh1ZdwK7VT67oF4HrdNgqmaTIWMckktH6GzcRjCYmAfinxuh3hk2OQAg==" spinCount="100000" sheet="1" objects="1" scenarios="1" formatColumns="0" formatRows="0" autoFilter="0"/>
  <autoFilter ref="C84:K136" xr:uid="{00000000-0009-0000-0000-000001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88"/>
  <sheetViews>
    <sheetView showGridLines="0" topLeftCell="A134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3" t="s">
        <v>88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" customHeight="1">
      <c r="B4" s="16"/>
      <c r="D4" s="17" t="s">
        <v>98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60" t="str">
        <f>'Rekapitulace stavby'!K6</f>
        <v>NOVOSTAVBA MATEŘSKÉ ŠKOLKY BEROUN MÁCHOVNA - MOBILIÁŘ - DOPLŇKY</v>
      </c>
      <c r="F7" s="261"/>
      <c r="G7" s="261"/>
      <c r="H7" s="261"/>
      <c r="L7" s="16"/>
    </row>
    <row r="8" spans="2:46" s="1" customFormat="1" ht="12" customHeight="1">
      <c r="B8" s="28"/>
      <c r="D8" s="23" t="s">
        <v>99</v>
      </c>
      <c r="L8" s="28"/>
    </row>
    <row r="9" spans="2:46" s="1" customFormat="1" ht="16.5" customHeight="1">
      <c r="B9" s="28"/>
      <c r="E9" s="223" t="s">
        <v>200</v>
      </c>
      <c r="F9" s="262"/>
      <c r="G9" s="262"/>
      <c r="H9" s="262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19</v>
      </c>
      <c r="I11" s="23" t="s">
        <v>20</v>
      </c>
      <c r="J11" s="21" t="s">
        <v>19</v>
      </c>
      <c r="L11" s="28"/>
    </row>
    <row r="12" spans="2:46" s="1" customFormat="1" ht="12" customHeight="1">
      <c r="B12" s="28"/>
      <c r="D12" s="23" t="s">
        <v>21</v>
      </c>
      <c r="F12" s="21" t="s">
        <v>22</v>
      </c>
      <c r="I12" s="23" t="s">
        <v>23</v>
      </c>
      <c r="J12" s="45" t="str">
        <f>'Rekapitulace stavby'!AN8</f>
        <v>7. 2. 2026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25</v>
      </c>
      <c r="I14" s="23" t="s">
        <v>26</v>
      </c>
      <c r="J14" s="21" t="s">
        <v>27</v>
      </c>
      <c r="L14" s="28"/>
    </row>
    <row r="15" spans="2:46" s="1" customFormat="1" ht="18" customHeight="1">
      <c r="B15" s="28"/>
      <c r="E15" s="21" t="s">
        <v>28</v>
      </c>
      <c r="I15" s="23" t="s">
        <v>29</v>
      </c>
      <c r="J15" s="21" t="s">
        <v>30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31</v>
      </c>
      <c r="I17" s="23" t="s">
        <v>26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63" t="str">
        <f>'Rekapitulace stavby'!E14</f>
        <v>Vyplň údaj</v>
      </c>
      <c r="F18" s="244"/>
      <c r="G18" s="244"/>
      <c r="H18" s="244"/>
      <c r="I18" s="23" t="s">
        <v>29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33</v>
      </c>
      <c r="I20" s="23" t="s">
        <v>26</v>
      </c>
      <c r="J20" s="21" t="s">
        <v>34</v>
      </c>
      <c r="L20" s="28"/>
    </row>
    <row r="21" spans="2:12" s="1" customFormat="1" ht="18" customHeight="1">
      <c r="B21" s="28"/>
      <c r="E21" s="21" t="s">
        <v>35</v>
      </c>
      <c r="I21" s="23" t="s">
        <v>29</v>
      </c>
      <c r="J21" s="21" t="s">
        <v>19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37</v>
      </c>
      <c r="I23" s="23" t="s">
        <v>26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29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39</v>
      </c>
      <c r="L26" s="28"/>
    </row>
    <row r="27" spans="2:12" s="7" customFormat="1" ht="16.5" customHeight="1">
      <c r="B27" s="82"/>
      <c r="E27" s="249" t="s">
        <v>19</v>
      </c>
      <c r="F27" s="249"/>
      <c r="G27" s="249"/>
      <c r="H27" s="249"/>
      <c r="L27" s="82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6"/>
      <c r="E29" s="46"/>
      <c r="F29" s="46"/>
      <c r="G29" s="46"/>
      <c r="H29" s="46"/>
      <c r="I29" s="46"/>
      <c r="J29" s="46"/>
      <c r="K29" s="46"/>
      <c r="L29" s="28"/>
    </row>
    <row r="30" spans="2:12" s="1" customFormat="1" ht="25.35" customHeight="1">
      <c r="B30" s="28"/>
      <c r="D30" s="83" t="s">
        <v>41</v>
      </c>
      <c r="J30" s="59">
        <f>ROUND(J84, 2)</f>
        <v>0</v>
      </c>
      <c r="L30" s="28"/>
    </row>
    <row r="31" spans="2:12" s="1" customFormat="1" ht="6.9" customHeight="1">
      <c r="B31" s="28"/>
      <c r="D31" s="46"/>
      <c r="E31" s="46"/>
      <c r="F31" s="46"/>
      <c r="G31" s="46"/>
      <c r="H31" s="46"/>
      <c r="I31" s="46"/>
      <c r="J31" s="46"/>
      <c r="K31" s="46"/>
      <c r="L31" s="28"/>
    </row>
    <row r="32" spans="2:12" s="1" customFormat="1" ht="14.4" customHeight="1">
      <c r="B32" s="28"/>
      <c r="F32" s="31" t="s">
        <v>43</v>
      </c>
      <c r="I32" s="31" t="s">
        <v>42</v>
      </c>
      <c r="J32" s="31" t="s">
        <v>44</v>
      </c>
      <c r="L32" s="28"/>
    </row>
    <row r="33" spans="2:12" s="1" customFormat="1" ht="14.4" customHeight="1">
      <c r="B33" s="28"/>
      <c r="D33" s="48" t="s">
        <v>45</v>
      </c>
      <c r="E33" s="23" t="s">
        <v>46</v>
      </c>
      <c r="F33" s="84">
        <f>ROUND((SUM(BE84:BE187)),  2)</f>
        <v>0</v>
      </c>
      <c r="I33" s="85">
        <v>0.21</v>
      </c>
      <c r="J33" s="84">
        <f>ROUND(((SUM(BE84:BE187))*I33),  2)</f>
        <v>0</v>
      </c>
      <c r="L33" s="28"/>
    </row>
    <row r="34" spans="2:12" s="1" customFormat="1" ht="14.4" customHeight="1">
      <c r="B34" s="28"/>
      <c r="E34" s="23" t="s">
        <v>47</v>
      </c>
      <c r="F34" s="84">
        <f>ROUND((SUM(BF84:BF187)),  2)</f>
        <v>0</v>
      </c>
      <c r="I34" s="85">
        <v>0.12</v>
      </c>
      <c r="J34" s="84">
        <f>ROUND(((SUM(BF84:BF187))*I34),  2)</f>
        <v>0</v>
      </c>
      <c r="L34" s="28"/>
    </row>
    <row r="35" spans="2:12" s="1" customFormat="1" ht="14.4" hidden="1" customHeight="1">
      <c r="B35" s="28"/>
      <c r="E35" s="23" t="s">
        <v>48</v>
      </c>
      <c r="F35" s="84">
        <f>ROUND((SUM(BG84:BG187)),  2)</f>
        <v>0</v>
      </c>
      <c r="I35" s="85">
        <v>0.21</v>
      </c>
      <c r="J35" s="84">
        <f>0</f>
        <v>0</v>
      </c>
      <c r="L35" s="28"/>
    </row>
    <row r="36" spans="2:12" s="1" customFormat="1" ht="14.4" hidden="1" customHeight="1">
      <c r="B36" s="28"/>
      <c r="E36" s="23" t="s">
        <v>49</v>
      </c>
      <c r="F36" s="84">
        <f>ROUND((SUM(BH84:BH187)),  2)</f>
        <v>0</v>
      </c>
      <c r="I36" s="85">
        <v>0.12</v>
      </c>
      <c r="J36" s="84">
        <f>0</f>
        <v>0</v>
      </c>
      <c r="L36" s="28"/>
    </row>
    <row r="37" spans="2:12" s="1" customFormat="1" ht="14.4" hidden="1" customHeight="1">
      <c r="B37" s="28"/>
      <c r="E37" s="23" t="s">
        <v>50</v>
      </c>
      <c r="F37" s="84">
        <f>ROUND((SUM(BI84:BI187)),  2)</f>
        <v>0</v>
      </c>
      <c r="I37" s="85">
        <v>0</v>
      </c>
      <c r="J37" s="84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6"/>
      <c r="D39" s="87" t="s">
        <v>51</v>
      </c>
      <c r="E39" s="50"/>
      <c r="F39" s="50"/>
      <c r="G39" s="88" t="s">
        <v>52</v>
      </c>
      <c r="H39" s="89" t="s">
        <v>53</v>
      </c>
      <c r="I39" s="50"/>
      <c r="J39" s="90">
        <f>SUM(J30:J37)</f>
        <v>0</v>
      </c>
      <c r="K39" s="91"/>
      <c r="L39" s="28"/>
    </row>
    <row r="40" spans="2:12" s="1" customFormat="1" ht="14.4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28"/>
    </row>
    <row r="44" spans="2:12" s="1" customFormat="1" ht="6.9" customHeight="1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28"/>
    </row>
    <row r="45" spans="2:12" s="1" customFormat="1" ht="24.9" customHeight="1">
      <c r="B45" s="28"/>
      <c r="C45" s="17" t="s">
        <v>101</v>
      </c>
      <c r="L45" s="28"/>
    </row>
    <row r="46" spans="2:12" s="1" customFormat="1" ht="6.9" customHeight="1">
      <c r="B46" s="28"/>
      <c r="L46" s="28"/>
    </row>
    <row r="47" spans="2:12" s="1" customFormat="1" ht="12" customHeight="1">
      <c r="B47" s="28"/>
      <c r="C47" s="23" t="s">
        <v>16</v>
      </c>
      <c r="L47" s="28"/>
    </row>
    <row r="48" spans="2:12" s="1" customFormat="1" ht="26.25" customHeight="1">
      <c r="B48" s="28"/>
      <c r="E48" s="260" t="str">
        <f>E7</f>
        <v>NOVOSTAVBA MATEŘSKÉ ŠKOLKY BEROUN MÁCHOVNA - MOBILIÁŘ - DOPLŇKY</v>
      </c>
      <c r="F48" s="261"/>
      <c r="G48" s="261"/>
      <c r="H48" s="261"/>
      <c r="L48" s="28"/>
    </row>
    <row r="49" spans="2:47" s="1" customFormat="1" ht="12" customHeight="1">
      <c r="B49" s="28"/>
      <c r="C49" s="23" t="s">
        <v>99</v>
      </c>
      <c r="L49" s="28"/>
    </row>
    <row r="50" spans="2:47" s="1" customFormat="1" ht="16.5" customHeight="1">
      <c r="B50" s="28"/>
      <c r="E50" s="223" t="str">
        <f>E9</f>
        <v>B02 - Třídy - DOPLŇKY</v>
      </c>
      <c r="F50" s="262"/>
      <c r="G50" s="262"/>
      <c r="H50" s="262"/>
      <c r="L50" s="28"/>
    </row>
    <row r="51" spans="2:47" s="1" customFormat="1" ht="6.9" customHeight="1">
      <c r="B51" s="28"/>
      <c r="L51" s="28"/>
    </row>
    <row r="52" spans="2:47" s="1" customFormat="1" ht="12" customHeight="1">
      <c r="B52" s="28"/>
      <c r="C52" s="23" t="s">
        <v>21</v>
      </c>
      <c r="F52" s="21" t="str">
        <f>F12</f>
        <v>k.ú. Beroun</v>
      </c>
      <c r="I52" s="23" t="s">
        <v>23</v>
      </c>
      <c r="J52" s="45" t="str">
        <f>IF(J12="","",J12)</f>
        <v>7. 2. 2026</v>
      </c>
      <c r="L52" s="28"/>
    </row>
    <row r="53" spans="2:47" s="1" customFormat="1" ht="6.9" customHeight="1">
      <c r="B53" s="28"/>
      <c r="L53" s="28"/>
    </row>
    <row r="54" spans="2:47" s="1" customFormat="1" ht="40.049999999999997" customHeight="1">
      <c r="B54" s="28"/>
      <c r="C54" s="23" t="s">
        <v>25</v>
      </c>
      <c r="F54" s="21" t="str">
        <f>E15</f>
        <v>Město Beroun, Husovo nám.68, 266 01 Beroun</v>
      </c>
      <c r="I54" s="23" t="s">
        <v>33</v>
      </c>
      <c r="J54" s="26" t="str">
        <f>E21</f>
        <v>Ing.arch.Karel Musil,Tupolevova 470,190 00 Praha 9</v>
      </c>
      <c r="L54" s="28"/>
    </row>
    <row r="55" spans="2:47" s="1" customFormat="1" ht="15.15" customHeight="1">
      <c r="B55" s="28"/>
      <c r="C55" s="23" t="s">
        <v>31</v>
      </c>
      <c r="F55" s="21" t="str">
        <f>IF(E18="","",E18)</f>
        <v>Vyplň údaj</v>
      </c>
      <c r="I55" s="23" t="s">
        <v>37</v>
      </c>
      <c r="J55" s="26" t="str">
        <f>E24</f>
        <v xml:space="preserve"> </v>
      </c>
      <c r="L55" s="28"/>
    </row>
    <row r="56" spans="2:47" s="1" customFormat="1" ht="10.35" customHeight="1">
      <c r="B56" s="28"/>
      <c r="L56" s="28"/>
    </row>
    <row r="57" spans="2:47" s="1" customFormat="1" ht="29.25" customHeight="1">
      <c r="B57" s="28"/>
      <c r="C57" s="92" t="s">
        <v>102</v>
      </c>
      <c r="D57" s="86"/>
      <c r="E57" s="86"/>
      <c r="F57" s="86"/>
      <c r="G57" s="86"/>
      <c r="H57" s="86"/>
      <c r="I57" s="86"/>
      <c r="J57" s="93" t="s">
        <v>103</v>
      </c>
      <c r="K57" s="86"/>
      <c r="L57" s="28"/>
    </row>
    <row r="58" spans="2:47" s="1" customFormat="1" ht="10.35" customHeight="1">
      <c r="B58" s="28"/>
      <c r="L58" s="28"/>
    </row>
    <row r="59" spans="2:47" s="1" customFormat="1" ht="22.8" customHeight="1">
      <c r="B59" s="28"/>
      <c r="C59" s="94" t="s">
        <v>73</v>
      </c>
      <c r="J59" s="59">
        <f>J84</f>
        <v>0</v>
      </c>
      <c r="L59" s="28"/>
      <c r="AU59" s="13" t="s">
        <v>104</v>
      </c>
    </row>
    <row r="60" spans="2:47" s="8" customFormat="1" ht="24.9" customHeight="1">
      <c r="B60" s="95"/>
      <c r="D60" s="96" t="s">
        <v>201</v>
      </c>
      <c r="E60" s="97"/>
      <c r="F60" s="97"/>
      <c r="G60" s="97"/>
      <c r="H60" s="97"/>
      <c r="I60" s="97"/>
      <c r="J60" s="98">
        <f>J85</f>
        <v>0</v>
      </c>
      <c r="L60" s="95"/>
    </row>
    <row r="61" spans="2:47" s="8" customFormat="1" ht="24.9" customHeight="1">
      <c r="B61" s="95"/>
      <c r="D61" s="96" t="s">
        <v>202</v>
      </c>
      <c r="E61" s="97"/>
      <c r="F61" s="97"/>
      <c r="G61" s="97"/>
      <c r="H61" s="97"/>
      <c r="I61" s="97"/>
      <c r="J61" s="98">
        <f>J135</f>
        <v>0</v>
      </c>
      <c r="L61" s="95"/>
    </row>
    <row r="62" spans="2:47" s="8" customFormat="1" ht="24.9" customHeight="1">
      <c r="B62" s="95"/>
      <c r="D62" s="96" t="s">
        <v>203</v>
      </c>
      <c r="E62" s="97"/>
      <c r="F62" s="97"/>
      <c r="G62" s="97"/>
      <c r="H62" s="97"/>
      <c r="I62" s="97"/>
      <c r="J62" s="98">
        <f>J145</f>
        <v>0</v>
      </c>
      <c r="L62" s="95"/>
    </row>
    <row r="63" spans="2:47" s="8" customFormat="1" ht="24.9" customHeight="1">
      <c r="B63" s="95"/>
      <c r="D63" s="96" t="s">
        <v>204</v>
      </c>
      <c r="E63" s="97"/>
      <c r="F63" s="97"/>
      <c r="G63" s="97"/>
      <c r="H63" s="97"/>
      <c r="I63" s="97"/>
      <c r="J63" s="98">
        <f>J164</f>
        <v>0</v>
      </c>
      <c r="L63" s="95"/>
    </row>
    <row r="64" spans="2:47" s="8" customFormat="1" ht="24.9" customHeight="1">
      <c r="B64" s="95"/>
      <c r="D64" s="96" t="s">
        <v>205</v>
      </c>
      <c r="E64" s="97"/>
      <c r="F64" s="97"/>
      <c r="G64" s="97"/>
      <c r="H64" s="97"/>
      <c r="I64" s="97"/>
      <c r="J64" s="98">
        <f>J180</f>
        <v>0</v>
      </c>
      <c r="L64" s="95"/>
    </row>
    <row r="65" spans="2:12" s="1" customFormat="1" ht="21.75" customHeight="1">
      <c r="B65" s="28"/>
      <c r="L65" s="28"/>
    </row>
    <row r="66" spans="2:12" s="1" customFormat="1" ht="6.9" customHeight="1"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28"/>
    </row>
    <row r="70" spans="2:12" s="1" customFormat="1" ht="6.9" customHeight="1"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28"/>
    </row>
    <row r="71" spans="2:12" s="1" customFormat="1" ht="24.9" customHeight="1">
      <c r="B71" s="28"/>
      <c r="C71" s="17" t="s">
        <v>111</v>
      </c>
      <c r="L71" s="28"/>
    </row>
    <row r="72" spans="2:12" s="1" customFormat="1" ht="6.9" customHeight="1">
      <c r="B72" s="28"/>
      <c r="L72" s="28"/>
    </row>
    <row r="73" spans="2:12" s="1" customFormat="1" ht="12" customHeight="1">
      <c r="B73" s="28"/>
      <c r="C73" s="23" t="s">
        <v>16</v>
      </c>
      <c r="L73" s="28"/>
    </row>
    <row r="74" spans="2:12" s="1" customFormat="1" ht="26.25" customHeight="1">
      <c r="B74" s="28"/>
      <c r="E74" s="260" t="str">
        <f>E7</f>
        <v>NOVOSTAVBA MATEŘSKÉ ŠKOLKY BEROUN MÁCHOVNA - MOBILIÁŘ - DOPLŇKY</v>
      </c>
      <c r="F74" s="261"/>
      <c r="G74" s="261"/>
      <c r="H74" s="261"/>
      <c r="L74" s="28"/>
    </row>
    <row r="75" spans="2:12" s="1" customFormat="1" ht="12" customHeight="1">
      <c r="B75" s="28"/>
      <c r="C75" s="23" t="s">
        <v>99</v>
      </c>
      <c r="L75" s="28"/>
    </row>
    <row r="76" spans="2:12" s="1" customFormat="1" ht="16.5" customHeight="1">
      <c r="B76" s="28"/>
      <c r="E76" s="223" t="str">
        <f>E9</f>
        <v>B02 - Třídy - DOPLŇKY</v>
      </c>
      <c r="F76" s="262"/>
      <c r="G76" s="262"/>
      <c r="H76" s="262"/>
      <c r="L76" s="28"/>
    </row>
    <row r="77" spans="2:12" s="1" customFormat="1" ht="6.9" customHeight="1">
      <c r="B77" s="28"/>
      <c r="L77" s="28"/>
    </row>
    <row r="78" spans="2:12" s="1" customFormat="1" ht="12" customHeight="1">
      <c r="B78" s="28"/>
      <c r="C78" s="23" t="s">
        <v>21</v>
      </c>
      <c r="F78" s="21" t="str">
        <f>F12</f>
        <v>k.ú. Beroun</v>
      </c>
      <c r="I78" s="23" t="s">
        <v>23</v>
      </c>
      <c r="J78" s="45" t="str">
        <f>IF(J12="","",J12)</f>
        <v>7. 2. 2026</v>
      </c>
      <c r="L78" s="28"/>
    </row>
    <row r="79" spans="2:12" s="1" customFormat="1" ht="6.9" customHeight="1">
      <c r="B79" s="28"/>
      <c r="L79" s="28"/>
    </row>
    <row r="80" spans="2:12" s="1" customFormat="1" ht="40.049999999999997" customHeight="1">
      <c r="B80" s="28"/>
      <c r="C80" s="23" t="s">
        <v>25</v>
      </c>
      <c r="F80" s="21" t="str">
        <f>E15</f>
        <v>Město Beroun, Husovo nám.68, 266 01 Beroun</v>
      </c>
      <c r="I80" s="23" t="s">
        <v>33</v>
      </c>
      <c r="J80" s="26" t="str">
        <f>E21</f>
        <v>Ing.arch.Karel Musil,Tupolevova 470,190 00 Praha 9</v>
      </c>
      <c r="L80" s="28"/>
    </row>
    <row r="81" spans="2:65" s="1" customFormat="1" ht="15.15" customHeight="1">
      <c r="B81" s="28"/>
      <c r="C81" s="23" t="s">
        <v>31</v>
      </c>
      <c r="F81" s="21" t="str">
        <f>IF(E18="","",E18)</f>
        <v>Vyplň údaj</v>
      </c>
      <c r="I81" s="23" t="s">
        <v>37</v>
      </c>
      <c r="J81" s="26" t="str">
        <f>E24</f>
        <v xml:space="preserve"> </v>
      </c>
      <c r="L81" s="28"/>
    </row>
    <row r="82" spans="2:65" s="1" customFormat="1" ht="10.35" customHeight="1">
      <c r="B82" s="28"/>
      <c r="L82" s="28"/>
    </row>
    <row r="83" spans="2:65" s="9" customFormat="1" ht="29.25" customHeight="1">
      <c r="B83" s="99"/>
      <c r="C83" s="100" t="s">
        <v>112</v>
      </c>
      <c r="D83" s="101" t="s">
        <v>60</v>
      </c>
      <c r="E83" s="101" t="s">
        <v>56</v>
      </c>
      <c r="F83" s="101" t="s">
        <v>57</v>
      </c>
      <c r="G83" s="101" t="s">
        <v>113</v>
      </c>
      <c r="H83" s="101" t="s">
        <v>114</v>
      </c>
      <c r="I83" s="101" t="s">
        <v>115</v>
      </c>
      <c r="J83" s="101" t="s">
        <v>103</v>
      </c>
      <c r="K83" s="102" t="s">
        <v>116</v>
      </c>
      <c r="L83" s="99"/>
      <c r="M83" s="52" t="s">
        <v>19</v>
      </c>
      <c r="N83" s="53" t="s">
        <v>45</v>
      </c>
      <c r="O83" s="53" t="s">
        <v>117</v>
      </c>
      <c r="P83" s="53" t="s">
        <v>118</v>
      </c>
      <c r="Q83" s="53" t="s">
        <v>119</v>
      </c>
      <c r="R83" s="53" t="s">
        <v>120</v>
      </c>
      <c r="S83" s="53" t="s">
        <v>121</v>
      </c>
      <c r="T83" s="54" t="s">
        <v>122</v>
      </c>
    </row>
    <row r="84" spans="2:65" s="1" customFormat="1" ht="22.8" customHeight="1">
      <c r="B84" s="28"/>
      <c r="C84" s="57" t="s">
        <v>123</v>
      </c>
      <c r="J84" s="103">
        <f>BK84</f>
        <v>0</v>
      </c>
      <c r="L84" s="28"/>
      <c r="M84" s="55"/>
      <c r="N84" s="46"/>
      <c r="O84" s="46"/>
      <c r="P84" s="104">
        <f>P85+P135+P145+P164+P180</f>
        <v>0</v>
      </c>
      <c r="Q84" s="46"/>
      <c r="R84" s="104">
        <f>R85+R135+R145+R164+R180</f>
        <v>0</v>
      </c>
      <c r="S84" s="46"/>
      <c r="T84" s="105">
        <f>T85+T135+T145+T164+T180</f>
        <v>0</v>
      </c>
      <c r="AT84" s="13" t="s">
        <v>74</v>
      </c>
      <c r="AU84" s="13" t="s">
        <v>104</v>
      </c>
      <c r="BK84" s="106">
        <f>BK85+BK135+BK145+BK164+BK180</f>
        <v>0</v>
      </c>
    </row>
    <row r="85" spans="2:65" s="10" customFormat="1" ht="25.95" customHeight="1">
      <c r="B85" s="107"/>
      <c r="D85" s="108" t="s">
        <v>74</v>
      </c>
      <c r="E85" s="109" t="s">
        <v>206</v>
      </c>
      <c r="F85" s="109" t="s">
        <v>207</v>
      </c>
      <c r="I85" s="110"/>
      <c r="J85" s="111">
        <f>BK85</f>
        <v>0</v>
      </c>
      <c r="L85" s="107"/>
      <c r="M85" s="112"/>
      <c r="P85" s="113">
        <f>SUM(P86:P134)</f>
        <v>0</v>
      </c>
      <c r="R85" s="113">
        <f>SUM(R86:R134)</f>
        <v>0</v>
      </c>
      <c r="T85" s="114">
        <f>SUM(T86:T134)</f>
        <v>0</v>
      </c>
      <c r="AR85" s="108" t="s">
        <v>83</v>
      </c>
      <c r="AT85" s="115" t="s">
        <v>74</v>
      </c>
      <c r="AU85" s="115" t="s">
        <v>75</v>
      </c>
      <c r="AY85" s="108" t="s">
        <v>126</v>
      </c>
      <c r="BK85" s="116">
        <f>SUM(BK86:BK134)</f>
        <v>0</v>
      </c>
    </row>
    <row r="86" spans="2:65" s="1" customFormat="1" ht="33" customHeight="1">
      <c r="B86" s="28"/>
      <c r="C86" s="117" t="s">
        <v>83</v>
      </c>
      <c r="D86" s="117" t="s">
        <v>127</v>
      </c>
      <c r="E86" s="118" t="s">
        <v>208</v>
      </c>
      <c r="F86" s="119" t="s">
        <v>209</v>
      </c>
      <c r="G86" s="120" t="s">
        <v>210</v>
      </c>
      <c r="H86" s="121">
        <v>3</v>
      </c>
      <c r="I86" s="122"/>
      <c r="J86" s="123">
        <f>ROUND(I86*H86,2)</f>
        <v>0</v>
      </c>
      <c r="K86" s="119" t="s">
        <v>131</v>
      </c>
      <c r="L86" s="28"/>
      <c r="M86" s="124" t="s">
        <v>19</v>
      </c>
      <c r="N86" s="125" t="s">
        <v>46</v>
      </c>
      <c r="P86" s="126">
        <f>O86*H86</f>
        <v>0</v>
      </c>
      <c r="Q86" s="126">
        <v>0</v>
      </c>
      <c r="R86" s="126">
        <f>Q86*H86</f>
        <v>0</v>
      </c>
      <c r="S86" s="126">
        <v>0</v>
      </c>
      <c r="T86" s="127">
        <f>S86*H86</f>
        <v>0</v>
      </c>
      <c r="AR86" s="128" t="s">
        <v>132</v>
      </c>
      <c r="AT86" s="128" t="s">
        <v>127</v>
      </c>
      <c r="AU86" s="128" t="s">
        <v>83</v>
      </c>
      <c r="AY86" s="13" t="s">
        <v>126</v>
      </c>
      <c r="BE86" s="129">
        <f>IF(N86="základní",J86,0)</f>
        <v>0</v>
      </c>
      <c r="BF86" s="129">
        <f>IF(N86="snížená",J86,0)</f>
        <v>0</v>
      </c>
      <c r="BG86" s="129">
        <f>IF(N86="zákl. přenesená",J86,0)</f>
        <v>0</v>
      </c>
      <c r="BH86" s="129">
        <f>IF(N86="sníž. přenesená",J86,0)</f>
        <v>0</v>
      </c>
      <c r="BI86" s="129">
        <f>IF(N86="nulová",J86,0)</f>
        <v>0</v>
      </c>
      <c r="BJ86" s="13" t="s">
        <v>83</v>
      </c>
      <c r="BK86" s="129">
        <f>ROUND(I86*H86,2)</f>
        <v>0</v>
      </c>
      <c r="BL86" s="13" t="s">
        <v>132</v>
      </c>
      <c r="BM86" s="128" t="s">
        <v>85</v>
      </c>
    </row>
    <row r="87" spans="2:65" s="1" customFormat="1" ht="19.2">
      <c r="B87" s="28"/>
      <c r="D87" s="130" t="s">
        <v>133</v>
      </c>
      <c r="F87" s="131" t="s">
        <v>209</v>
      </c>
      <c r="I87" s="132"/>
      <c r="L87" s="28"/>
      <c r="M87" s="133"/>
      <c r="T87" s="49"/>
      <c r="AT87" s="13" t="s">
        <v>133</v>
      </c>
      <c r="AU87" s="13" t="s">
        <v>83</v>
      </c>
    </row>
    <row r="88" spans="2:65" s="1" customFormat="1" ht="28.8">
      <c r="B88" s="28"/>
      <c r="D88" s="130" t="s">
        <v>134</v>
      </c>
      <c r="F88" s="134" t="s">
        <v>211</v>
      </c>
      <c r="I88" s="132"/>
      <c r="L88" s="28"/>
      <c r="M88" s="133"/>
      <c r="T88" s="49"/>
      <c r="AT88" s="13" t="s">
        <v>134</v>
      </c>
      <c r="AU88" s="13" t="s">
        <v>83</v>
      </c>
    </row>
    <row r="89" spans="2:65" s="1" customFormat="1" ht="33" customHeight="1">
      <c r="B89" s="28"/>
      <c r="C89" s="117" t="s">
        <v>85</v>
      </c>
      <c r="D89" s="117" t="s">
        <v>127</v>
      </c>
      <c r="E89" s="118" t="s">
        <v>212</v>
      </c>
      <c r="F89" s="119" t="s">
        <v>213</v>
      </c>
      <c r="G89" s="120" t="s">
        <v>210</v>
      </c>
      <c r="H89" s="121">
        <v>3</v>
      </c>
      <c r="I89" s="122"/>
      <c r="J89" s="123">
        <f>ROUND(I89*H89,2)</f>
        <v>0</v>
      </c>
      <c r="K89" s="119" t="s">
        <v>131</v>
      </c>
      <c r="L89" s="28"/>
      <c r="M89" s="124" t="s">
        <v>19</v>
      </c>
      <c r="N89" s="125" t="s">
        <v>46</v>
      </c>
      <c r="P89" s="126">
        <f>O89*H89</f>
        <v>0</v>
      </c>
      <c r="Q89" s="126">
        <v>0</v>
      </c>
      <c r="R89" s="126">
        <f>Q89*H89</f>
        <v>0</v>
      </c>
      <c r="S89" s="126">
        <v>0</v>
      </c>
      <c r="T89" s="127">
        <f>S89*H89</f>
        <v>0</v>
      </c>
      <c r="AR89" s="128" t="s">
        <v>132</v>
      </c>
      <c r="AT89" s="128" t="s">
        <v>127</v>
      </c>
      <c r="AU89" s="128" t="s">
        <v>83</v>
      </c>
      <c r="AY89" s="13" t="s">
        <v>126</v>
      </c>
      <c r="BE89" s="129">
        <f>IF(N89="základní",J89,0)</f>
        <v>0</v>
      </c>
      <c r="BF89" s="129">
        <f>IF(N89="snížená",J89,0)</f>
        <v>0</v>
      </c>
      <c r="BG89" s="129">
        <f>IF(N89="zákl. přenesená",J89,0)</f>
        <v>0</v>
      </c>
      <c r="BH89" s="129">
        <f>IF(N89="sníž. přenesená",J89,0)</f>
        <v>0</v>
      </c>
      <c r="BI89" s="129">
        <f>IF(N89="nulová",J89,0)</f>
        <v>0</v>
      </c>
      <c r="BJ89" s="13" t="s">
        <v>83</v>
      </c>
      <c r="BK89" s="129">
        <f>ROUND(I89*H89,2)</f>
        <v>0</v>
      </c>
      <c r="BL89" s="13" t="s">
        <v>132</v>
      </c>
      <c r="BM89" s="128" t="s">
        <v>132</v>
      </c>
    </row>
    <row r="90" spans="2:65" s="1" customFormat="1" ht="19.2">
      <c r="B90" s="28"/>
      <c r="D90" s="130" t="s">
        <v>133</v>
      </c>
      <c r="F90" s="131" t="s">
        <v>213</v>
      </c>
      <c r="I90" s="132"/>
      <c r="L90" s="28"/>
      <c r="M90" s="133"/>
      <c r="T90" s="49"/>
      <c r="AT90" s="13" t="s">
        <v>133</v>
      </c>
      <c r="AU90" s="13" t="s">
        <v>83</v>
      </c>
    </row>
    <row r="91" spans="2:65" s="1" customFormat="1" ht="28.8">
      <c r="B91" s="28"/>
      <c r="D91" s="130" t="s">
        <v>134</v>
      </c>
      <c r="F91" s="134" t="s">
        <v>211</v>
      </c>
      <c r="I91" s="132"/>
      <c r="L91" s="28"/>
      <c r="M91" s="133"/>
      <c r="T91" s="49"/>
      <c r="AT91" s="13" t="s">
        <v>134</v>
      </c>
      <c r="AU91" s="13" t="s">
        <v>83</v>
      </c>
    </row>
    <row r="92" spans="2:65" s="1" customFormat="1" ht="16.5" customHeight="1">
      <c r="B92" s="28"/>
      <c r="C92" s="117" t="s">
        <v>139</v>
      </c>
      <c r="D92" s="117" t="s">
        <v>127</v>
      </c>
      <c r="E92" s="118" t="s">
        <v>214</v>
      </c>
      <c r="F92" s="119" t="s">
        <v>215</v>
      </c>
      <c r="G92" s="120" t="s">
        <v>210</v>
      </c>
      <c r="H92" s="121">
        <v>6</v>
      </c>
      <c r="I92" s="122"/>
      <c r="J92" s="123">
        <f>ROUND(I92*H92,2)</f>
        <v>0</v>
      </c>
      <c r="K92" s="119" t="s">
        <v>131</v>
      </c>
      <c r="L92" s="28"/>
      <c r="M92" s="124" t="s">
        <v>19</v>
      </c>
      <c r="N92" s="125" t="s">
        <v>46</v>
      </c>
      <c r="P92" s="126">
        <f>O92*H92</f>
        <v>0</v>
      </c>
      <c r="Q92" s="126">
        <v>0</v>
      </c>
      <c r="R92" s="126">
        <f>Q92*H92</f>
        <v>0</v>
      </c>
      <c r="S92" s="126">
        <v>0</v>
      </c>
      <c r="T92" s="127">
        <f>S92*H92</f>
        <v>0</v>
      </c>
      <c r="AR92" s="128" t="s">
        <v>132</v>
      </c>
      <c r="AT92" s="128" t="s">
        <v>127</v>
      </c>
      <c r="AU92" s="128" t="s">
        <v>83</v>
      </c>
      <c r="AY92" s="13" t="s">
        <v>126</v>
      </c>
      <c r="BE92" s="129">
        <f>IF(N92="základní",J92,0)</f>
        <v>0</v>
      </c>
      <c r="BF92" s="129">
        <f>IF(N92="snížená",J92,0)</f>
        <v>0</v>
      </c>
      <c r="BG92" s="129">
        <f>IF(N92="zákl. přenesená",J92,0)</f>
        <v>0</v>
      </c>
      <c r="BH92" s="129">
        <f>IF(N92="sníž. přenesená",J92,0)</f>
        <v>0</v>
      </c>
      <c r="BI92" s="129">
        <f>IF(N92="nulová",J92,0)</f>
        <v>0</v>
      </c>
      <c r="BJ92" s="13" t="s">
        <v>83</v>
      </c>
      <c r="BK92" s="129">
        <f>ROUND(I92*H92,2)</f>
        <v>0</v>
      </c>
      <c r="BL92" s="13" t="s">
        <v>132</v>
      </c>
      <c r="BM92" s="128" t="s">
        <v>142</v>
      </c>
    </row>
    <row r="93" spans="2:65" s="1" customFormat="1" ht="10.199999999999999">
      <c r="B93" s="28"/>
      <c r="D93" s="130" t="s">
        <v>133</v>
      </c>
      <c r="F93" s="131" t="s">
        <v>215</v>
      </c>
      <c r="I93" s="132"/>
      <c r="L93" s="28"/>
      <c r="M93" s="133"/>
      <c r="T93" s="49"/>
      <c r="AT93" s="13" t="s">
        <v>133</v>
      </c>
      <c r="AU93" s="13" t="s">
        <v>83</v>
      </c>
    </row>
    <row r="94" spans="2:65" s="1" customFormat="1" ht="16.5" customHeight="1">
      <c r="B94" s="28"/>
      <c r="C94" s="117" t="s">
        <v>132</v>
      </c>
      <c r="D94" s="117" t="s">
        <v>127</v>
      </c>
      <c r="E94" s="118" t="s">
        <v>216</v>
      </c>
      <c r="F94" s="119" t="s">
        <v>217</v>
      </c>
      <c r="G94" s="120" t="s">
        <v>210</v>
      </c>
      <c r="H94" s="121">
        <v>6</v>
      </c>
      <c r="I94" s="122"/>
      <c r="J94" s="123">
        <f>ROUND(I94*H94,2)</f>
        <v>0</v>
      </c>
      <c r="K94" s="119" t="s">
        <v>131</v>
      </c>
      <c r="L94" s="28"/>
      <c r="M94" s="124" t="s">
        <v>19</v>
      </c>
      <c r="N94" s="125" t="s">
        <v>46</v>
      </c>
      <c r="P94" s="126">
        <f>O94*H94</f>
        <v>0</v>
      </c>
      <c r="Q94" s="126">
        <v>0</v>
      </c>
      <c r="R94" s="126">
        <f>Q94*H94</f>
        <v>0</v>
      </c>
      <c r="S94" s="126">
        <v>0</v>
      </c>
      <c r="T94" s="127">
        <f>S94*H94</f>
        <v>0</v>
      </c>
      <c r="AR94" s="128" t="s">
        <v>132</v>
      </c>
      <c r="AT94" s="128" t="s">
        <v>127</v>
      </c>
      <c r="AU94" s="128" t="s">
        <v>83</v>
      </c>
      <c r="AY94" s="13" t="s">
        <v>126</v>
      </c>
      <c r="BE94" s="129">
        <f>IF(N94="základní",J94,0)</f>
        <v>0</v>
      </c>
      <c r="BF94" s="129">
        <f>IF(N94="snížená",J94,0)</f>
        <v>0</v>
      </c>
      <c r="BG94" s="129">
        <f>IF(N94="zákl. přenesená",J94,0)</f>
        <v>0</v>
      </c>
      <c r="BH94" s="129">
        <f>IF(N94="sníž. přenesená",J94,0)</f>
        <v>0</v>
      </c>
      <c r="BI94" s="129">
        <f>IF(N94="nulová",J94,0)</f>
        <v>0</v>
      </c>
      <c r="BJ94" s="13" t="s">
        <v>83</v>
      </c>
      <c r="BK94" s="129">
        <f>ROUND(I94*H94,2)</f>
        <v>0</v>
      </c>
      <c r="BL94" s="13" t="s">
        <v>132</v>
      </c>
      <c r="BM94" s="128" t="s">
        <v>146</v>
      </c>
    </row>
    <row r="95" spans="2:65" s="1" customFormat="1" ht="10.199999999999999">
      <c r="B95" s="28"/>
      <c r="D95" s="130" t="s">
        <v>133</v>
      </c>
      <c r="F95" s="131" t="s">
        <v>217</v>
      </c>
      <c r="I95" s="132"/>
      <c r="L95" s="28"/>
      <c r="M95" s="133"/>
      <c r="T95" s="49"/>
      <c r="AT95" s="13" t="s">
        <v>133</v>
      </c>
      <c r="AU95" s="13" t="s">
        <v>83</v>
      </c>
    </row>
    <row r="96" spans="2:65" s="1" customFormat="1" ht="16.5" customHeight="1">
      <c r="B96" s="28"/>
      <c r="C96" s="117" t="s">
        <v>148</v>
      </c>
      <c r="D96" s="117" t="s">
        <v>127</v>
      </c>
      <c r="E96" s="118" t="s">
        <v>218</v>
      </c>
      <c r="F96" s="119" t="s">
        <v>219</v>
      </c>
      <c r="G96" s="120" t="s">
        <v>210</v>
      </c>
      <c r="H96" s="121">
        <v>6</v>
      </c>
      <c r="I96" s="122"/>
      <c r="J96" s="123">
        <f>ROUND(I96*H96,2)</f>
        <v>0</v>
      </c>
      <c r="K96" s="119" t="s">
        <v>131</v>
      </c>
      <c r="L96" s="28"/>
      <c r="M96" s="124" t="s">
        <v>19</v>
      </c>
      <c r="N96" s="125" t="s">
        <v>46</v>
      </c>
      <c r="P96" s="126">
        <f>O96*H96</f>
        <v>0</v>
      </c>
      <c r="Q96" s="126">
        <v>0</v>
      </c>
      <c r="R96" s="126">
        <f>Q96*H96</f>
        <v>0</v>
      </c>
      <c r="S96" s="126">
        <v>0</v>
      </c>
      <c r="T96" s="127">
        <f>S96*H96</f>
        <v>0</v>
      </c>
      <c r="AR96" s="128" t="s">
        <v>132</v>
      </c>
      <c r="AT96" s="128" t="s">
        <v>127</v>
      </c>
      <c r="AU96" s="128" t="s">
        <v>83</v>
      </c>
      <c r="AY96" s="13" t="s">
        <v>126</v>
      </c>
      <c r="BE96" s="129">
        <f>IF(N96="základní",J96,0)</f>
        <v>0</v>
      </c>
      <c r="BF96" s="129">
        <f>IF(N96="snížená",J96,0)</f>
        <v>0</v>
      </c>
      <c r="BG96" s="129">
        <f>IF(N96="zákl. přenesená",J96,0)</f>
        <v>0</v>
      </c>
      <c r="BH96" s="129">
        <f>IF(N96="sníž. přenesená",J96,0)</f>
        <v>0</v>
      </c>
      <c r="BI96" s="129">
        <f>IF(N96="nulová",J96,0)</f>
        <v>0</v>
      </c>
      <c r="BJ96" s="13" t="s">
        <v>83</v>
      </c>
      <c r="BK96" s="129">
        <f>ROUND(I96*H96,2)</f>
        <v>0</v>
      </c>
      <c r="BL96" s="13" t="s">
        <v>132</v>
      </c>
      <c r="BM96" s="128" t="s">
        <v>151</v>
      </c>
    </row>
    <row r="97" spans="2:65" s="1" customFormat="1" ht="10.199999999999999">
      <c r="B97" s="28"/>
      <c r="D97" s="130" t="s">
        <v>133</v>
      </c>
      <c r="F97" s="131" t="s">
        <v>219</v>
      </c>
      <c r="I97" s="132"/>
      <c r="L97" s="28"/>
      <c r="M97" s="133"/>
      <c r="T97" s="49"/>
      <c r="AT97" s="13" t="s">
        <v>133</v>
      </c>
      <c r="AU97" s="13" t="s">
        <v>83</v>
      </c>
    </row>
    <row r="98" spans="2:65" s="1" customFormat="1" ht="16.5" customHeight="1">
      <c r="B98" s="28"/>
      <c r="C98" s="117" t="s">
        <v>142</v>
      </c>
      <c r="D98" s="117" t="s">
        <v>127</v>
      </c>
      <c r="E98" s="118" t="s">
        <v>220</v>
      </c>
      <c r="F98" s="119" t="s">
        <v>221</v>
      </c>
      <c r="G98" s="120" t="s">
        <v>210</v>
      </c>
      <c r="H98" s="121">
        <v>12</v>
      </c>
      <c r="I98" s="122"/>
      <c r="J98" s="123">
        <f>ROUND(I98*H98,2)</f>
        <v>0</v>
      </c>
      <c r="K98" s="119" t="s">
        <v>131</v>
      </c>
      <c r="L98" s="28"/>
      <c r="M98" s="124" t="s">
        <v>19</v>
      </c>
      <c r="N98" s="125" t="s">
        <v>46</v>
      </c>
      <c r="P98" s="126">
        <f>O98*H98</f>
        <v>0</v>
      </c>
      <c r="Q98" s="126">
        <v>0</v>
      </c>
      <c r="R98" s="126">
        <f>Q98*H98</f>
        <v>0</v>
      </c>
      <c r="S98" s="126">
        <v>0</v>
      </c>
      <c r="T98" s="127">
        <f>S98*H98</f>
        <v>0</v>
      </c>
      <c r="AR98" s="128" t="s">
        <v>132</v>
      </c>
      <c r="AT98" s="128" t="s">
        <v>127</v>
      </c>
      <c r="AU98" s="128" t="s">
        <v>83</v>
      </c>
      <c r="AY98" s="13" t="s">
        <v>126</v>
      </c>
      <c r="BE98" s="129">
        <f>IF(N98="základní",J98,0)</f>
        <v>0</v>
      </c>
      <c r="BF98" s="129">
        <f>IF(N98="snížená",J98,0)</f>
        <v>0</v>
      </c>
      <c r="BG98" s="129">
        <f>IF(N98="zákl. přenesená",J98,0)</f>
        <v>0</v>
      </c>
      <c r="BH98" s="129">
        <f>IF(N98="sníž. přenesená",J98,0)</f>
        <v>0</v>
      </c>
      <c r="BI98" s="129">
        <f>IF(N98="nulová",J98,0)</f>
        <v>0</v>
      </c>
      <c r="BJ98" s="13" t="s">
        <v>83</v>
      </c>
      <c r="BK98" s="129">
        <f>ROUND(I98*H98,2)</f>
        <v>0</v>
      </c>
      <c r="BL98" s="13" t="s">
        <v>132</v>
      </c>
      <c r="BM98" s="128" t="s">
        <v>8</v>
      </c>
    </row>
    <row r="99" spans="2:65" s="1" customFormat="1" ht="10.199999999999999">
      <c r="B99" s="28"/>
      <c r="D99" s="130" t="s">
        <v>133</v>
      </c>
      <c r="F99" s="131" t="s">
        <v>221</v>
      </c>
      <c r="I99" s="132"/>
      <c r="L99" s="28"/>
      <c r="M99" s="133"/>
      <c r="T99" s="49"/>
      <c r="AT99" s="13" t="s">
        <v>133</v>
      </c>
      <c r="AU99" s="13" t="s">
        <v>83</v>
      </c>
    </row>
    <row r="100" spans="2:65" s="1" customFormat="1" ht="16.5" customHeight="1">
      <c r="B100" s="28"/>
      <c r="C100" s="117" t="s">
        <v>158</v>
      </c>
      <c r="D100" s="117" t="s">
        <v>127</v>
      </c>
      <c r="E100" s="118" t="s">
        <v>222</v>
      </c>
      <c r="F100" s="119" t="s">
        <v>223</v>
      </c>
      <c r="G100" s="120" t="s">
        <v>210</v>
      </c>
      <c r="H100" s="121">
        <v>12</v>
      </c>
      <c r="I100" s="122"/>
      <c r="J100" s="123">
        <f>ROUND(I100*H100,2)</f>
        <v>0</v>
      </c>
      <c r="K100" s="119" t="s">
        <v>131</v>
      </c>
      <c r="L100" s="28"/>
      <c r="M100" s="124" t="s">
        <v>19</v>
      </c>
      <c r="N100" s="125" t="s">
        <v>46</v>
      </c>
      <c r="P100" s="126">
        <f>O100*H100</f>
        <v>0</v>
      </c>
      <c r="Q100" s="126">
        <v>0</v>
      </c>
      <c r="R100" s="126">
        <f>Q100*H100</f>
        <v>0</v>
      </c>
      <c r="S100" s="126">
        <v>0</v>
      </c>
      <c r="T100" s="127">
        <f>S100*H100</f>
        <v>0</v>
      </c>
      <c r="AR100" s="128" t="s">
        <v>132</v>
      </c>
      <c r="AT100" s="128" t="s">
        <v>127</v>
      </c>
      <c r="AU100" s="128" t="s">
        <v>83</v>
      </c>
      <c r="AY100" s="13" t="s">
        <v>126</v>
      </c>
      <c r="BE100" s="129">
        <f>IF(N100="základní",J100,0)</f>
        <v>0</v>
      </c>
      <c r="BF100" s="129">
        <f>IF(N100="snížená",J100,0)</f>
        <v>0</v>
      </c>
      <c r="BG100" s="129">
        <f>IF(N100="zákl. přenesená",J100,0)</f>
        <v>0</v>
      </c>
      <c r="BH100" s="129">
        <f>IF(N100="sníž. přenesená",J100,0)</f>
        <v>0</v>
      </c>
      <c r="BI100" s="129">
        <f>IF(N100="nulová",J100,0)</f>
        <v>0</v>
      </c>
      <c r="BJ100" s="13" t="s">
        <v>83</v>
      </c>
      <c r="BK100" s="129">
        <f>ROUND(I100*H100,2)</f>
        <v>0</v>
      </c>
      <c r="BL100" s="13" t="s">
        <v>132</v>
      </c>
      <c r="BM100" s="128" t="s">
        <v>161</v>
      </c>
    </row>
    <row r="101" spans="2:65" s="1" customFormat="1" ht="10.199999999999999">
      <c r="B101" s="28"/>
      <c r="D101" s="130" t="s">
        <v>133</v>
      </c>
      <c r="F101" s="131" t="s">
        <v>223</v>
      </c>
      <c r="I101" s="132"/>
      <c r="L101" s="28"/>
      <c r="M101" s="133"/>
      <c r="T101" s="49"/>
      <c r="AT101" s="13" t="s">
        <v>133</v>
      </c>
      <c r="AU101" s="13" t="s">
        <v>83</v>
      </c>
    </row>
    <row r="102" spans="2:65" s="1" customFormat="1" ht="16.5" customHeight="1">
      <c r="B102" s="28"/>
      <c r="C102" s="117" t="s">
        <v>146</v>
      </c>
      <c r="D102" s="117" t="s">
        <v>127</v>
      </c>
      <c r="E102" s="118" t="s">
        <v>224</v>
      </c>
      <c r="F102" s="119" t="s">
        <v>225</v>
      </c>
      <c r="G102" s="120" t="s">
        <v>210</v>
      </c>
      <c r="H102" s="121">
        <v>12</v>
      </c>
      <c r="I102" s="122"/>
      <c r="J102" s="123">
        <f>ROUND(I102*H102,2)</f>
        <v>0</v>
      </c>
      <c r="K102" s="119" t="s">
        <v>131</v>
      </c>
      <c r="L102" s="28"/>
      <c r="M102" s="124" t="s">
        <v>19</v>
      </c>
      <c r="N102" s="125" t="s">
        <v>46</v>
      </c>
      <c r="P102" s="126">
        <f>O102*H102</f>
        <v>0</v>
      </c>
      <c r="Q102" s="126">
        <v>0</v>
      </c>
      <c r="R102" s="126">
        <f>Q102*H102</f>
        <v>0</v>
      </c>
      <c r="S102" s="126">
        <v>0</v>
      </c>
      <c r="T102" s="127">
        <f>S102*H102</f>
        <v>0</v>
      </c>
      <c r="AR102" s="128" t="s">
        <v>132</v>
      </c>
      <c r="AT102" s="128" t="s">
        <v>127</v>
      </c>
      <c r="AU102" s="128" t="s">
        <v>83</v>
      </c>
      <c r="AY102" s="13" t="s">
        <v>126</v>
      </c>
      <c r="BE102" s="129">
        <f>IF(N102="základní",J102,0)</f>
        <v>0</v>
      </c>
      <c r="BF102" s="129">
        <f>IF(N102="snížená",J102,0)</f>
        <v>0</v>
      </c>
      <c r="BG102" s="129">
        <f>IF(N102="zákl. přenesená",J102,0)</f>
        <v>0</v>
      </c>
      <c r="BH102" s="129">
        <f>IF(N102="sníž. přenesená",J102,0)</f>
        <v>0</v>
      </c>
      <c r="BI102" s="129">
        <f>IF(N102="nulová",J102,0)</f>
        <v>0</v>
      </c>
      <c r="BJ102" s="13" t="s">
        <v>83</v>
      </c>
      <c r="BK102" s="129">
        <f>ROUND(I102*H102,2)</f>
        <v>0</v>
      </c>
      <c r="BL102" s="13" t="s">
        <v>132</v>
      </c>
      <c r="BM102" s="128" t="s">
        <v>165</v>
      </c>
    </row>
    <row r="103" spans="2:65" s="1" customFormat="1" ht="10.199999999999999">
      <c r="B103" s="28"/>
      <c r="D103" s="130" t="s">
        <v>133</v>
      </c>
      <c r="F103" s="131" t="s">
        <v>225</v>
      </c>
      <c r="I103" s="132"/>
      <c r="L103" s="28"/>
      <c r="M103" s="133"/>
      <c r="T103" s="49"/>
      <c r="AT103" s="13" t="s">
        <v>133</v>
      </c>
      <c r="AU103" s="13" t="s">
        <v>83</v>
      </c>
    </row>
    <row r="104" spans="2:65" s="1" customFormat="1" ht="16.5" customHeight="1">
      <c r="B104" s="28"/>
      <c r="C104" s="117" t="s">
        <v>167</v>
      </c>
      <c r="D104" s="117" t="s">
        <v>127</v>
      </c>
      <c r="E104" s="118" t="s">
        <v>226</v>
      </c>
      <c r="F104" s="119" t="s">
        <v>227</v>
      </c>
      <c r="G104" s="120" t="s">
        <v>210</v>
      </c>
      <c r="H104" s="121">
        <v>12</v>
      </c>
      <c r="I104" s="122"/>
      <c r="J104" s="123">
        <f>ROUND(I104*H104,2)</f>
        <v>0</v>
      </c>
      <c r="K104" s="119" t="s">
        <v>131</v>
      </c>
      <c r="L104" s="28"/>
      <c r="M104" s="124" t="s">
        <v>19</v>
      </c>
      <c r="N104" s="125" t="s">
        <v>46</v>
      </c>
      <c r="P104" s="126">
        <f>O104*H104</f>
        <v>0</v>
      </c>
      <c r="Q104" s="126">
        <v>0</v>
      </c>
      <c r="R104" s="126">
        <f>Q104*H104</f>
        <v>0</v>
      </c>
      <c r="S104" s="126">
        <v>0</v>
      </c>
      <c r="T104" s="127">
        <f>S104*H104</f>
        <v>0</v>
      </c>
      <c r="AR104" s="128" t="s">
        <v>132</v>
      </c>
      <c r="AT104" s="128" t="s">
        <v>127</v>
      </c>
      <c r="AU104" s="128" t="s">
        <v>83</v>
      </c>
      <c r="AY104" s="13" t="s">
        <v>126</v>
      </c>
      <c r="BE104" s="129">
        <f>IF(N104="základní",J104,0)</f>
        <v>0</v>
      </c>
      <c r="BF104" s="129">
        <f>IF(N104="snížená",J104,0)</f>
        <v>0</v>
      </c>
      <c r="BG104" s="129">
        <f>IF(N104="zákl. přenesená",J104,0)</f>
        <v>0</v>
      </c>
      <c r="BH104" s="129">
        <f>IF(N104="sníž. přenesená",J104,0)</f>
        <v>0</v>
      </c>
      <c r="BI104" s="129">
        <f>IF(N104="nulová",J104,0)</f>
        <v>0</v>
      </c>
      <c r="BJ104" s="13" t="s">
        <v>83</v>
      </c>
      <c r="BK104" s="129">
        <f>ROUND(I104*H104,2)</f>
        <v>0</v>
      </c>
      <c r="BL104" s="13" t="s">
        <v>132</v>
      </c>
      <c r="BM104" s="128" t="s">
        <v>170</v>
      </c>
    </row>
    <row r="105" spans="2:65" s="1" customFormat="1" ht="10.199999999999999">
      <c r="B105" s="28"/>
      <c r="D105" s="130" t="s">
        <v>133</v>
      </c>
      <c r="F105" s="131" t="s">
        <v>227</v>
      </c>
      <c r="I105" s="132"/>
      <c r="L105" s="28"/>
      <c r="M105" s="133"/>
      <c r="T105" s="49"/>
      <c r="AT105" s="13" t="s">
        <v>133</v>
      </c>
      <c r="AU105" s="13" t="s">
        <v>83</v>
      </c>
    </row>
    <row r="106" spans="2:65" s="1" customFormat="1" ht="16.5" customHeight="1">
      <c r="B106" s="28"/>
      <c r="C106" s="117" t="s">
        <v>151</v>
      </c>
      <c r="D106" s="117" t="s">
        <v>127</v>
      </c>
      <c r="E106" s="118" t="s">
        <v>228</v>
      </c>
      <c r="F106" s="119" t="s">
        <v>229</v>
      </c>
      <c r="G106" s="120" t="s">
        <v>210</v>
      </c>
      <c r="H106" s="121">
        <v>12</v>
      </c>
      <c r="I106" s="122"/>
      <c r="J106" s="123">
        <f>ROUND(I106*H106,2)</f>
        <v>0</v>
      </c>
      <c r="K106" s="119" t="s">
        <v>131</v>
      </c>
      <c r="L106" s="28"/>
      <c r="M106" s="124" t="s">
        <v>19</v>
      </c>
      <c r="N106" s="125" t="s">
        <v>46</v>
      </c>
      <c r="P106" s="126">
        <f>O106*H106</f>
        <v>0</v>
      </c>
      <c r="Q106" s="126">
        <v>0</v>
      </c>
      <c r="R106" s="126">
        <f>Q106*H106</f>
        <v>0</v>
      </c>
      <c r="S106" s="126">
        <v>0</v>
      </c>
      <c r="T106" s="127">
        <f>S106*H106</f>
        <v>0</v>
      </c>
      <c r="AR106" s="128" t="s">
        <v>132</v>
      </c>
      <c r="AT106" s="128" t="s">
        <v>127</v>
      </c>
      <c r="AU106" s="128" t="s">
        <v>83</v>
      </c>
      <c r="AY106" s="13" t="s">
        <v>126</v>
      </c>
      <c r="BE106" s="129">
        <f>IF(N106="základní",J106,0)</f>
        <v>0</v>
      </c>
      <c r="BF106" s="129">
        <f>IF(N106="snížená",J106,0)</f>
        <v>0</v>
      </c>
      <c r="BG106" s="129">
        <f>IF(N106="zákl. přenesená",J106,0)</f>
        <v>0</v>
      </c>
      <c r="BH106" s="129">
        <f>IF(N106="sníž. přenesená",J106,0)</f>
        <v>0</v>
      </c>
      <c r="BI106" s="129">
        <f>IF(N106="nulová",J106,0)</f>
        <v>0</v>
      </c>
      <c r="BJ106" s="13" t="s">
        <v>83</v>
      </c>
      <c r="BK106" s="129">
        <f>ROUND(I106*H106,2)</f>
        <v>0</v>
      </c>
      <c r="BL106" s="13" t="s">
        <v>132</v>
      </c>
      <c r="BM106" s="128" t="s">
        <v>175</v>
      </c>
    </row>
    <row r="107" spans="2:65" s="1" customFormat="1" ht="10.199999999999999">
      <c r="B107" s="28"/>
      <c r="D107" s="130" t="s">
        <v>133</v>
      </c>
      <c r="F107" s="131" t="s">
        <v>229</v>
      </c>
      <c r="I107" s="132"/>
      <c r="L107" s="28"/>
      <c r="M107" s="133"/>
      <c r="T107" s="49"/>
      <c r="AT107" s="13" t="s">
        <v>133</v>
      </c>
      <c r="AU107" s="13" t="s">
        <v>83</v>
      </c>
    </row>
    <row r="108" spans="2:65" s="1" customFormat="1" ht="16.5" customHeight="1">
      <c r="B108" s="28"/>
      <c r="C108" s="117" t="s">
        <v>178</v>
      </c>
      <c r="D108" s="117" t="s">
        <v>127</v>
      </c>
      <c r="E108" s="118" t="s">
        <v>230</v>
      </c>
      <c r="F108" s="119" t="s">
        <v>231</v>
      </c>
      <c r="G108" s="120" t="s">
        <v>210</v>
      </c>
      <c r="H108" s="121">
        <v>12</v>
      </c>
      <c r="I108" s="122"/>
      <c r="J108" s="123">
        <f>ROUND(I108*H108,2)</f>
        <v>0</v>
      </c>
      <c r="K108" s="119" t="s">
        <v>131</v>
      </c>
      <c r="L108" s="28"/>
      <c r="M108" s="124" t="s">
        <v>19</v>
      </c>
      <c r="N108" s="125" t="s">
        <v>46</v>
      </c>
      <c r="P108" s="126">
        <f>O108*H108</f>
        <v>0</v>
      </c>
      <c r="Q108" s="126">
        <v>0</v>
      </c>
      <c r="R108" s="126">
        <f>Q108*H108</f>
        <v>0</v>
      </c>
      <c r="S108" s="126">
        <v>0</v>
      </c>
      <c r="T108" s="127">
        <f>S108*H108</f>
        <v>0</v>
      </c>
      <c r="AR108" s="128" t="s">
        <v>132</v>
      </c>
      <c r="AT108" s="128" t="s">
        <v>127</v>
      </c>
      <c r="AU108" s="128" t="s">
        <v>83</v>
      </c>
      <c r="AY108" s="13" t="s">
        <v>126</v>
      </c>
      <c r="BE108" s="129">
        <f>IF(N108="základní",J108,0)</f>
        <v>0</v>
      </c>
      <c r="BF108" s="129">
        <f>IF(N108="snížená",J108,0)</f>
        <v>0</v>
      </c>
      <c r="BG108" s="129">
        <f>IF(N108="zákl. přenesená",J108,0)</f>
        <v>0</v>
      </c>
      <c r="BH108" s="129">
        <f>IF(N108="sníž. přenesená",J108,0)</f>
        <v>0</v>
      </c>
      <c r="BI108" s="129">
        <f>IF(N108="nulová",J108,0)</f>
        <v>0</v>
      </c>
      <c r="BJ108" s="13" t="s">
        <v>83</v>
      </c>
      <c r="BK108" s="129">
        <f>ROUND(I108*H108,2)</f>
        <v>0</v>
      </c>
      <c r="BL108" s="13" t="s">
        <v>132</v>
      </c>
      <c r="BM108" s="128" t="s">
        <v>180</v>
      </c>
    </row>
    <row r="109" spans="2:65" s="1" customFormat="1" ht="10.199999999999999">
      <c r="B109" s="28"/>
      <c r="D109" s="130" t="s">
        <v>133</v>
      </c>
      <c r="F109" s="131" t="s">
        <v>231</v>
      </c>
      <c r="I109" s="132"/>
      <c r="L109" s="28"/>
      <c r="M109" s="133"/>
      <c r="T109" s="49"/>
      <c r="AT109" s="13" t="s">
        <v>133</v>
      </c>
      <c r="AU109" s="13" t="s">
        <v>83</v>
      </c>
    </row>
    <row r="110" spans="2:65" s="1" customFormat="1" ht="16.5" customHeight="1">
      <c r="B110" s="28"/>
      <c r="C110" s="117" t="s">
        <v>8</v>
      </c>
      <c r="D110" s="117" t="s">
        <v>127</v>
      </c>
      <c r="E110" s="118" t="s">
        <v>232</v>
      </c>
      <c r="F110" s="119" t="s">
        <v>233</v>
      </c>
      <c r="G110" s="120" t="s">
        <v>210</v>
      </c>
      <c r="H110" s="121">
        <v>12</v>
      </c>
      <c r="I110" s="122"/>
      <c r="J110" s="123">
        <f>ROUND(I110*H110,2)</f>
        <v>0</v>
      </c>
      <c r="K110" s="119" t="s">
        <v>131</v>
      </c>
      <c r="L110" s="28"/>
      <c r="M110" s="124" t="s">
        <v>19</v>
      </c>
      <c r="N110" s="125" t="s">
        <v>46</v>
      </c>
      <c r="P110" s="126">
        <f>O110*H110</f>
        <v>0</v>
      </c>
      <c r="Q110" s="126">
        <v>0</v>
      </c>
      <c r="R110" s="126">
        <f>Q110*H110</f>
        <v>0</v>
      </c>
      <c r="S110" s="126">
        <v>0</v>
      </c>
      <c r="T110" s="127">
        <f>S110*H110</f>
        <v>0</v>
      </c>
      <c r="AR110" s="128" t="s">
        <v>132</v>
      </c>
      <c r="AT110" s="128" t="s">
        <v>127</v>
      </c>
      <c r="AU110" s="128" t="s">
        <v>83</v>
      </c>
      <c r="AY110" s="13" t="s">
        <v>126</v>
      </c>
      <c r="BE110" s="129">
        <f>IF(N110="základní",J110,0)</f>
        <v>0</v>
      </c>
      <c r="BF110" s="129">
        <f>IF(N110="snížená",J110,0)</f>
        <v>0</v>
      </c>
      <c r="BG110" s="129">
        <f>IF(N110="zákl. přenesená",J110,0)</f>
        <v>0</v>
      </c>
      <c r="BH110" s="129">
        <f>IF(N110="sníž. přenesená",J110,0)</f>
        <v>0</v>
      </c>
      <c r="BI110" s="129">
        <f>IF(N110="nulová",J110,0)</f>
        <v>0</v>
      </c>
      <c r="BJ110" s="13" t="s">
        <v>83</v>
      </c>
      <c r="BK110" s="129">
        <f>ROUND(I110*H110,2)</f>
        <v>0</v>
      </c>
      <c r="BL110" s="13" t="s">
        <v>132</v>
      </c>
      <c r="BM110" s="128" t="s">
        <v>184</v>
      </c>
    </row>
    <row r="111" spans="2:65" s="1" customFormat="1" ht="10.199999999999999">
      <c r="B111" s="28"/>
      <c r="D111" s="130" t="s">
        <v>133</v>
      </c>
      <c r="F111" s="131" t="s">
        <v>233</v>
      </c>
      <c r="I111" s="132"/>
      <c r="L111" s="28"/>
      <c r="M111" s="133"/>
      <c r="T111" s="49"/>
      <c r="AT111" s="13" t="s">
        <v>133</v>
      </c>
      <c r="AU111" s="13" t="s">
        <v>83</v>
      </c>
    </row>
    <row r="112" spans="2:65" s="1" customFormat="1" ht="16.5" customHeight="1">
      <c r="B112" s="28"/>
      <c r="C112" s="117" t="s">
        <v>186</v>
      </c>
      <c r="D112" s="117" t="s">
        <v>127</v>
      </c>
      <c r="E112" s="118" t="s">
        <v>234</v>
      </c>
      <c r="F112" s="119" t="s">
        <v>235</v>
      </c>
      <c r="G112" s="120" t="s">
        <v>210</v>
      </c>
      <c r="H112" s="121">
        <v>12</v>
      </c>
      <c r="I112" s="122"/>
      <c r="J112" s="123">
        <f>ROUND(I112*H112,2)</f>
        <v>0</v>
      </c>
      <c r="K112" s="119" t="s">
        <v>131</v>
      </c>
      <c r="L112" s="28"/>
      <c r="M112" s="124" t="s">
        <v>19</v>
      </c>
      <c r="N112" s="125" t="s">
        <v>46</v>
      </c>
      <c r="P112" s="126">
        <f>O112*H112</f>
        <v>0</v>
      </c>
      <c r="Q112" s="126">
        <v>0</v>
      </c>
      <c r="R112" s="126">
        <f>Q112*H112</f>
        <v>0</v>
      </c>
      <c r="S112" s="126">
        <v>0</v>
      </c>
      <c r="T112" s="127">
        <f>S112*H112</f>
        <v>0</v>
      </c>
      <c r="AR112" s="128" t="s">
        <v>132</v>
      </c>
      <c r="AT112" s="128" t="s">
        <v>127</v>
      </c>
      <c r="AU112" s="128" t="s">
        <v>83</v>
      </c>
      <c r="AY112" s="13" t="s">
        <v>126</v>
      </c>
      <c r="BE112" s="129">
        <f>IF(N112="základní",J112,0)</f>
        <v>0</v>
      </c>
      <c r="BF112" s="129">
        <f>IF(N112="snížená",J112,0)</f>
        <v>0</v>
      </c>
      <c r="BG112" s="129">
        <f>IF(N112="zákl. přenesená",J112,0)</f>
        <v>0</v>
      </c>
      <c r="BH112" s="129">
        <f>IF(N112="sníž. přenesená",J112,0)</f>
        <v>0</v>
      </c>
      <c r="BI112" s="129">
        <f>IF(N112="nulová",J112,0)</f>
        <v>0</v>
      </c>
      <c r="BJ112" s="13" t="s">
        <v>83</v>
      </c>
      <c r="BK112" s="129">
        <f>ROUND(I112*H112,2)</f>
        <v>0</v>
      </c>
      <c r="BL112" s="13" t="s">
        <v>132</v>
      </c>
      <c r="BM112" s="128" t="s">
        <v>189</v>
      </c>
    </row>
    <row r="113" spans="2:65" s="1" customFormat="1" ht="10.199999999999999">
      <c r="B113" s="28"/>
      <c r="D113" s="130" t="s">
        <v>133</v>
      </c>
      <c r="F113" s="131" t="s">
        <v>235</v>
      </c>
      <c r="I113" s="132"/>
      <c r="L113" s="28"/>
      <c r="M113" s="133"/>
      <c r="T113" s="49"/>
      <c r="AT113" s="13" t="s">
        <v>133</v>
      </c>
      <c r="AU113" s="13" t="s">
        <v>83</v>
      </c>
    </row>
    <row r="114" spans="2:65" s="1" customFormat="1" ht="21.75" customHeight="1">
      <c r="B114" s="28"/>
      <c r="C114" s="117" t="s">
        <v>161</v>
      </c>
      <c r="D114" s="117" t="s">
        <v>127</v>
      </c>
      <c r="E114" s="118" t="s">
        <v>236</v>
      </c>
      <c r="F114" s="119" t="s">
        <v>160</v>
      </c>
      <c r="G114" s="120" t="s">
        <v>210</v>
      </c>
      <c r="H114" s="121">
        <v>6</v>
      </c>
      <c r="I114" s="122"/>
      <c r="J114" s="123">
        <f>ROUND(I114*H114,2)</f>
        <v>0</v>
      </c>
      <c r="K114" s="119" t="s">
        <v>131</v>
      </c>
      <c r="L114" s="28"/>
      <c r="M114" s="124" t="s">
        <v>19</v>
      </c>
      <c r="N114" s="125" t="s">
        <v>46</v>
      </c>
      <c r="P114" s="126">
        <f>O114*H114</f>
        <v>0</v>
      </c>
      <c r="Q114" s="126">
        <v>0</v>
      </c>
      <c r="R114" s="126">
        <f>Q114*H114</f>
        <v>0</v>
      </c>
      <c r="S114" s="126">
        <v>0</v>
      </c>
      <c r="T114" s="127">
        <f>S114*H114</f>
        <v>0</v>
      </c>
      <c r="AR114" s="128" t="s">
        <v>132</v>
      </c>
      <c r="AT114" s="128" t="s">
        <v>127</v>
      </c>
      <c r="AU114" s="128" t="s">
        <v>83</v>
      </c>
      <c r="AY114" s="13" t="s">
        <v>126</v>
      </c>
      <c r="BE114" s="129">
        <f>IF(N114="základní",J114,0)</f>
        <v>0</v>
      </c>
      <c r="BF114" s="129">
        <f>IF(N114="snížená",J114,0)</f>
        <v>0</v>
      </c>
      <c r="BG114" s="129">
        <f>IF(N114="zákl. přenesená",J114,0)</f>
        <v>0</v>
      </c>
      <c r="BH114" s="129">
        <f>IF(N114="sníž. přenesená",J114,0)</f>
        <v>0</v>
      </c>
      <c r="BI114" s="129">
        <f>IF(N114="nulová",J114,0)</f>
        <v>0</v>
      </c>
      <c r="BJ114" s="13" t="s">
        <v>83</v>
      </c>
      <c r="BK114" s="129">
        <f>ROUND(I114*H114,2)</f>
        <v>0</v>
      </c>
      <c r="BL114" s="13" t="s">
        <v>132</v>
      </c>
      <c r="BM114" s="128" t="s">
        <v>194</v>
      </c>
    </row>
    <row r="115" spans="2:65" s="1" customFormat="1" ht="10.199999999999999">
      <c r="B115" s="28"/>
      <c r="D115" s="130" t="s">
        <v>133</v>
      </c>
      <c r="F115" s="131" t="s">
        <v>160</v>
      </c>
      <c r="I115" s="132"/>
      <c r="L115" s="28"/>
      <c r="M115" s="133"/>
      <c r="T115" s="49"/>
      <c r="AT115" s="13" t="s">
        <v>133</v>
      </c>
      <c r="AU115" s="13" t="s">
        <v>83</v>
      </c>
    </row>
    <row r="116" spans="2:65" s="1" customFormat="1" ht="38.4">
      <c r="B116" s="28"/>
      <c r="D116" s="130" t="s">
        <v>134</v>
      </c>
      <c r="F116" s="134" t="s">
        <v>237</v>
      </c>
      <c r="I116" s="132"/>
      <c r="L116" s="28"/>
      <c r="M116" s="133"/>
      <c r="T116" s="49"/>
      <c r="AT116" s="13" t="s">
        <v>134</v>
      </c>
      <c r="AU116" s="13" t="s">
        <v>83</v>
      </c>
    </row>
    <row r="117" spans="2:65" s="1" customFormat="1" ht="16.5" customHeight="1">
      <c r="B117" s="28"/>
      <c r="C117" s="117" t="s">
        <v>196</v>
      </c>
      <c r="D117" s="117" t="s">
        <v>127</v>
      </c>
      <c r="E117" s="118" t="s">
        <v>238</v>
      </c>
      <c r="F117" s="119" t="s">
        <v>239</v>
      </c>
      <c r="G117" s="120" t="s">
        <v>210</v>
      </c>
      <c r="H117" s="121">
        <v>72</v>
      </c>
      <c r="I117" s="122"/>
      <c r="J117" s="123">
        <f>ROUND(I117*H117,2)</f>
        <v>0</v>
      </c>
      <c r="K117" s="119" t="s">
        <v>131</v>
      </c>
      <c r="L117" s="28"/>
      <c r="M117" s="124" t="s">
        <v>19</v>
      </c>
      <c r="N117" s="125" t="s">
        <v>46</v>
      </c>
      <c r="P117" s="126">
        <f>O117*H117</f>
        <v>0</v>
      </c>
      <c r="Q117" s="126">
        <v>0</v>
      </c>
      <c r="R117" s="126">
        <f>Q117*H117</f>
        <v>0</v>
      </c>
      <c r="S117" s="126">
        <v>0</v>
      </c>
      <c r="T117" s="127">
        <f>S117*H117</f>
        <v>0</v>
      </c>
      <c r="AR117" s="128" t="s">
        <v>132</v>
      </c>
      <c r="AT117" s="128" t="s">
        <v>127</v>
      </c>
      <c r="AU117" s="128" t="s">
        <v>83</v>
      </c>
      <c r="AY117" s="13" t="s">
        <v>126</v>
      </c>
      <c r="BE117" s="129">
        <f>IF(N117="základní",J117,0)</f>
        <v>0</v>
      </c>
      <c r="BF117" s="129">
        <f>IF(N117="snížená",J117,0)</f>
        <v>0</v>
      </c>
      <c r="BG117" s="129">
        <f>IF(N117="zákl. přenesená",J117,0)</f>
        <v>0</v>
      </c>
      <c r="BH117" s="129">
        <f>IF(N117="sníž. přenesená",J117,0)</f>
        <v>0</v>
      </c>
      <c r="BI117" s="129">
        <f>IF(N117="nulová",J117,0)</f>
        <v>0</v>
      </c>
      <c r="BJ117" s="13" t="s">
        <v>83</v>
      </c>
      <c r="BK117" s="129">
        <f>ROUND(I117*H117,2)</f>
        <v>0</v>
      </c>
      <c r="BL117" s="13" t="s">
        <v>132</v>
      </c>
      <c r="BM117" s="128" t="s">
        <v>198</v>
      </c>
    </row>
    <row r="118" spans="2:65" s="1" customFormat="1" ht="10.199999999999999">
      <c r="B118" s="28"/>
      <c r="D118" s="130" t="s">
        <v>133</v>
      </c>
      <c r="F118" s="131" t="s">
        <v>239</v>
      </c>
      <c r="I118" s="132"/>
      <c r="L118" s="28"/>
      <c r="M118" s="133"/>
      <c r="T118" s="49"/>
      <c r="AT118" s="13" t="s">
        <v>133</v>
      </c>
      <c r="AU118" s="13" t="s">
        <v>83</v>
      </c>
    </row>
    <row r="119" spans="2:65" s="1" customFormat="1" ht="57.6">
      <c r="B119" s="28"/>
      <c r="D119" s="130" t="s">
        <v>134</v>
      </c>
      <c r="F119" s="134" t="s">
        <v>240</v>
      </c>
      <c r="I119" s="132"/>
      <c r="L119" s="28"/>
      <c r="M119" s="133"/>
      <c r="T119" s="49"/>
      <c r="AT119" s="13" t="s">
        <v>134</v>
      </c>
      <c r="AU119" s="13" t="s">
        <v>83</v>
      </c>
    </row>
    <row r="120" spans="2:65" s="1" customFormat="1" ht="16.5" customHeight="1">
      <c r="B120" s="28"/>
      <c r="C120" s="117" t="s">
        <v>165</v>
      </c>
      <c r="D120" s="117" t="s">
        <v>127</v>
      </c>
      <c r="E120" s="118" t="s">
        <v>241</v>
      </c>
      <c r="F120" s="119" t="s">
        <v>242</v>
      </c>
      <c r="G120" s="120" t="s">
        <v>210</v>
      </c>
      <c r="H120" s="121">
        <v>216</v>
      </c>
      <c r="I120" s="122"/>
      <c r="J120" s="123">
        <f>ROUND(I120*H120,2)</f>
        <v>0</v>
      </c>
      <c r="K120" s="119" t="s">
        <v>131</v>
      </c>
      <c r="L120" s="28"/>
      <c r="M120" s="124" t="s">
        <v>19</v>
      </c>
      <c r="N120" s="125" t="s">
        <v>46</v>
      </c>
      <c r="P120" s="126">
        <f>O120*H120</f>
        <v>0</v>
      </c>
      <c r="Q120" s="126">
        <v>0</v>
      </c>
      <c r="R120" s="126">
        <f>Q120*H120</f>
        <v>0</v>
      </c>
      <c r="S120" s="126">
        <v>0</v>
      </c>
      <c r="T120" s="127">
        <f>S120*H120</f>
        <v>0</v>
      </c>
      <c r="AR120" s="128" t="s">
        <v>132</v>
      </c>
      <c r="AT120" s="128" t="s">
        <v>127</v>
      </c>
      <c r="AU120" s="128" t="s">
        <v>83</v>
      </c>
      <c r="AY120" s="13" t="s">
        <v>126</v>
      </c>
      <c r="BE120" s="129">
        <f>IF(N120="základní",J120,0)</f>
        <v>0</v>
      </c>
      <c r="BF120" s="129">
        <f>IF(N120="snížená",J120,0)</f>
        <v>0</v>
      </c>
      <c r="BG120" s="129">
        <f>IF(N120="zákl. přenesená",J120,0)</f>
        <v>0</v>
      </c>
      <c r="BH120" s="129">
        <f>IF(N120="sníž. přenesená",J120,0)</f>
        <v>0</v>
      </c>
      <c r="BI120" s="129">
        <f>IF(N120="nulová",J120,0)</f>
        <v>0</v>
      </c>
      <c r="BJ120" s="13" t="s">
        <v>83</v>
      </c>
      <c r="BK120" s="129">
        <f>ROUND(I120*H120,2)</f>
        <v>0</v>
      </c>
      <c r="BL120" s="13" t="s">
        <v>132</v>
      </c>
      <c r="BM120" s="128" t="s">
        <v>243</v>
      </c>
    </row>
    <row r="121" spans="2:65" s="1" customFormat="1" ht="10.199999999999999">
      <c r="B121" s="28"/>
      <c r="D121" s="130" t="s">
        <v>133</v>
      </c>
      <c r="F121" s="131" t="s">
        <v>242</v>
      </c>
      <c r="I121" s="132"/>
      <c r="L121" s="28"/>
      <c r="M121" s="133"/>
      <c r="T121" s="49"/>
      <c r="AT121" s="13" t="s">
        <v>133</v>
      </c>
      <c r="AU121" s="13" t="s">
        <v>83</v>
      </c>
    </row>
    <row r="122" spans="2:65" s="1" customFormat="1" ht="48">
      <c r="B122" s="28"/>
      <c r="D122" s="130" t="s">
        <v>134</v>
      </c>
      <c r="F122" s="134" t="s">
        <v>244</v>
      </c>
      <c r="I122" s="132"/>
      <c r="L122" s="28"/>
      <c r="M122" s="133"/>
      <c r="T122" s="49"/>
      <c r="AT122" s="13" t="s">
        <v>134</v>
      </c>
      <c r="AU122" s="13" t="s">
        <v>83</v>
      </c>
    </row>
    <row r="123" spans="2:65" s="1" customFormat="1" ht="16.5" customHeight="1">
      <c r="B123" s="28"/>
      <c r="C123" s="117" t="s">
        <v>245</v>
      </c>
      <c r="D123" s="117" t="s">
        <v>127</v>
      </c>
      <c r="E123" s="118" t="s">
        <v>246</v>
      </c>
      <c r="F123" s="119" t="s">
        <v>247</v>
      </c>
      <c r="G123" s="120" t="s">
        <v>210</v>
      </c>
      <c r="H123" s="121">
        <v>6</v>
      </c>
      <c r="I123" s="122"/>
      <c r="J123" s="123">
        <f>ROUND(I123*H123,2)</f>
        <v>0</v>
      </c>
      <c r="K123" s="119" t="s">
        <v>131</v>
      </c>
      <c r="L123" s="28"/>
      <c r="M123" s="124" t="s">
        <v>19</v>
      </c>
      <c r="N123" s="125" t="s">
        <v>46</v>
      </c>
      <c r="P123" s="126">
        <f>O123*H123</f>
        <v>0</v>
      </c>
      <c r="Q123" s="126">
        <v>0</v>
      </c>
      <c r="R123" s="126">
        <f>Q123*H123</f>
        <v>0</v>
      </c>
      <c r="S123" s="126">
        <v>0</v>
      </c>
      <c r="T123" s="127">
        <f>S123*H123</f>
        <v>0</v>
      </c>
      <c r="AR123" s="128" t="s">
        <v>132</v>
      </c>
      <c r="AT123" s="128" t="s">
        <v>127</v>
      </c>
      <c r="AU123" s="128" t="s">
        <v>83</v>
      </c>
      <c r="AY123" s="13" t="s">
        <v>126</v>
      </c>
      <c r="BE123" s="129">
        <f>IF(N123="základní",J123,0)</f>
        <v>0</v>
      </c>
      <c r="BF123" s="129">
        <f>IF(N123="snížená",J123,0)</f>
        <v>0</v>
      </c>
      <c r="BG123" s="129">
        <f>IF(N123="zákl. přenesená",J123,0)</f>
        <v>0</v>
      </c>
      <c r="BH123" s="129">
        <f>IF(N123="sníž. přenesená",J123,0)</f>
        <v>0</v>
      </c>
      <c r="BI123" s="129">
        <f>IF(N123="nulová",J123,0)</f>
        <v>0</v>
      </c>
      <c r="BJ123" s="13" t="s">
        <v>83</v>
      </c>
      <c r="BK123" s="129">
        <f>ROUND(I123*H123,2)</f>
        <v>0</v>
      </c>
      <c r="BL123" s="13" t="s">
        <v>132</v>
      </c>
      <c r="BM123" s="128" t="s">
        <v>248</v>
      </c>
    </row>
    <row r="124" spans="2:65" s="1" customFormat="1" ht="10.199999999999999">
      <c r="B124" s="28"/>
      <c r="D124" s="130" t="s">
        <v>133</v>
      </c>
      <c r="F124" s="131" t="s">
        <v>247</v>
      </c>
      <c r="I124" s="132"/>
      <c r="L124" s="28"/>
      <c r="M124" s="133"/>
      <c r="T124" s="49"/>
      <c r="AT124" s="13" t="s">
        <v>133</v>
      </c>
      <c r="AU124" s="13" t="s">
        <v>83</v>
      </c>
    </row>
    <row r="125" spans="2:65" s="1" customFormat="1" ht="19.2">
      <c r="B125" s="28"/>
      <c r="D125" s="130" t="s">
        <v>134</v>
      </c>
      <c r="F125" s="134" t="s">
        <v>138</v>
      </c>
      <c r="I125" s="132"/>
      <c r="L125" s="28"/>
      <c r="M125" s="133"/>
      <c r="T125" s="49"/>
      <c r="AT125" s="13" t="s">
        <v>134</v>
      </c>
      <c r="AU125" s="13" t="s">
        <v>83</v>
      </c>
    </row>
    <row r="126" spans="2:65" s="1" customFormat="1" ht="24.15" customHeight="1">
      <c r="B126" s="28"/>
      <c r="C126" s="117" t="s">
        <v>170</v>
      </c>
      <c r="D126" s="117" t="s">
        <v>127</v>
      </c>
      <c r="E126" s="118" t="s">
        <v>249</v>
      </c>
      <c r="F126" s="119" t="s">
        <v>250</v>
      </c>
      <c r="G126" s="120" t="s">
        <v>210</v>
      </c>
      <c r="H126" s="121">
        <v>186</v>
      </c>
      <c r="I126" s="122"/>
      <c r="J126" s="123">
        <f>ROUND(I126*H126,2)</f>
        <v>0</v>
      </c>
      <c r="K126" s="119" t="s">
        <v>131</v>
      </c>
      <c r="L126" s="28"/>
      <c r="M126" s="124" t="s">
        <v>19</v>
      </c>
      <c r="N126" s="125" t="s">
        <v>46</v>
      </c>
      <c r="P126" s="126">
        <f>O126*H126</f>
        <v>0</v>
      </c>
      <c r="Q126" s="126">
        <v>0</v>
      </c>
      <c r="R126" s="126">
        <f>Q126*H126</f>
        <v>0</v>
      </c>
      <c r="S126" s="126">
        <v>0</v>
      </c>
      <c r="T126" s="127">
        <f>S126*H126</f>
        <v>0</v>
      </c>
      <c r="AR126" s="128" t="s">
        <v>132</v>
      </c>
      <c r="AT126" s="128" t="s">
        <v>127</v>
      </c>
      <c r="AU126" s="128" t="s">
        <v>83</v>
      </c>
      <c r="AY126" s="13" t="s">
        <v>126</v>
      </c>
      <c r="BE126" s="129">
        <f>IF(N126="základní",J126,0)</f>
        <v>0</v>
      </c>
      <c r="BF126" s="129">
        <f>IF(N126="snížená",J126,0)</f>
        <v>0</v>
      </c>
      <c r="BG126" s="129">
        <f>IF(N126="zákl. přenesená",J126,0)</f>
        <v>0</v>
      </c>
      <c r="BH126" s="129">
        <f>IF(N126="sníž. přenesená",J126,0)</f>
        <v>0</v>
      </c>
      <c r="BI126" s="129">
        <f>IF(N126="nulová",J126,0)</f>
        <v>0</v>
      </c>
      <c r="BJ126" s="13" t="s">
        <v>83</v>
      </c>
      <c r="BK126" s="129">
        <f>ROUND(I126*H126,2)</f>
        <v>0</v>
      </c>
      <c r="BL126" s="13" t="s">
        <v>132</v>
      </c>
      <c r="BM126" s="128" t="s">
        <v>251</v>
      </c>
    </row>
    <row r="127" spans="2:65" s="1" customFormat="1" ht="10.199999999999999">
      <c r="B127" s="28"/>
      <c r="D127" s="130" t="s">
        <v>133</v>
      </c>
      <c r="F127" s="131" t="s">
        <v>250</v>
      </c>
      <c r="I127" s="132"/>
      <c r="L127" s="28"/>
      <c r="M127" s="133"/>
      <c r="T127" s="49"/>
      <c r="AT127" s="13" t="s">
        <v>133</v>
      </c>
      <c r="AU127" s="13" t="s">
        <v>83</v>
      </c>
    </row>
    <row r="128" spans="2:65" s="1" customFormat="1" ht="28.8">
      <c r="B128" s="28"/>
      <c r="D128" s="130" t="s">
        <v>134</v>
      </c>
      <c r="F128" s="134" t="s">
        <v>252</v>
      </c>
      <c r="I128" s="132"/>
      <c r="L128" s="28"/>
      <c r="M128" s="133"/>
      <c r="T128" s="49"/>
      <c r="AT128" s="13" t="s">
        <v>134</v>
      </c>
      <c r="AU128" s="13" t="s">
        <v>83</v>
      </c>
    </row>
    <row r="129" spans="2:65" s="1" customFormat="1" ht="24.15" customHeight="1">
      <c r="B129" s="28"/>
      <c r="C129" s="117" t="s">
        <v>253</v>
      </c>
      <c r="D129" s="117" t="s">
        <v>127</v>
      </c>
      <c r="E129" s="118" t="s">
        <v>254</v>
      </c>
      <c r="F129" s="119" t="s">
        <v>255</v>
      </c>
      <c r="G129" s="120" t="s">
        <v>210</v>
      </c>
      <c r="H129" s="121">
        <v>3</v>
      </c>
      <c r="I129" s="122"/>
      <c r="J129" s="123">
        <f>ROUND(I129*H129,2)</f>
        <v>0</v>
      </c>
      <c r="K129" s="119" t="s">
        <v>131</v>
      </c>
      <c r="L129" s="28"/>
      <c r="M129" s="124" t="s">
        <v>19</v>
      </c>
      <c r="N129" s="125" t="s">
        <v>46</v>
      </c>
      <c r="P129" s="126">
        <f>O129*H129</f>
        <v>0</v>
      </c>
      <c r="Q129" s="126">
        <v>0</v>
      </c>
      <c r="R129" s="126">
        <f>Q129*H129</f>
        <v>0</v>
      </c>
      <c r="S129" s="126">
        <v>0</v>
      </c>
      <c r="T129" s="127">
        <f>S129*H129</f>
        <v>0</v>
      </c>
      <c r="AR129" s="128" t="s">
        <v>132</v>
      </c>
      <c r="AT129" s="128" t="s">
        <v>127</v>
      </c>
      <c r="AU129" s="128" t="s">
        <v>83</v>
      </c>
      <c r="AY129" s="13" t="s">
        <v>126</v>
      </c>
      <c r="BE129" s="129">
        <f>IF(N129="základní",J129,0)</f>
        <v>0</v>
      </c>
      <c r="BF129" s="129">
        <f>IF(N129="snížená",J129,0)</f>
        <v>0</v>
      </c>
      <c r="BG129" s="129">
        <f>IF(N129="zákl. přenesená",J129,0)</f>
        <v>0</v>
      </c>
      <c r="BH129" s="129">
        <f>IF(N129="sníž. přenesená",J129,0)</f>
        <v>0</v>
      </c>
      <c r="BI129" s="129">
        <f>IF(N129="nulová",J129,0)</f>
        <v>0</v>
      </c>
      <c r="BJ129" s="13" t="s">
        <v>83</v>
      </c>
      <c r="BK129" s="129">
        <f>ROUND(I129*H129,2)</f>
        <v>0</v>
      </c>
      <c r="BL129" s="13" t="s">
        <v>132</v>
      </c>
      <c r="BM129" s="128" t="s">
        <v>256</v>
      </c>
    </row>
    <row r="130" spans="2:65" s="1" customFormat="1" ht="19.2">
      <c r="B130" s="28"/>
      <c r="D130" s="130" t="s">
        <v>133</v>
      </c>
      <c r="F130" s="131" t="s">
        <v>255</v>
      </c>
      <c r="I130" s="132"/>
      <c r="L130" s="28"/>
      <c r="M130" s="133"/>
      <c r="T130" s="49"/>
      <c r="AT130" s="13" t="s">
        <v>133</v>
      </c>
      <c r="AU130" s="13" t="s">
        <v>83</v>
      </c>
    </row>
    <row r="131" spans="2:65" s="1" customFormat="1" ht="57.6">
      <c r="B131" s="28"/>
      <c r="D131" s="130" t="s">
        <v>134</v>
      </c>
      <c r="F131" s="134" t="s">
        <v>257</v>
      </c>
      <c r="I131" s="132"/>
      <c r="L131" s="28"/>
      <c r="M131" s="133"/>
      <c r="T131" s="49"/>
      <c r="AT131" s="13" t="s">
        <v>134</v>
      </c>
      <c r="AU131" s="13" t="s">
        <v>83</v>
      </c>
    </row>
    <row r="132" spans="2:65" s="1" customFormat="1" ht="24.15" customHeight="1">
      <c r="B132" s="28"/>
      <c r="C132" s="117" t="s">
        <v>175</v>
      </c>
      <c r="D132" s="117" t="s">
        <v>127</v>
      </c>
      <c r="E132" s="118" t="s">
        <v>258</v>
      </c>
      <c r="F132" s="119" t="s">
        <v>259</v>
      </c>
      <c r="G132" s="120" t="s">
        <v>210</v>
      </c>
      <c r="H132" s="121">
        <v>3</v>
      </c>
      <c r="I132" s="122"/>
      <c r="J132" s="123">
        <f>ROUND(I132*H132,2)</f>
        <v>0</v>
      </c>
      <c r="K132" s="119" t="s">
        <v>131</v>
      </c>
      <c r="L132" s="28"/>
      <c r="M132" s="124" t="s">
        <v>19</v>
      </c>
      <c r="N132" s="125" t="s">
        <v>46</v>
      </c>
      <c r="P132" s="126">
        <f>O132*H132</f>
        <v>0</v>
      </c>
      <c r="Q132" s="126">
        <v>0</v>
      </c>
      <c r="R132" s="126">
        <f>Q132*H132</f>
        <v>0</v>
      </c>
      <c r="S132" s="126">
        <v>0</v>
      </c>
      <c r="T132" s="127">
        <f>S132*H132</f>
        <v>0</v>
      </c>
      <c r="AR132" s="128" t="s">
        <v>132</v>
      </c>
      <c r="AT132" s="128" t="s">
        <v>127</v>
      </c>
      <c r="AU132" s="128" t="s">
        <v>83</v>
      </c>
      <c r="AY132" s="13" t="s">
        <v>126</v>
      </c>
      <c r="BE132" s="129">
        <f>IF(N132="základní",J132,0)</f>
        <v>0</v>
      </c>
      <c r="BF132" s="129">
        <f>IF(N132="snížená",J132,0)</f>
        <v>0</v>
      </c>
      <c r="BG132" s="129">
        <f>IF(N132="zákl. přenesená",J132,0)</f>
        <v>0</v>
      </c>
      <c r="BH132" s="129">
        <f>IF(N132="sníž. přenesená",J132,0)</f>
        <v>0</v>
      </c>
      <c r="BI132" s="129">
        <f>IF(N132="nulová",J132,0)</f>
        <v>0</v>
      </c>
      <c r="BJ132" s="13" t="s">
        <v>83</v>
      </c>
      <c r="BK132" s="129">
        <f>ROUND(I132*H132,2)</f>
        <v>0</v>
      </c>
      <c r="BL132" s="13" t="s">
        <v>132</v>
      </c>
      <c r="BM132" s="128" t="s">
        <v>260</v>
      </c>
    </row>
    <row r="133" spans="2:65" s="1" customFormat="1" ht="19.2">
      <c r="B133" s="28"/>
      <c r="D133" s="130" t="s">
        <v>133</v>
      </c>
      <c r="F133" s="131" t="s">
        <v>259</v>
      </c>
      <c r="I133" s="132"/>
      <c r="L133" s="28"/>
      <c r="M133" s="133"/>
      <c r="T133" s="49"/>
      <c r="AT133" s="13" t="s">
        <v>133</v>
      </c>
      <c r="AU133" s="13" t="s">
        <v>83</v>
      </c>
    </row>
    <row r="134" spans="2:65" s="1" customFormat="1" ht="67.2">
      <c r="B134" s="28"/>
      <c r="D134" s="130" t="s">
        <v>134</v>
      </c>
      <c r="F134" s="134" t="s">
        <v>261</v>
      </c>
      <c r="I134" s="132"/>
      <c r="L134" s="28"/>
      <c r="M134" s="133"/>
      <c r="T134" s="49"/>
      <c r="AT134" s="13" t="s">
        <v>134</v>
      </c>
      <c r="AU134" s="13" t="s">
        <v>83</v>
      </c>
    </row>
    <row r="135" spans="2:65" s="10" customFormat="1" ht="25.95" customHeight="1">
      <c r="B135" s="107"/>
      <c r="D135" s="108" t="s">
        <v>74</v>
      </c>
      <c r="E135" s="109" t="s">
        <v>262</v>
      </c>
      <c r="F135" s="109" t="s">
        <v>263</v>
      </c>
      <c r="I135" s="110"/>
      <c r="J135" s="111">
        <f>BK135</f>
        <v>0</v>
      </c>
      <c r="L135" s="107"/>
      <c r="M135" s="112"/>
      <c r="P135" s="113">
        <f>SUM(P136:P144)</f>
        <v>0</v>
      </c>
      <c r="R135" s="113">
        <f>SUM(R136:R144)</f>
        <v>0</v>
      </c>
      <c r="T135" s="114">
        <f>SUM(T136:T144)</f>
        <v>0</v>
      </c>
      <c r="AR135" s="108" t="s">
        <v>83</v>
      </c>
      <c r="AT135" s="115" t="s">
        <v>74</v>
      </c>
      <c r="AU135" s="115" t="s">
        <v>75</v>
      </c>
      <c r="AY135" s="108" t="s">
        <v>126</v>
      </c>
      <c r="BK135" s="116">
        <f>SUM(BK136:BK144)</f>
        <v>0</v>
      </c>
    </row>
    <row r="136" spans="2:65" s="1" customFormat="1" ht="16.5" customHeight="1">
      <c r="B136" s="28"/>
      <c r="C136" s="117" t="s">
        <v>7</v>
      </c>
      <c r="D136" s="117" t="s">
        <v>127</v>
      </c>
      <c r="E136" s="118" t="s">
        <v>264</v>
      </c>
      <c r="F136" s="119" t="s">
        <v>265</v>
      </c>
      <c r="G136" s="120" t="s">
        <v>130</v>
      </c>
      <c r="H136" s="121">
        <v>6</v>
      </c>
      <c r="I136" s="122"/>
      <c r="J136" s="123">
        <f>ROUND(I136*H136,2)</f>
        <v>0</v>
      </c>
      <c r="K136" s="119" t="s">
        <v>131</v>
      </c>
      <c r="L136" s="28"/>
      <c r="M136" s="124" t="s">
        <v>19</v>
      </c>
      <c r="N136" s="125" t="s">
        <v>46</v>
      </c>
      <c r="P136" s="126">
        <f>O136*H136</f>
        <v>0</v>
      </c>
      <c r="Q136" s="126">
        <v>0</v>
      </c>
      <c r="R136" s="126">
        <f>Q136*H136</f>
        <v>0</v>
      </c>
      <c r="S136" s="126">
        <v>0</v>
      </c>
      <c r="T136" s="127">
        <f>S136*H136</f>
        <v>0</v>
      </c>
      <c r="AR136" s="128" t="s">
        <v>132</v>
      </c>
      <c r="AT136" s="128" t="s">
        <v>127</v>
      </c>
      <c r="AU136" s="128" t="s">
        <v>83</v>
      </c>
      <c r="AY136" s="13" t="s">
        <v>126</v>
      </c>
      <c r="BE136" s="129">
        <f>IF(N136="základní",J136,0)</f>
        <v>0</v>
      </c>
      <c r="BF136" s="129">
        <f>IF(N136="snížená",J136,0)</f>
        <v>0</v>
      </c>
      <c r="BG136" s="129">
        <f>IF(N136="zákl. přenesená",J136,0)</f>
        <v>0</v>
      </c>
      <c r="BH136" s="129">
        <f>IF(N136="sníž. přenesená",J136,0)</f>
        <v>0</v>
      </c>
      <c r="BI136" s="129">
        <f>IF(N136="nulová",J136,0)</f>
        <v>0</v>
      </c>
      <c r="BJ136" s="13" t="s">
        <v>83</v>
      </c>
      <c r="BK136" s="129">
        <f>ROUND(I136*H136,2)</f>
        <v>0</v>
      </c>
      <c r="BL136" s="13" t="s">
        <v>132</v>
      </c>
      <c r="BM136" s="128" t="s">
        <v>266</v>
      </c>
    </row>
    <row r="137" spans="2:65" s="1" customFormat="1" ht="10.199999999999999">
      <c r="B137" s="28"/>
      <c r="D137" s="130" t="s">
        <v>133</v>
      </c>
      <c r="F137" s="131" t="s">
        <v>265</v>
      </c>
      <c r="I137" s="132"/>
      <c r="L137" s="28"/>
      <c r="M137" s="133"/>
      <c r="T137" s="49"/>
      <c r="AT137" s="13" t="s">
        <v>133</v>
      </c>
      <c r="AU137" s="13" t="s">
        <v>83</v>
      </c>
    </row>
    <row r="138" spans="2:65" s="1" customFormat="1" ht="38.4">
      <c r="B138" s="28"/>
      <c r="D138" s="130" t="s">
        <v>134</v>
      </c>
      <c r="F138" s="134" t="s">
        <v>267</v>
      </c>
      <c r="I138" s="132"/>
      <c r="L138" s="28"/>
      <c r="M138" s="133"/>
      <c r="T138" s="49"/>
      <c r="AT138" s="13" t="s">
        <v>134</v>
      </c>
      <c r="AU138" s="13" t="s">
        <v>83</v>
      </c>
    </row>
    <row r="139" spans="2:65" s="1" customFormat="1" ht="16.5" customHeight="1">
      <c r="B139" s="28"/>
      <c r="C139" s="117" t="s">
        <v>180</v>
      </c>
      <c r="D139" s="117" t="s">
        <v>127</v>
      </c>
      <c r="E139" s="118" t="s">
        <v>268</v>
      </c>
      <c r="F139" s="119" t="s">
        <v>137</v>
      </c>
      <c r="G139" s="120" t="s">
        <v>130</v>
      </c>
      <c r="H139" s="121">
        <v>6</v>
      </c>
      <c r="I139" s="122"/>
      <c r="J139" s="123">
        <f>ROUND(I139*H139,2)</f>
        <v>0</v>
      </c>
      <c r="K139" s="119" t="s">
        <v>131</v>
      </c>
      <c r="L139" s="28"/>
      <c r="M139" s="124" t="s">
        <v>19</v>
      </c>
      <c r="N139" s="125" t="s">
        <v>46</v>
      </c>
      <c r="P139" s="126">
        <f>O139*H139</f>
        <v>0</v>
      </c>
      <c r="Q139" s="126">
        <v>0</v>
      </c>
      <c r="R139" s="126">
        <f>Q139*H139</f>
        <v>0</v>
      </c>
      <c r="S139" s="126">
        <v>0</v>
      </c>
      <c r="T139" s="127">
        <f>S139*H139</f>
        <v>0</v>
      </c>
      <c r="AR139" s="128" t="s">
        <v>132</v>
      </c>
      <c r="AT139" s="128" t="s">
        <v>127</v>
      </c>
      <c r="AU139" s="128" t="s">
        <v>83</v>
      </c>
      <c r="AY139" s="13" t="s">
        <v>126</v>
      </c>
      <c r="BE139" s="129">
        <f>IF(N139="základní",J139,0)</f>
        <v>0</v>
      </c>
      <c r="BF139" s="129">
        <f>IF(N139="snížená",J139,0)</f>
        <v>0</v>
      </c>
      <c r="BG139" s="129">
        <f>IF(N139="zákl. přenesená",J139,0)</f>
        <v>0</v>
      </c>
      <c r="BH139" s="129">
        <f>IF(N139="sníž. přenesená",J139,0)</f>
        <v>0</v>
      </c>
      <c r="BI139" s="129">
        <f>IF(N139="nulová",J139,0)</f>
        <v>0</v>
      </c>
      <c r="BJ139" s="13" t="s">
        <v>83</v>
      </c>
      <c r="BK139" s="129">
        <f>ROUND(I139*H139,2)</f>
        <v>0</v>
      </c>
      <c r="BL139" s="13" t="s">
        <v>132</v>
      </c>
      <c r="BM139" s="128" t="s">
        <v>269</v>
      </c>
    </row>
    <row r="140" spans="2:65" s="1" customFormat="1" ht="10.199999999999999">
      <c r="B140" s="28"/>
      <c r="D140" s="130" t="s">
        <v>133</v>
      </c>
      <c r="F140" s="131" t="s">
        <v>137</v>
      </c>
      <c r="I140" s="132"/>
      <c r="L140" s="28"/>
      <c r="M140" s="133"/>
      <c r="T140" s="49"/>
      <c r="AT140" s="13" t="s">
        <v>133</v>
      </c>
      <c r="AU140" s="13" t="s">
        <v>83</v>
      </c>
    </row>
    <row r="141" spans="2:65" s="1" customFormat="1" ht="19.2">
      <c r="B141" s="28"/>
      <c r="D141" s="130" t="s">
        <v>134</v>
      </c>
      <c r="F141" s="134" t="s">
        <v>138</v>
      </c>
      <c r="I141" s="132"/>
      <c r="L141" s="28"/>
      <c r="M141" s="133"/>
      <c r="T141" s="49"/>
      <c r="AT141" s="13" t="s">
        <v>134</v>
      </c>
      <c r="AU141" s="13" t="s">
        <v>83</v>
      </c>
    </row>
    <row r="142" spans="2:65" s="1" customFormat="1" ht="24.15" customHeight="1">
      <c r="B142" s="28"/>
      <c r="C142" s="117" t="s">
        <v>270</v>
      </c>
      <c r="D142" s="117" t="s">
        <v>127</v>
      </c>
      <c r="E142" s="118" t="s">
        <v>271</v>
      </c>
      <c r="F142" s="119" t="s">
        <v>145</v>
      </c>
      <c r="G142" s="120" t="s">
        <v>130</v>
      </c>
      <c r="H142" s="121">
        <v>6</v>
      </c>
      <c r="I142" s="122"/>
      <c r="J142" s="123">
        <f>ROUND(I142*H142,2)</f>
        <v>0</v>
      </c>
      <c r="K142" s="119" t="s">
        <v>131</v>
      </c>
      <c r="L142" s="28"/>
      <c r="M142" s="124" t="s">
        <v>19</v>
      </c>
      <c r="N142" s="125" t="s">
        <v>46</v>
      </c>
      <c r="P142" s="126">
        <f>O142*H142</f>
        <v>0</v>
      </c>
      <c r="Q142" s="126">
        <v>0</v>
      </c>
      <c r="R142" s="126">
        <f>Q142*H142</f>
        <v>0</v>
      </c>
      <c r="S142" s="126">
        <v>0</v>
      </c>
      <c r="T142" s="127">
        <f>S142*H142</f>
        <v>0</v>
      </c>
      <c r="AR142" s="128" t="s">
        <v>132</v>
      </c>
      <c r="AT142" s="128" t="s">
        <v>127</v>
      </c>
      <c r="AU142" s="128" t="s">
        <v>83</v>
      </c>
      <c r="AY142" s="13" t="s">
        <v>126</v>
      </c>
      <c r="BE142" s="129">
        <f>IF(N142="základní",J142,0)</f>
        <v>0</v>
      </c>
      <c r="BF142" s="129">
        <f>IF(N142="snížená",J142,0)</f>
        <v>0</v>
      </c>
      <c r="BG142" s="129">
        <f>IF(N142="zákl. přenesená",J142,0)</f>
        <v>0</v>
      </c>
      <c r="BH142" s="129">
        <f>IF(N142="sníž. přenesená",J142,0)</f>
        <v>0</v>
      </c>
      <c r="BI142" s="129">
        <f>IF(N142="nulová",J142,0)</f>
        <v>0</v>
      </c>
      <c r="BJ142" s="13" t="s">
        <v>83</v>
      </c>
      <c r="BK142" s="129">
        <f>ROUND(I142*H142,2)</f>
        <v>0</v>
      </c>
      <c r="BL142" s="13" t="s">
        <v>132</v>
      </c>
      <c r="BM142" s="128" t="s">
        <v>272</v>
      </c>
    </row>
    <row r="143" spans="2:65" s="1" customFormat="1" ht="10.199999999999999">
      <c r="B143" s="28"/>
      <c r="D143" s="130" t="s">
        <v>133</v>
      </c>
      <c r="F143" s="131" t="s">
        <v>145</v>
      </c>
      <c r="I143" s="132"/>
      <c r="L143" s="28"/>
      <c r="M143" s="133"/>
      <c r="T143" s="49"/>
      <c r="AT143" s="13" t="s">
        <v>133</v>
      </c>
      <c r="AU143" s="13" t="s">
        <v>83</v>
      </c>
    </row>
    <row r="144" spans="2:65" s="1" customFormat="1" ht="38.4">
      <c r="B144" s="28"/>
      <c r="D144" s="130" t="s">
        <v>134</v>
      </c>
      <c r="F144" s="134" t="s">
        <v>147</v>
      </c>
      <c r="I144" s="132"/>
      <c r="L144" s="28"/>
      <c r="M144" s="133"/>
      <c r="T144" s="49"/>
      <c r="AT144" s="13" t="s">
        <v>134</v>
      </c>
      <c r="AU144" s="13" t="s">
        <v>83</v>
      </c>
    </row>
    <row r="145" spans="2:65" s="10" customFormat="1" ht="25.95" customHeight="1">
      <c r="B145" s="107"/>
      <c r="D145" s="108" t="s">
        <v>74</v>
      </c>
      <c r="E145" s="109" t="s">
        <v>273</v>
      </c>
      <c r="F145" s="109" t="s">
        <v>274</v>
      </c>
      <c r="I145" s="110"/>
      <c r="J145" s="111">
        <f>BK145</f>
        <v>0</v>
      </c>
      <c r="L145" s="107"/>
      <c r="M145" s="112"/>
      <c r="P145" s="113">
        <f>SUM(P146:P163)</f>
        <v>0</v>
      </c>
      <c r="R145" s="113">
        <f>SUM(R146:R163)</f>
        <v>0</v>
      </c>
      <c r="T145" s="114">
        <f>SUM(T146:T163)</f>
        <v>0</v>
      </c>
      <c r="AR145" s="108" t="s">
        <v>83</v>
      </c>
      <c r="AT145" s="115" t="s">
        <v>74</v>
      </c>
      <c r="AU145" s="115" t="s">
        <v>75</v>
      </c>
      <c r="AY145" s="108" t="s">
        <v>126</v>
      </c>
      <c r="BK145" s="116">
        <f>SUM(BK146:BK163)</f>
        <v>0</v>
      </c>
    </row>
    <row r="146" spans="2:65" s="1" customFormat="1" ht="16.5" customHeight="1">
      <c r="B146" s="28"/>
      <c r="C146" s="117" t="s">
        <v>184</v>
      </c>
      <c r="D146" s="117" t="s">
        <v>127</v>
      </c>
      <c r="E146" s="118" t="s">
        <v>275</v>
      </c>
      <c r="F146" s="119" t="s">
        <v>276</v>
      </c>
      <c r="G146" s="120" t="s">
        <v>130</v>
      </c>
      <c r="H146" s="121">
        <v>6</v>
      </c>
      <c r="I146" s="122"/>
      <c r="J146" s="123">
        <f>ROUND(I146*H146,2)</f>
        <v>0</v>
      </c>
      <c r="K146" s="119" t="s">
        <v>131</v>
      </c>
      <c r="L146" s="28"/>
      <c r="M146" s="124" t="s">
        <v>19</v>
      </c>
      <c r="N146" s="125" t="s">
        <v>46</v>
      </c>
      <c r="P146" s="126">
        <f>O146*H146</f>
        <v>0</v>
      </c>
      <c r="Q146" s="126">
        <v>0</v>
      </c>
      <c r="R146" s="126">
        <f>Q146*H146</f>
        <v>0</v>
      </c>
      <c r="S146" s="126">
        <v>0</v>
      </c>
      <c r="T146" s="127">
        <f>S146*H146</f>
        <v>0</v>
      </c>
      <c r="AR146" s="128" t="s">
        <v>132</v>
      </c>
      <c r="AT146" s="128" t="s">
        <v>127</v>
      </c>
      <c r="AU146" s="128" t="s">
        <v>83</v>
      </c>
      <c r="AY146" s="13" t="s">
        <v>126</v>
      </c>
      <c r="BE146" s="129">
        <f>IF(N146="základní",J146,0)</f>
        <v>0</v>
      </c>
      <c r="BF146" s="129">
        <f>IF(N146="snížená",J146,0)</f>
        <v>0</v>
      </c>
      <c r="BG146" s="129">
        <f>IF(N146="zákl. přenesená",J146,0)</f>
        <v>0</v>
      </c>
      <c r="BH146" s="129">
        <f>IF(N146="sníž. přenesená",J146,0)</f>
        <v>0</v>
      </c>
      <c r="BI146" s="129">
        <f>IF(N146="nulová",J146,0)</f>
        <v>0</v>
      </c>
      <c r="BJ146" s="13" t="s">
        <v>83</v>
      </c>
      <c r="BK146" s="129">
        <f>ROUND(I146*H146,2)</f>
        <v>0</v>
      </c>
      <c r="BL146" s="13" t="s">
        <v>132</v>
      </c>
      <c r="BM146" s="128" t="s">
        <v>277</v>
      </c>
    </row>
    <row r="147" spans="2:65" s="1" customFormat="1" ht="10.199999999999999">
      <c r="B147" s="28"/>
      <c r="D147" s="130" t="s">
        <v>133</v>
      </c>
      <c r="F147" s="131" t="s">
        <v>276</v>
      </c>
      <c r="I147" s="132"/>
      <c r="L147" s="28"/>
      <c r="M147" s="133"/>
      <c r="T147" s="49"/>
      <c r="AT147" s="13" t="s">
        <v>133</v>
      </c>
      <c r="AU147" s="13" t="s">
        <v>83</v>
      </c>
    </row>
    <row r="148" spans="2:65" s="1" customFormat="1" ht="48">
      <c r="B148" s="28"/>
      <c r="D148" s="130" t="s">
        <v>134</v>
      </c>
      <c r="F148" s="134" t="s">
        <v>278</v>
      </c>
      <c r="I148" s="132"/>
      <c r="L148" s="28"/>
      <c r="M148" s="133"/>
      <c r="T148" s="49"/>
      <c r="AT148" s="13" t="s">
        <v>134</v>
      </c>
      <c r="AU148" s="13" t="s">
        <v>83</v>
      </c>
    </row>
    <row r="149" spans="2:65" s="1" customFormat="1" ht="16.5" customHeight="1">
      <c r="B149" s="28"/>
      <c r="C149" s="117" t="s">
        <v>279</v>
      </c>
      <c r="D149" s="117" t="s">
        <v>127</v>
      </c>
      <c r="E149" s="118" t="s">
        <v>280</v>
      </c>
      <c r="F149" s="119" t="s">
        <v>281</v>
      </c>
      <c r="G149" s="120" t="s">
        <v>130</v>
      </c>
      <c r="H149" s="121">
        <v>36</v>
      </c>
      <c r="I149" s="122"/>
      <c r="J149" s="123">
        <f>ROUND(I149*H149,2)</f>
        <v>0</v>
      </c>
      <c r="K149" s="119" t="s">
        <v>131</v>
      </c>
      <c r="L149" s="28"/>
      <c r="M149" s="124" t="s">
        <v>19</v>
      </c>
      <c r="N149" s="125" t="s">
        <v>46</v>
      </c>
      <c r="P149" s="126">
        <f>O149*H149</f>
        <v>0</v>
      </c>
      <c r="Q149" s="126">
        <v>0</v>
      </c>
      <c r="R149" s="126">
        <f>Q149*H149</f>
        <v>0</v>
      </c>
      <c r="S149" s="126">
        <v>0</v>
      </c>
      <c r="T149" s="127">
        <f>S149*H149</f>
        <v>0</v>
      </c>
      <c r="AR149" s="128" t="s">
        <v>132</v>
      </c>
      <c r="AT149" s="128" t="s">
        <v>127</v>
      </c>
      <c r="AU149" s="128" t="s">
        <v>83</v>
      </c>
      <c r="AY149" s="13" t="s">
        <v>126</v>
      </c>
      <c r="BE149" s="129">
        <f>IF(N149="základní",J149,0)</f>
        <v>0</v>
      </c>
      <c r="BF149" s="129">
        <f>IF(N149="snížená",J149,0)</f>
        <v>0</v>
      </c>
      <c r="BG149" s="129">
        <f>IF(N149="zákl. přenesená",J149,0)</f>
        <v>0</v>
      </c>
      <c r="BH149" s="129">
        <f>IF(N149="sníž. přenesená",J149,0)</f>
        <v>0</v>
      </c>
      <c r="BI149" s="129">
        <f>IF(N149="nulová",J149,0)</f>
        <v>0</v>
      </c>
      <c r="BJ149" s="13" t="s">
        <v>83</v>
      </c>
      <c r="BK149" s="129">
        <f>ROUND(I149*H149,2)</f>
        <v>0</v>
      </c>
      <c r="BL149" s="13" t="s">
        <v>132</v>
      </c>
      <c r="BM149" s="128" t="s">
        <v>282</v>
      </c>
    </row>
    <row r="150" spans="2:65" s="1" customFormat="1" ht="10.199999999999999">
      <c r="B150" s="28"/>
      <c r="D150" s="130" t="s">
        <v>133</v>
      </c>
      <c r="F150" s="131" t="s">
        <v>281</v>
      </c>
      <c r="I150" s="132"/>
      <c r="L150" s="28"/>
      <c r="M150" s="133"/>
      <c r="T150" s="49"/>
      <c r="AT150" s="13" t="s">
        <v>133</v>
      </c>
      <c r="AU150" s="13" t="s">
        <v>83</v>
      </c>
    </row>
    <row r="151" spans="2:65" s="1" customFormat="1" ht="28.8">
      <c r="B151" s="28"/>
      <c r="D151" s="130" t="s">
        <v>134</v>
      </c>
      <c r="F151" s="134" t="s">
        <v>283</v>
      </c>
      <c r="I151" s="132"/>
      <c r="L151" s="28"/>
      <c r="M151" s="133"/>
      <c r="T151" s="49"/>
      <c r="AT151" s="13" t="s">
        <v>134</v>
      </c>
      <c r="AU151" s="13" t="s">
        <v>83</v>
      </c>
    </row>
    <row r="152" spans="2:65" s="1" customFormat="1" ht="16.5" customHeight="1">
      <c r="B152" s="28"/>
      <c r="C152" s="117" t="s">
        <v>189</v>
      </c>
      <c r="D152" s="117" t="s">
        <v>127</v>
      </c>
      <c r="E152" s="118" t="s">
        <v>284</v>
      </c>
      <c r="F152" s="119" t="s">
        <v>285</v>
      </c>
      <c r="G152" s="120" t="s">
        <v>130</v>
      </c>
      <c r="H152" s="121">
        <v>48</v>
      </c>
      <c r="I152" s="122"/>
      <c r="J152" s="123">
        <f>ROUND(I152*H152,2)</f>
        <v>0</v>
      </c>
      <c r="K152" s="119" t="s">
        <v>131</v>
      </c>
      <c r="L152" s="28"/>
      <c r="M152" s="124" t="s">
        <v>19</v>
      </c>
      <c r="N152" s="125" t="s">
        <v>46</v>
      </c>
      <c r="P152" s="126">
        <f>O152*H152</f>
        <v>0</v>
      </c>
      <c r="Q152" s="126">
        <v>0</v>
      </c>
      <c r="R152" s="126">
        <f>Q152*H152</f>
        <v>0</v>
      </c>
      <c r="S152" s="126">
        <v>0</v>
      </c>
      <c r="T152" s="127">
        <f>S152*H152</f>
        <v>0</v>
      </c>
      <c r="AR152" s="128" t="s">
        <v>132</v>
      </c>
      <c r="AT152" s="128" t="s">
        <v>127</v>
      </c>
      <c r="AU152" s="128" t="s">
        <v>83</v>
      </c>
      <c r="AY152" s="13" t="s">
        <v>126</v>
      </c>
      <c r="BE152" s="129">
        <f>IF(N152="základní",J152,0)</f>
        <v>0</v>
      </c>
      <c r="BF152" s="129">
        <f>IF(N152="snížená",J152,0)</f>
        <v>0</v>
      </c>
      <c r="BG152" s="129">
        <f>IF(N152="zákl. přenesená",J152,0)</f>
        <v>0</v>
      </c>
      <c r="BH152" s="129">
        <f>IF(N152="sníž. přenesená",J152,0)</f>
        <v>0</v>
      </c>
      <c r="BI152" s="129">
        <f>IF(N152="nulová",J152,0)</f>
        <v>0</v>
      </c>
      <c r="BJ152" s="13" t="s">
        <v>83</v>
      </c>
      <c r="BK152" s="129">
        <f>ROUND(I152*H152,2)</f>
        <v>0</v>
      </c>
      <c r="BL152" s="13" t="s">
        <v>132</v>
      </c>
      <c r="BM152" s="128" t="s">
        <v>286</v>
      </c>
    </row>
    <row r="153" spans="2:65" s="1" customFormat="1" ht="10.199999999999999">
      <c r="B153" s="28"/>
      <c r="D153" s="130" t="s">
        <v>133</v>
      </c>
      <c r="F153" s="131" t="s">
        <v>285</v>
      </c>
      <c r="I153" s="132"/>
      <c r="L153" s="28"/>
      <c r="M153" s="133"/>
      <c r="T153" s="49"/>
      <c r="AT153" s="13" t="s">
        <v>133</v>
      </c>
      <c r="AU153" s="13" t="s">
        <v>83</v>
      </c>
    </row>
    <row r="154" spans="2:65" s="1" customFormat="1" ht="48">
      <c r="B154" s="28"/>
      <c r="D154" s="130" t="s">
        <v>134</v>
      </c>
      <c r="F154" s="134" t="s">
        <v>287</v>
      </c>
      <c r="I154" s="132"/>
      <c r="L154" s="28"/>
      <c r="M154" s="133"/>
      <c r="T154" s="49"/>
      <c r="AT154" s="13" t="s">
        <v>134</v>
      </c>
      <c r="AU154" s="13" t="s">
        <v>83</v>
      </c>
    </row>
    <row r="155" spans="2:65" s="1" customFormat="1" ht="16.5" customHeight="1">
      <c r="B155" s="28"/>
      <c r="C155" s="117" t="s">
        <v>288</v>
      </c>
      <c r="D155" s="117" t="s">
        <v>127</v>
      </c>
      <c r="E155" s="118" t="s">
        <v>289</v>
      </c>
      <c r="F155" s="119" t="s">
        <v>290</v>
      </c>
      <c r="G155" s="120" t="s">
        <v>130</v>
      </c>
      <c r="H155" s="121">
        <v>18</v>
      </c>
      <c r="I155" s="122"/>
      <c r="J155" s="123">
        <f>ROUND(I155*H155,2)</f>
        <v>0</v>
      </c>
      <c r="K155" s="119" t="s">
        <v>131</v>
      </c>
      <c r="L155" s="28"/>
      <c r="M155" s="124" t="s">
        <v>19</v>
      </c>
      <c r="N155" s="125" t="s">
        <v>46</v>
      </c>
      <c r="P155" s="126">
        <f>O155*H155</f>
        <v>0</v>
      </c>
      <c r="Q155" s="126">
        <v>0</v>
      </c>
      <c r="R155" s="126">
        <f>Q155*H155</f>
        <v>0</v>
      </c>
      <c r="S155" s="126">
        <v>0</v>
      </c>
      <c r="T155" s="127">
        <f>S155*H155</f>
        <v>0</v>
      </c>
      <c r="AR155" s="128" t="s">
        <v>132</v>
      </c>
      <c r="AT155" s="128" t="s">
        <v>127</v>
      </c>
      <c r="AU155" s="128" t="s">
        <v>83</v>
      </c>
      <c r="AY155" s="13" t="s">
        <v>126</v>
      </c>
      <c r="BE155" s="129">
        <f>IF(N155="základní",J155,0)</f>
        <v>0</v>
      </c>
      <c r="BF155" s="129">
        <f>IF(N155="snížená",J155,0)</f>
        <v>0</v>
      </c>
      <c r="BG155" s="129">
        <f>IF(N155="zákl. přenesená",J155,0)</f>
        <v>0</v>
      </c>
      <c r="BH155" s="129">
        <f>IF(N155="sníž. přenesená",J155,0)</f>
        <v>0</v>
      </c>
      <c r="BI155" s="129">
        <f>IF(N155="nulová",J155,0)</f>
        <v>0</v>
      </c>
      <c r="BJ155" s="13" t="s">
        <v>83</v>
      </c>
      <c r="BK155" s="129">
        <f>ROUND(I155*H155,2)</f>
        <v>0</v>
      </c>
      <c r="BL155" s="13" t="s">
        <v>132</v>
      </c>
      <c r="BM155" s="128" t="s">
        <v>291</v>
      </c>
    </row>
    <row r="156" spans="2:65" s="1" customFormat="1" ht="10.199999999999999">
      <c r="B156" s="28"/>
      <c r="D156" s="130" t="s">
        <v>133</v>
      </c>
      <c r="F156" s="131" t="s">
        <v>290</v>
      </c>
      <c r="I156" s="132"/>
      <c r="L156" s="28"/>
      <c r="M156" s="133"/>
      <c r="T156" s="49"/>
      <c r="AT156" s="13" t="s">
        <v>133</v>
      </c>
      <c r="AU156" s="13" t="s">
        <v>83</v>
      </c>
    </row>
    <row r="157" spans="2:65" s="1" customFormat="1" ht="57.6">
      <c r="B157" s="28"/>
      <c r="D157" s="130" t="s">
        <v>134</v>
      </c>
      <c r="F157" s="134" t="s">
        <v>292</v>
      </c>
      <c r="I157" s="132"/>
      <c r="L157" s="28"/>
      <c r="M157" s="133"/>
      <c r="T157" s="49"/>
      <c r="AT157" s="13" t="s">
        <v>134</v>
      </c>
      <c r="AU157" s="13" t="s">
        <v>83</v>
      </c>
    </row>
    <row r="158" spans="2:65" s="1" customFormat="1" ht="24.15" customHeight="1">
      <c r="B158" s="28"/>
      <c r="C158" s="117" t="s">
        <v>194</v>
      </c>
      <c r="D158" s="117" t="s">
        <v>127</v>
      </c>
      <c r="E158" s="118" t="s">
        <v>293</v>
      </c>
      <c r="F158" s="119" t="s">
        <v>294</v>
      </c>
      <c r="G158" s="120" t="s">
        <v>130</v>
      </c>
      <c r="H158" s="121">
        <v>36</v>
      </c>
      <c r="I158" s="122"/>
      <c r="J158" s="123">
        <f>ROUND(I158*H158,2)</f>
        <v>0</v>
      </c>
      <c r="K158" s="119" t="s">
        <v>131</v>
      </c>
      <c r="L158" s="28"/>
      <c r="M158" s="124" t="s">
        <v>19</v>
      </c>
      <c r="N158" s="125" t="s">
        <v>46</v>
      </c>
      <c r="P158" s="126">
        <f>O158*H158</f>
        <v>0</v>
      </c>
      <c r="Q158" s="126">
        <v>0</v>
      </c>
      <c r="R158" s="126">
        <f>Q158*H158</f>
        <v>0</v>
      </c>
      <c r="S158" s="126">
        <v>0</v>
      </c>
      <c r="T158" s="127">
        <f>S158*H158</f>
        <v>0</v>
      </c>
      <c r="AR158" s="128" t="s">
        <v>132</v>
      </c>
      <c r="AT158" s="128" t="s">
        <v>127</v>
      </c>
      <c r="AU158" s="128" t="s">
        <v>83</v>
      </c>
      <c r="AY158" s="13" t="s">
        <v>126</v>
      </c>
      <c r="BE158" s="129">
        <f>IF(N158="základní",J158,0)</f>
        <v>0</v>
      </c>
      <c r="BF158" s="129">
        <f>IF(N158="snížená",J158,0)</f>
        <v>0</v>
      </c>
      <c r="BG158" s="129">
        <f>IF(N158="zákl. přenesená",J158,0)</f>
        <v>0</v>
      </c>
      <c r="BH158" s="129">
        <f>IF(N158="sníž. přenesená",J158,0)</f>
        <v>0</v>
      </c>
      <c r="BI158" s="129">
        <f>IF(N158="nulová",J158,0)</f>
        <v>0</v>
      </c>
      <c r="BJ158" s="13" t="s">
        <v>83</v>
      </c>
      <c r="BK158" s="129">
        <f>ROUND(I158*H158,2)</f>
        <v>0</v>
      </c>
      <c r="BL158" s="13" t="s">
        <v>132</v>
      </c>
      <c r="BM158" s="128" t="s">
        <v>295</v>
      </c>
    </row>
    <row r="159" spans="2:65" s="1" customFormat="1" ht="19.2">
      <c r="B159" s="28"/>
      <c r="D159" s="130" t="s">
        <v>133</v>
      </c>
      <c r="F159" s="131" t="s">
        <v>294</v>
      </c>
      <c r="I159" s="132"/>
      <c r="L159" s="28"/>
      <c r="M159" s="133"/>
      <c r="T159" s="49"/>
      <c r="AT159" s="13" t="s">
        <v>133</v>
      </c>
      <c r="AU159" s="13" t="s">
        <v>83</v>
      </c>
    </row>
    <row r="160" spans="2:65" s="1" customFormat="1" ht="28.8">
      <c r="B160" s="28"/>
      <c r="D160" s="130" t="s">
        <v>134</v>
      </c>
      <c r="F160" s="134" t="s">
        <v>296</v>
      </c>
      <c r="I160" s="132"/>
      <c r="L160" s="28"/>
      <c r="M160" s="133"/>
      <c r="T160" s="49"/>
      <c r="AT160" s="13" t="s">
        <v>134</v>
      </c>
      <c r="AU160" s="13" t="s">
        <v>83</v>
      </c>
    </row>
    <row r="161" spans="2:65" s="1" customFormat="1" ht="24.15" customHeight="1">
      <c r="B161" s="28"/>
      <c r="C161" s="117" t="s">
        <v>297</v>
      </c>
      <c r="D161" s="117" t="s">
        <v>127</v>
      </c>
      <c r="E161" s="118" t="s">
        <v>298</v>
      </c>
      <c r="F161" s="119" t="s">
        <v>299</v>
      </c>
      <c r="G161" s="120" t="s">
        <v>130</v>
      </c>
      <c r="H161" s="121">
        <v>6</v>
      </c>
      <c r="I161" s="122"/>
      <c r="J161" s="123">
        <f>ROUND(I161*H161,2)</f>
        <v>0</v>
      </c>
      <c r="K161" s="119" t="s">
        <v>131</v>
      </c>
      <c r="L161" s="28"/>
      <c r="M161" s="124" t="s">
        <v>19</v>
      </c>
      <c r="N161" s="125" t="s">
        <v>46</v>
      </c>
      <c r="P161" s="126">
        <f>O161*H161</f>
        <v>0</v>
      </c>
      <c r="Q161" s="126">
        <v>0</v>
      </c>
      <c r="R161" s="126">
        <f>Q161*H161</f>
        <v>0</v>
      </c>
      <c r="S161" s="126">
        <v>0</v>
      </c>
      <c r="T161" s="127">
        <f>S161*H161</f>
        <v>0</v>
      </c>
      <c r="AR161" s="128" t="s">
        <v>132</v>
      </c>
      <c r="AT161" s="128" t="s">
        <v>127</v>
      </c>
      <c r="AU161" s="128" t="s">
        <v>83</v>
      </c>
      <c r="AY161" s="13" t="s">
        <v>126</v>
      </c>
      <c r="BE161" s="129">
        <f>IF(N161="základní",J161,0)</f>
        <v>0</v>
      </c>
      <c r="BF161" s="129">
        <f>IF(N161="snížená",J161,0)</f>
        <v>0</v>
      </c>
      <c r="BG161" s="129">
        <f>IF(N161="zákl. přenesená",J161,0)</f>
        <v>0</v>
      </c>
      <c r="BH161" s="129">
        <f>IF(N161="sníž. přenesená",J161,0)</f>
        <v>0</v>
      </c>
      <c r="BI161" s="129">
        <f>IF(N161="nulová",J161,0)</f>
        <v>0</v>
      </c>
      <c r="BJ161" s="13" t="s">
        <v>83</v>
      </c>
      <c r="BK161" s="129">
        <f>ROUND(I161*H161,2)</f>
        <v>0</v>
      </c>
      <c r="BL161" s="13" t="s">
        <v>132</v>
      </c>
      <c r="BM161" s="128" t="s">
        <v>300</v>
      </c>
    </row>
    <row r="162" spans="2:65" s="1" customFormat="1" ht="19.2">
      <c r="B162" s="28"/>
      <c r="D162" s="130" t="s">
        <v>133</v>
      </c>
      <c r="F162" s="131" t="s">
        <v>299</v>
      </c>
      <c r="I162" s="132"/>
      <c r="L162" s="28"/>
      <c r="M162" s="133"/>
      <c r="T162" s="49"/>
      <c r="AT162" s="13" t="s">
        <v>133</v>
      </c>
      <c r="AU162" s="13" t="s">
        <v>83</v>
      </c>
    </row>
    <row r="163" spans="2:65" s="1" customFormat="1" ht="28.8">
      <c r="B163" s="28"/>
      <c r="D163" s="130" t="s">
        <v>134</v>
      </c>
      <c r="F163" s="134" t="s">
        <v>301</v>
      </c>
      <c r="I163" s="132"/>
      <c r="L163" s="28"/>
      <c r="M163" s="133"/>
      <c r="T163" s="49"/>
      <c r="AT163" s="13" t="s">
        <v>134</v>
      </c>
      <c r="AU163" s="13" t="s">
        <v>83</v>
      </c>
    </row>
    <row r="164" spans="2:65" s="10" customFormat="1" ht="25.95" customHeight="1">
      <c r="B164" s="107"/>
      <c r="D164" s="108" t="s">
        <v>74</v>
      </c>
      <c r="E164" s="109" t="s">
        <v>302</v>
      </c>
      <c r="F164" s="109" t="s">
        <v>303</v>
      </c>
      <c r="I164" s="110"/>
      <c r="J164" s="111">
        <f>BK164</f>
        <v>0</v>
      </c>
      <c r="L164" s="107"/>
      <c r="M164" s="112"/>
      <c r="P164" s="113">
        <f>SUM(P165:P179)</f>
        <v>0</v>
      </c>
      <c r="R164" s="113">
        <f>SUM(R165:R179)</f>
        <v>0</v>
      </c>
      <c r="T164" s="114">
        <f>SUM(T165:T179)</f>
        <v>0</v>
      </c>
      <c r="AR164" s="108" t="s">
        <v>83</v>
      </c>
      <c r="AT164" s="115" t="s">
        <v>74</v>
      </c>
      <c r="AU164" s="115" t="s">
        <v>75</v>
      </c>
      <c r="AY164" s="108" t="s">
        <v>126</v>
      </c>
      <c r="BK164" s="116">
        <f>SUM(BK165:BK179)</f>
        <v>0</v>
      </c>
    </row>
    <row r="165" spans="2:65" s="1" customFormat="1" ht="16.5" customHeight="1">
      <c r="B165" s="28"/>
      <c r="C165" s="117" t="s">
        <v>198</v>
      </c>
      <c r="D165" s="117" t="s">
        <v>127</v>
      </c>
      <c r="E165" s="118" t="s">
        <v>289</v>
      </c>
      <c r="F165" s="119" t="s">
        <v>290</v>
      </c>
      <c r="G165" s="120" t="s">
        <v>130</v>
      </c>
      <c r="H165" s="121">
        <v>19</v>
      </c>
      <c r="I165" s="122"/>
      <c r="J165" s="123">
        <f>ROUND(I165*H165,2)</f>
        <v>0</v>
      </c>
      <c r="K165" s="119" t="s">
        <v>131</v>
      </c>
      <c r="L165" s="28"/>
      <c r="M165" s="124" t="s">
        <v>19</v>
      </c>
      <c r="N165" s="125" t="s">
        <v>46</v>
      </c>
      <c r="P165" s="126">
        <f>O165*H165</f>
        <v>0</v>
      </c>
      <c r="Q165" s="126">
        <v>0</v>
      </c>
      <c r="R165" s="126">
        <f>Q165*H165</f>
        <v>0</v>
      </c>
      <c r="S165" s="126">
        <v>0</v>
      </c>
      <c r="T165" s="127">
        <f>S165*H165</f>
        <v>0</v>
      </c>
      <c r="AR165" s="128" t="s">
        <v>132</v>
      </c>
      <c r="AT165" s="128" t="s">
        <v>127</v>
      </c>
      <c r="AU165" s="128" t="s">
        <v>83</v>
      </c>
      <c r="AY165" s="13" t="s">
        <v>126</v>
      </c>
      <c r="BE165" s="129">
        <f>IF(N165="základní",J165,0)</f>
        <v>0</v>
      </c>
      <c r="BF165" s="129">
        <f>IF(N165="snížená",J165,0)</f>
        <v>0</v>
      </c>
      <c r="BG165" s="129">
        <f>IF(N165="zákl. přenesená",J165,0)</f>
        <v>0</v>
      </c>
      <c r="BH165" s="129">
        <f>IF(N165="sníž. přenesená",J165,0)</f>
        <v>0</v>
      </c>
      <c r="BI165" s="129">
        <f>IF(N165="nulová",J165,0)</f>
        <v>0</v>
      </c>
      <c r="BJ165" s="13" t="s">
        <v>83</v>
      </c>
      <c r="BK165" s="129">
        <f>ROUND(I165*H165,2)</f>
        <v>0</v>
      </c>
      <c r="BL165" s="13" t="s">
        <v>132</v>
      </c>
      <c r="BM165" s="128" t="s">
        <v>304</v>
      </c>
    </row>
    <row r="166" spans="2:65" s="1" customFormat="1" ht="10.199999999999999">
      <c r="B166" s="28"/>
      <c r="D166" s="130" t="s">
        <v>133</v>
      </c>
      <c r="F166" s="131" t="s">
        <v>290</v>
      </c>
      <c r="I166" s="132"/>
      <c r="L166" s="28"/>
      <c r="M166" s="133"/>
      <c r="T166" s="49"/>
      <c r="AT166" s="13" t="s">
        <v>133</v>
      </c>
      <c r="AU166" s="13" t="s">
        <v>83</v>
      </c>
    </row>
    <row r="167" spans="2:65" s="1" customFormat="1" ht="57.6">
      <c r="B167" s="28"/>
      <c r="D167" s="130" t="s">
        <v>134</v>
      </c>
      <c r="F167" s="134" t="s">
        <v>305</v>
      </c>
      <c r="I167" s="132"/>
      <c r="L167" s="28"/>
      <c r="M167" s="133"/>
      <c r="T167" s="49"/>
      <c r="AT167" s="13" t="s">
        <v>134</v>
      </c>
      <c r="AU167" s="13" t="s">
        <v>83</v>
      </c>
    </row>
    <row r="168" spans="2:65" s="1" customFormat="1" ht="16.5" customHeight="1">
      <c r="B168" s="28"/>
      <c r="C168" s="117" t="s">
        <v>306</v>
      </c>
      <c r="D168" s="117" t="s">
        <v>127</v>
      </c>
      <c r="E168" s="118" t="s">
        <v>275</v>
      </c>
      <c r="F168" s="119" t="s">
        <v>276</v>
      </c>
      <c r="G168" s="120" t="s">
        <v>130</v>
      </c>
      <c r="H168" s="121">
        <v>19</v>
      </c>
      <c r="I168" s="122"/>
      <c r="J168" s="123">
        <f>ROUND(I168*H168,2)</f>
        <v>0</v>
      </c>
      <c r="K168" s="119" t="s">
        <v>131</v>
      </c>
      <c r="L168" s="28"/>
      <c r="M168" s="124" t="s">
        <v>19</v>
      </c>
      <c r="N168" s="125" t="s">
        <v>46</v>
      </c>
      <c r="P168" s="126">
        <f>O168*H168</f>
        <v>0</v>
      </c>
      <c r="Q168" s="126">
        <v>0</v>
      </c>
      <c r="R168" s="126">
        <f>Q168*H168</f>
        <v>0</v>
      </c>
      <c r="S168" s="126">
        <v>0</v>
      </c>
      <c r="T168" s="127">
        <f>S168*H168</f>
        <v>0</v>
      </c>
      <c r="AR168" s="128" t="s">
        <v>132</v>
      </c>
      <c r="AT168" s="128" t="s">
        <v>127</v>
      </c>
      <c r="AU168" s="128" t="s">
        <v>83</v>
      </c>
      <c r="AY168" s="13" t="s">
        <v>126</v>
      </c>
      <c r="BE168" s="129">
        <f>IF(N168="základní",J168,0)</f>
        <v>0</v>
      </c>
      <c r="BF168" s="129">
        <f>IF(N168="snížená",J168,0)</f>
        <v>0</v>
      </c>
      <c r="BG168" s="129">
        <f>IF(N168="zákl. přenesená",J168,0)</f>
        <v>0</v>
      </c>
      <c r="BH168" s="129">
        <f>IF(N168="sníž. přenesená",J168,0)</f>
        <v>0</v>
      </c>
      <c r="BI168" s="129">
        <f>IF(N168="nulová",J168,0)</f>
        <v>0</v>
      </c>
      <c r="BJ168" s="13" t="s">
        <v>83</v>
      </c>
      <c r="BK168" s="129">
        <f>ROUND(I168*H168,2)</f>
        <v>0</v>
      </c>
      <c r="BL168" s="13" t="s">
        <v>132</v>
      </c>
      <c r="BM168" s="128" t="s">
        <v>307</v>
      </c>
    </row>
    <row r="169" spans="2:65" s="1" customFormat="1" ht="10.199999999999999">
      <c r="B169" s="28"/>
      <c r="D169" s="130" t="s">
        <v>133</v>
      </c>
      <c r="F169" s="131" t="s">
        <v>276</v>
      </c>
      <c r="I169" s="132"/>
      <c r="L169" s="28"/>
      <c r="M169" s="133"/>
      <c r="T169" s="49"/>
      <c r="AT169" s="13" t="s">
        <v>133</v>
      </c>
      <c r="AU169" s="13" t="s">
        <v>83</v>
      </c>
    </row>
    <row r="170" spans="2:65" s="1" customFormat="1" ht="48">
      <c r="B170" s="28"/>
      <c r="D170" s="130" t="s">
        <v>134</v>
      </c>
      <c r="F170" s="134" t="s">
        <v>308</v>
      </c>
      <c r="I170" s="132"/>
      <c r="L170" s="28"/>
      <c r="M170" s="133"/>
      <c r="T170" s="49"/>
      <c r="AT170" s="13" t="s">
        <v>134</v>
      </c>
      <c r="AU170" s="13" t="s">
        <v>83</v>
      </c>
    </row>
    <row r="171" spans="2:65" s="1" customFormat="1" ht="16.5" customHeight="1">
      <c r="B171" s="28"/>
      <c r="C171" s="117" t="s">
        <v>243</v>
      </c>
      <c r="D171" s="117" t="s">
        <v>127</v>
      </c>
      <c r="E171" s="118" t="s">
        <v>309</v>
      </c>
      <c r="F171" s="119" t="s">
        <v>310</v>
      </c>
      <c r="G171" s="120" t="s">
        <v>130</v>
      </c>
      <c r="H171" s="121">
        <v>15</v>
      </c>
      <c r="I171" s="122"/>
      <c r="J171" s="123">
        <f>ROUND(I171*H171,2)</f>
        <v>0</v>
      </c>
      <c r="K171" s="119" t="s">
        <v>131</v>
      </c>
      <c r="L171" s="28"/>
      <c r="M171" s="124" t="s">
        <v>19</v>
      </c>
      <c r="N171" s="125" t="s">
        <v>46</v>
      </c>
      <c r="P171" s="126">
        <f>O171*H171</f>
        <v>0</v>
      </c>
      <c r="Q171" s="126">
        <v>0</v>
      </c>
      <c r="R171" s="126">
        <f>Q171*H171</f>
        <v>0</v>
      </c>
      <c r="S171" s="126">
        <v>0</v>
      </c>
      <c r="T171" s="127">
        <f>S171*H171</f>
        <v>0</v>
      </c>
      <c r="AR171" s="128" t="s">
        <v>132</v>
      </c>
      <c r="AT171" s="128" t="s">
        <v>127</v>
      </c>
      <c r="AU171" s="128" t="s">
        <v>83</v>
      </c>
      <c r="AY171" s="13" t="s">
        <v>126</v>
      </c>
      <c r="BE171" s="129">
        <f>IF(N171="základní",J171,0)</f>
        <v>0</v>
      </c>
      <c r="BF171" s="129">
        <f>IF(N171="snížená",J171,0)</f>
        <v>0</v>
      </c>
      <c r="BG171" s="129">
        <f>IF(N171="zákl. přenesená",J171,0)</f>
        <v>0</v>
      </c>
      <c r="BH171" s="129">
        <f>IF(N171="sníž. přenesená",J171,0)</f>
        <v>0</v>
      </c>
      <c r="BI171" s="129">
        <f>IF(N171="nulová",J171,0)</f>
        <v>0</v>
      </c>
      <c r="BJ171" s="13" t="s">
        <v>83</v>
      </c>
      <c r="BK171" s="129">
        <f>ROUND(I171*H171,2)</f>
        <v>0</v>
      </c>
      <c r="BL171" s="13" t="s">
        <v>132</v>
      </c>
      <c r="BM171" s="128" t="s">
        <v>311</v>
      </c>
    </row>
    <row r="172" spans="2:65" s="1" customFormat="1" ht="10.199999999999999">
      <c r="B172" s="28"/>
      <c r="D172" s="130" t="s">
        <v>133</v>
      </c>
      <c r="F172" s="131" t="s">
        <v>310</v>
      </c>
      <c r="I172" s="132"/>
      <c r="L172" s="28"/>
      <c r="M172" s="133"/>
      <c r="T172" s="49"/>
      <c r="AT172" s="13" t="s">
        <v>133</v>
      </c>
      <c r="AU172" s="13" t="s">
        <v>83</v>
      </c>
    </row>
    <row r="173" spans="2:65" s="1" customFormat="1" ht="28.8">
      <c r="B173" s="28"/>
      <c r="D173" s="130" t="s">
        <v>134</v>
      </c>
      <c r="F173" s="134" t="s">
        <v>312</v>
      </c>
      <c r="I173" s="132"/>
      <c r="L173" s="28"/>
      <c r="M173" s="133"/>
      <c r="T173" s="49"/>
      <c r="AT173" s="13" t="s">
        <v>134</v>
      </c>
      <c r="AU173" s="13" t="s">
        <v>83</v>
      </c>
    </row>
    <row r="174" spans="2:65" s="1" customFormat="1" ht="16.5" customHeight="1">
      <c r="B174" s="28"/>
      <c r="C174" s="117" t="s">
        <v>313</v>
      </c>
      <c r="D174" s="117" t="s">
        <v>127</v>
      </c>
      <c r="E174" s="118" t="s">
        <v>314</v>
      </c>
      <c r="F174" s="119" t="s">
        <v>315</v>
      </c>
      <c r="G174" s="120" t="s">
        <v>130</v>
      </c>
      <c r="H174" s="121">
        <v>19</v>
      </c>
      <c r="I174" s="122"/>
      <c r="J174" s="123">
        <f>ROUND(I174*H174,2)</f>
        <v>0</v>
      </c>
      <c r="K174" s="119" t="s">
        <v>131</v>
      </c>
      <c r="L174" s="28"/>
      <c r="M174" s="124" t="s">
        <v>19</v>
      </c>
      <c r="N174" s="125" t="s">
        <v>46</v>
      </c>
      <c r="P174" s="126">
        <f>O174*H174</f>
        <v>0</v>
      </c>
      <c r="Q174" s="126">
        <v>0</v>
      </c>
      <c r="R174" s="126">
        <f>Q174*H174</f>
        <v>0</v>
      </c>
      <c r="S174" s="126">
        <v>0</v>
      </c>
      <c r="T174" s="127">
        <f>S174*H174</f>
        <v>0</v>
      </c>
      <c r="AR174" s="128" t="s">
        <v>132</v>
      </c>
      <c r="AT174" s="128" t="s">
        <v>127</v>
      </c>
      <c r="AU174" s="128" t="s">
        <v>83</v>
      </c>
      <c r="AY174" s="13" t="s">
        <v>126</v>
      </c>
      <c r="BE174" s="129">
        <f>IF(N174="základní",J174,0)</f>
        <v>0</v>
      </c>
      <c r="BF174" s="129">
        <f>IF(N174="snížená",J174,0)</f>
        <v>0</v>
      </c>
      <c r="BG174" s="129">
        <f>IF(N174="zákl. přenesená",J174,0)</f>
        <v>0</v>
      </c>
      <c r="BH174" s="129">
        <f>IF(N174="sníž. přenesená",J174,0)</f>
        <v>0</v>
      </c>
      <c r="BI174" s="129">
        <f>IF(N174="nulová",J174,0)</f>
        <v>0</v>
      </c>
      <c r="BJ174" s="13" t="s">
        <v>83</v>
      </c>
      <c r="BK174" s="129">
        <f>ROUND(I174*H174,2)</f>
        <v>0</v>
      </c>
      <c r="BL174" s="13" t="s">
        <v>132</v>
      </c>
      <c r="BM174" s="128" t="s">
        <v>316</v>
      </c>
    </row>
    <row r="175" spans="2:65" s="1" customFormat="1" ht="10.199999999999999">
      <c r="B175" s="28"/>
      <c r="D175" s="130" t="s">
        <v>133</v>
      </c>
      <c r="F175" s="131" t="s">
        <v>315</v>
      </c>
      <c r="I175" s="132"/>
      <c r="L175" s="28"/>
      <c r="M175" s="133"/>
      <c r="T175" s="49"/>
      <c r="AT175" s="13" t="s">
        <v>133</v>
      </c>
      <c r="AU175" s="13" t="s">
        <v>83</v>
      </c>
    </row>
    <row r="176" spans="2:65" s="1" customFormat="1" ht="28.8">
      <c r="B176" s="28"/>
      <c r="D176" s="130" t="s">
        <v>134</v>
      </c>
      <c r="F176" s="134" t="s">
        <v>301</v>
      </c>
      <c r="I176" s="132"/>
      <c r="L176" s="28"/>
      <c r="M176" s="133"/>
      <c r="T176" s="49"/>
      <c r="AT176" s="13" t="s">
        <v>134</v>
      </c>
      <c r="AU176" s="13" t="s">
        <v>83</v>
      </c>
    </row>
    <row r="177" spans="2:65" s="1" customFormat="1" ht="16.5" customHeight="1">
      <c r="B177" s="28"/>
      <c r="C177" s="117" t="s">
        <v>248</v>
      </c>
      <c r="D177" s="117" t="s">
        <v>127</v>
      </c>
      <c r="E177" s="118" t="s">
        <v>317</v>
      </c>
      <c r="F177" s="119" t="s">
        <v>318</v>
      </c>
      <c r="G177" s="120" t="s">
        <v>130</v>
      </c>
      <c r="H177" s="121">
        <v>15</v>
      </c>
      <c r="I177" s="122"/>
      <c r="J177" s="123">
        <f>ROUND(I177*H177,2)</f>
        <v>0</v>
      </c>
      <c r="K177" s="119" t="s">
        <v>131</v>
      </c>
      <c r="L177" s="28"/>
      <c r="M177" s="124" t="s">
        <v>19</v>
      </c>
      <c r="N177" s="125" t="s">
        <v>46</v>
      </c>
      <c r="P177" s="126">
        <f>O177*H177</f>
        <v>0</v>
      </c>
      <c r="Q177" s="126">
        <v>0</v>
      </c>
      <c r="R177" s="126">
        <f>Q177*H177</f>
        <v>0</v>
      </c>
      <c r="S177" s="126">
        <v>0</v>
      </c>
      <c r="T177" s="127">
        <f>S177*H177</f>
        <v>0</v>
      </c>
      <c r="AR177" s="128" t="s">
        <v>132</v>
      </c>
      <c r="AT177" s="128" t="s">
        <v>127</v>
      </c>
      <c r="AU177" s="128" t="s">
        <v>83</v>
      </c>
      <c r="AY177" s="13" t="s">
        <v>126</v>
      </c>
      <c r="BE177" s="129">
        <f>IF(N177="základní",J177,0)</f>
        <v>0</v>
      </c>
      <c r="BF177" s="129">
        <f>IF(N177="snížená",J177,0)</f>
        <v>0</v>
      </c>
      <c r="BG177" s="129">
        <f>IF(N177="zákl. přenesená",J177,0)</f>
        <v>0</v>
      </c>
      <c r="BH177" s="129">
        <f>IF(N177="sníž. přenesená",J177,0)</f>
        <v>0</v>
      </c>
      <c r="BI177" s="129">
        <f>IF(N177="nulová",J177,0)</f>
        <v>0</v>
      </c>
      <c r="BJ177" s="13" t="s">
        <v>83</v>
      </c>
      <c r="BK177" s="129">
        <f>ROUND(I177*H177,2)</f>
        <v>0</v>
      </c>
      <c r="BL177" s="13" t="s">
        <v>132</v>
      </c>
      <c r="BM177" s="128" t="s">
        <v>319</v>
      </c>
    </row>
    <row r="178" spans="2:65" s="1" customFormat="1" ht="10.199999999999999">
      <c r="B178" s="28"/>
      <c r="D178" s="130" t="s">
        <v>133</v>
      </c>
      <c r="F178" s="131" t="s">
        <v>318</v>
      </c>
      <c r="I178" s="132"/>
      <c r="L178" s="28"/>
      <c r="M178" s="133"/>
      <c r="T178" s="49"/>
      <c r="AT178" s="13" t="s">
        <v>133</v>
      </c>
      <c r="AU178" s="13" t="s">
        <v>83</v>
      </c>
    </row>
    <row r="179" spans="2:65" s="1" customFormat="1" ht="28.8">
      <c r="B179" s="28"/>
      <c r="D179" s="130" t="s">
        <v>134</v>
      </c>
      <c r="F179" s="134" t="s">
        <v>320</v>
      </c>
      <c r="I179" s="132"/>
      <c r="L179" s="28"/>
      <c r="M179" s="133"/>
      <c r="T179" s="49"/>
      <c r="AT179" s="13" t="s">
        <v>134</v>
      </c>
      <c r="AU179" s="13" t="s">
        <v>83</v>
      </c>
    </row>
    <row r="180" spans="2:65" s="10" customFormat="1" ht="25.95" customHeight="1">
      <c r="B180" s="107"/>
      <c r="D180" s="108" t="s">
        <v>74</v>
      </c>
      <c r="E180" s="109" t="s">
        <v>321</v>
      </c>
      <c r="F180" s="109" t="s">
        <v>322</v>
      </c>
      <c r="I180" s="110"/>
      <c r="J180" s="111">
        <f>BK180</f>
        <v>0</v>
      </c>
      <c r="L180" s="107"/>
      <c r="M180" s="112"/>
      <c r="P180" s="113">
        <f>SUM(P181:P187)</f>
        <v>0</v>
      </c>
      <c r="R180" s="113">
        <f>SUM(R181:R187)</f>
        <v>0</v>
      </c>
      <c r="T180" s="114">
        <f>SUM(T181:T187)</f>
        <v>0</v>
      </c>
      <c r="AR180" s="108" t="s">
        <v>83</v>
      </c>
      <c r="AT180" s="115" t="s">
        <v>74</v>
      </c>
      <c r="AU180" s="115" t="s">
        <v>75</v>
      </c>
      <c r="AY180" s="108" t="s">
        <v>126</v>
      </c>
      <c r="BK180" s="116">
        <f>SUM(BK181:BK187)</f>
        <v>0</v>
      </c>
    </row>
    <row r="181" spans="2:65" s="1" customFormat="1" ht="24.15" customHeight="1">
      <c r="B181" s="28"/>
      <c r="C181" s="117" t="s">
        <v>323</v>
      </c>
      <c r="D181" s="117" t="s">
        <v>127</v>
      </c>
      <c r="E181" s="118" t="s">
        <v>324</v>
      </c>
      <c r="F181" s="119" t="s">
        <v>325</v>
      </c>
      <c r="G181" s="120" t="s">
        <v>130</v>
      </c>
      <c r="H181" s="121">
        <v>4</v>
      </c>
      <c r="I181" s="122"/>
      <c r="J181" s="123">
        <f>ROUND(I181*H181,2)</f>
        <v>0</v>
      </c>
      <c r="K181" s="119" t="s">
        <v>131</v>
      </c>
      <c r="L181" s="28"/>
      <c r="M181" s="124" t="s">
        <v>19</v>
      </c>
      <c r="N181" s="125" t="s">
        <v>46</v>
      </c>
      <c r="P181" s="126">
        <f>O181*H181</f>
        <v>0</v>
      </c>
      <c r="Q181" s="126">
        <v>0</v>
      </c>
      <c r="R181" s="126">
        <f>Q181*H181</f>
        <v>0</v>
      </c>
      <c r="S181" s="126">
        <v>0</v>
      </c>
      <c r="T181" s="127">
        <f>S181*H181</f>
        <v>0</v>
      </c>
      <c r="AR181" s="128" t="s">
        <v>132</v>
      </c>
      <c r="AT181" s="128" t="s">
        <v>127</v>
      </c>
      <c r="AU181" s="128" t="s">
        <v>83</v>
      </c>
      <c r="AY181" s="13" t="s">
        <v>126</v>
      </c>
      <c r="BE181" s="129">
        <f>IF(N181="základní",J181,0)</f>
        <v>0</v>
      </c>
      <c r="BF181" s="129">
        <f>IF(N181="snížená",J181,0)</f>
        <v>0</v>
      </c>
      <c r="BG181" s="129">
        <f>IF(N181="zákl. přenesená",J181,0)</f>
        <v>0</v>
      </c>
      <c r="BH181" s="129">
        <f>IF(N181="sníž. přenesená",J181,0)</f>
        <v>0</v>
      </c>
      <c r="BI181" s="129">
        <f>IF(N181="nulová",J181,0)</f>
        <v>0</v>
      </c>
      <c r="BJ181" s="13" t="s">
        <v>83</v>
      </c>
      <c r="BK181" s="129">
        <f>ROUND(I181*H181,2)</f>
        <v>0</v>
      </c>
      <c r="BL181" s="13" t="s">
        <v>132</v>
      </c>
      <c r="BM181" s="128" t="s">
        <v>326</v>
      </c>
    </row>
    <row r="182" spans="2:65" s="1" customFormat="1" ht="10.199999999999999">
      <c r="B182" s="28"/>
      <c r="D182" s="130" t="s">
        <v>133</v>
      </c>
      <c r="F182" s="131" t="s">
        <v>325</v>
      </c>
      <c r="I182" s="132"/>
      <c r="L182" s="28"/>
      <c r="M182" s="133"/>
      <c r="T182" s="49"/>
      <c r="AT182" s="13" t="s">
        <v>133</v>
      </c>
      <c r="AU182" s="13" t="s">
        <v>83</v>
      </c>
    </row>
    <row r="183" spans="2:65" s="1" customFormat="1" ht="21.75" customHeight="1">
      <c r="B183" s="28"/>
      <c r="C183" s="117" t="s">
        <v>251</v>
      </c>
      <c r="D183" s="117" t="s">
        <v>127</v>
      </c>
      <c r="E183" s="118" t="s">
        <v>327</v>
      </c>
      <c r="F183" s="119" t="s">
        <v>328</v>
      </c>
      <c r="G183" s="120" t="s">
        <v>210</v>
      </c>
      <c r="H183" s="121">
        <v>2</v>
      </c>
      <c r="I183" s="122"/>
      <c r="J183" s="123">
        <f>ROUND(I183*H183,2)</f>
        <v>0</v>
      </c>
      <c r="K183" s="119" t="s">
        <v>131</v>
      </c>
      <c r="L183" s="28"/>
      <c r="M183" s="124" t="s">
        <v>19</v>
      </c>
      <c r="N183" s="125" t="s">
        <v>46</v>
      </c>
      <c r="P183" s="126">
        <f>O183*H183</f>
        <v>0</v>
      </c>
      <c r="Q183" s="126">
        <v>0</v>
      </c>
      <c r="R183" s="126">
        <f>Q183*H183</f>
        <v>0</v>
      </c>
      <c r="S183" s="126">
        <v>0</v>
      </c>
      <c r="T183" s="127">
        <f>S183*H183</f>
        <v>0</v>
      </c>
      <c r="AR183" s="128" t="s">
        <v>132</v>
      </c>
      <c r="AT183" s="128" t="s">
        <v>127</v>
      </c>
      <c r="AU183" s="128" t="s">
        <v>83</v>
      </c>
      <c r="AY183" s="13" t="s">
        <v>126</v>
      </c>
      <c r="BE183" s="129">
        <f>IF(N183="základní",J183,0)</f>
        <v>0</v>
      </c>
      <c r="BF183" s="129">
        <f>IF(N183="snížená",J183,0)</f>
        <v>0</v>
      </c>
      <c r="BG183" s="129">
        <f>IF(N183="zákl. přenesená",J183,0)</f>
        <v>0</v>
      </c>
      <c r="BH183" s="129">
        <f>IF(N183="sníž. přenesená",J183,0)</f>
        <v>0</v>
      </c>
      <c r="BI183" s="129">
        <f>IF(N183="nulová",J183,0)</f>
        <v>0</v>
      </c>
      <c r="BJ183" s="13" t="s">
        <v>83</v>
      </c>
      <c r="BK183" s="129">
        <f>ROUND(I183*H183,2)</f>
        <v>0</v>
      </c>
      <c r="BL183" s="13" t="s">
        <v>132</v>
      </c>
      <c r="BM183" s="128" t="s">
        <v>329</v>
      </c>
    </row>
    <row r="184" spans="2:65" s="1" customFormat="1" ht="10.199999999999999">
      <c r="B184" s="28"/>
      <c r="D184" s="130" t="s">
        <v>133</v>
      </c>
      <c r="F184" s="131" t="s">
        <v>328</v>
      </c>
      <c r="I184" s="132"/>
      <c r="L184" s="28"/>
      <c r="M184" s="133"/>
      <c r="T184" s="49"/>
      <c r="AT184" s="13" t="s">
        <v>133</v>
      </c>
      <c r="AU184" s="13" t="s">
        <v>83</v>
      </c>
    </row>
    <row r="185" spans="2:65" s="1" customFormat="1" ht="66.75" customHeight="1">
      <c r="B185" s="28"/>
      <c r="C185" s="117" t="s">
        <v>330</v>
      </c>
      <c r="D185" s="117" t="s">
        <v>127</v>
      </c>
      <c r="E185" s="118" t="s">
        <v>331</v>
      </c>
      <c r="F185" s="119" t="s">
        <v>332</v>
      </c>
      <c r="G185" s="120" t="s">
        <v>210</v>
      </c>
      <c r="H185" s="121">
        <v>6</v>
      </c>
      <c r="I185" s="122"/>
      <c r="J185" s="123">
        <f>ROUND(I185*H185,2)</f>
        <v>0</v>
      </c>
      <c r="K185" s="119" t="s">
        <v>131</v>
      </c>
      <c r="L185" s="28"/>
      <c r="M185" s="124" t="s">
        <v>19</v>
      </c>
      <c r="N185" s="125" t="s">
        <v>46</v>
      </c>
      <c r="P185" s="126">
        <f>O185*H185</f>
        <v>0</v>
      </c>
      <c r="Q185" s="126">
        <v>0</v>
      </c>
      <c r="R185" s="126">
        <f>Q185*H185</f>
        <v>0</v>
      </c>
      <c r="S185" s="126">
        <v>0</v>
      </c>
      <c r="T185" s="127">
        <f>S185*H185</f>
        <v>0</v>
      </c>
      <c r="AR185" s="128" t="s">
        <v>132</v>
      </c>
      <c r="AT185" s="128" t="s">
        <v>127</v>
      </c>
      <c r="AU185" s="128" t="s">
        <v>83</v>
      </c>
      <c r="AY185" s="13" t="s">
        <v>126</v>
      </c>
      <c r="BE185" s="129">
        <f>IF(N185="základní",J185,0)</f>
        <v>0</v>
      </c>
      <c r="BF185" s="129">
        <f>IF(N185="snížená",J185,0)</f>
        <v>0</v>
      </c>
      <c r="BG185" s="129">
        <f>IF(N185="zákl. přenesená",J185,0)</f>
        <v>0</v>
      </c>
      <c r="BH185" s="129">
        <f>IF(N185="sníž. přenesená",J185,0)</f>
        <v>0</v>
      </c>
      <c r="BI185" s="129">
        <f>IF(N185="nulová",J185,0)</f>
        <v>0</v>
      </c>
      <c r="BJ185" s="13" t="s">
        <v>83</v>
      </c>
      <c r="BK185" s="129">
        <f>ROUND(I185*H185,2)</f>
        <v>0</v>
      </c>
      <c r="BL185" s="13" t="s">
        <v>132</v>
      </c>
      <c r="BM185" s="128" t="s">
        <v>333</v>
      </c>
    </row>
    <row r="186" spans="2:65" s="1" customFormat="1" ht="76.8">
      <c r="B186" s="28"/>
      <c r="D186" s="130" t="s">
        <v>133</v>
      </c>
      <c r="F186" s="131" t="s">
        <v>334</v>
      </c>
      <c r="I186" s="132"/>
      <c r="L186" s="28"/>
      <c r="M186" s="133"/>
      <c r="T186" s="49"/>
      <c r="AT186" s="13" t="s">
        <v>133</v>
      </c>
      <c r="AU186" s="13" t="s">
        <v>83</v>
      </c>
    </row>
    <row r="187" spans="2:65" s="1" customFormat="1" ht="86.4">
      <c r="B187" s="28"/>
      <c r="D187" s="130" t="s">
        <v>134</v>
      </c>
      <c r="F187" s="134" t="s">
        <v>335</v>
      </c>
      <c r="I187" s="132"/>
      <c r="L187" s="28"/>
      <c r="M187" s="135"/>
      <c r="N187" s="136"/>
      <c r="O187" s="136"/>
      <c r="P187" s="136"/>
      <c r="Q187" s="136"/>
      <c r="R187" s="136"/>
      <c r="S187" s="136"/>
      <c r="T187" s="137"/>
      <c r="AT187" s="13" t="s">
        <v>134</v>
      </c>
      <c r="AU187" s="13" t="s">
        <v>83</v>
      </c>
    </row>
    <row r="188" spans="2:65" s="1" customFormat="1" ht="6.9" customHeight="1">
      <c r="B188" s="37"/>
      <c r="C188" s="38"/>
      <c r="D188" s="38"/>
      <c r="E188" s="38"/>
      <c r="F188" s="38"/>
      <c r="G188" s="38"/>
      <c r="H188" s="38"/>
      <c r="I188" s="38"/>
      <c r="J188" s="38"/>
      <c r="K188" s="38"/>
      <c r="L188" s="28"/>
    </row>
  </sheetData>
  <sheetProtection algorithmName="SHA-512" hashValue="Jk0HWICIgHhVQyubRoLxA6S2kGhGJmRKEPfWUW3cm/yGB3UZbt4r1P//06cFO50b1TvHFAr+Mf8QponsLw7ySw==" saltValue="v805OEHI1KR/fLz4XTmWZjcajXg+jvjUMrbZWnyeoiwH0wHSPLNF3Xmtqzhw+3BroeW/MRjp4FGEwKKvo8A/CA==" spinCount="100000" sheet="1" objects="1" scenarios="1" formatColumns="0" formatRows="0" autoFilter="0"/>
  <autoFilter ref="C83:K187" xr:uid="{00000000-0009-0000-0000-000002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85"/>
  <sheetViews>
    <sheetView showGridLines="0" topLeftCell="A71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3" t="s">
        <v>91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" customHeight="1">
      <c r="B4" s="16"/>
      <c r="D4" s="17" t="s">
        <v>98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60" t="str">
        <f>'Rekapitulace stavby'!K6</f>
        <v>NOVOSTAVBA MATEŘSKÉ ŠKOLKY BEROUN MÁCHOVNA - MOBILIÁŘ - DOPLŇKY</v>
      </c>
      <c r="F7" s="261"/>
      <c r="G7" s="261"/>
      <c r="H7" s="261"/>
      <c r="L7" s="16"/>
    </row>
    <row r="8" spans="2:46" s="1" customFormat="1" ht="12" customHeight="1">
      <c r="B8" s="28"/>
      <c r="D8" s="23" t="s">
        <v>99</v>
      </c>
      <c r="L8" s="28"/>
    </row>
    <row r="9" spans="2:46" s="1" customFormat="1" ht="16.5" customHeight="1">
      <c r="B9" s="28"/>
      <c r="E9" s="223" t="s">
        <v>336</v>
      </c>
      <c r="F9" s="262"/>
      <c r="G9" s="262"/>
      <c r="H9" s="262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19</v>
      </c>
      <c r="I11" s="23" t="s">
        <v>20</v>
      </c>
      <c r="J11" s="21" t="s">
        <v>19</v>
      </c>
      <c r="L11" s="28"/>
    </row>
    <row r="12" spans="2:46" s="1" customFormat="1" ht="12" customHeight="1">
      <c r="B12" s="28"/>
      <c r="D12" s="23" t="s">
        <v>21</v>
      </c>
      <c r="F12" s="21" t="s">
        <v>22</v>
      </c>
      <c r="I12" s="23" t="s">
        <v>23</v>
      </c>
      <c r="J12" s="45" t="str">
        <f>'Rekapitulace stavby'!AN8</f>
        <v>7. 2. 2026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25</v>
      </c>
      <c r="I14" s="23" t="s">
        <v>26</v>
      </c>
      <c r="J14" s="21" t="s">
        <v>27</v>
      </c>
      <c r="L14" s="28"/>
    </row>
    <row r="15" spans="2:46" s="1" customFormat="1" ht="18" customHeight="1">
      <c r="B15" s="28"/>
      <c r="E15" s="21" t="s">
        <v>28</v>
      </c>
      <c r="I15" s="23" t="s">
        <v>29</v>
      </c>
      <c r="J15" s="21" t="s">
        <v>30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31</v>
      </c>
      <c r="I17" s="23" t="s">
        <v>26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63" t="str">
        <f>'Rekapitulace stavby'!E14</f>
        <v>Vyplň údaj</v>
      </c>
      <c r="F18" s="244"/>
      <c r="G18" s="244"/>
      <c r="H18" s="244"/>
      <c r="I18" s="23" t="s">
        <v>29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33</v>
      </c>
      <c r="I20" s="23" t="s">
        <v>26</v>
      </c>
      <c r="J20" s="21" t="s">
        <v>34</v>
      </c>
      <c r="L20" s="28"/>
    </row>
    <row r="21" spans="2:12" s="1" customFormat="1" ht="18" customHeight="1">
      <c r="B21" s="28"/>
      <c r="E21" s="21" t="s">
        <v>35</v>
      </c>
      <c r="I21" s="23" t="s">
        <v>29</v>
      </c>
      <c r="J21" s="21" t="s">
        <v>19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37</v>
      </c>
      <c r="I23" s="23" t="s">
        <v>26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29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39</v>
      </c>
      <c r="L26" s="28"/>
    </row>
    <row r="27" spans="2:12" s="7" customFormat="1" ht="16.5" customHeight="1">
      <c r="B27" s="82"/>
      <c r="E27" s="249" t="s">
        <v>19</v>
      </c>
      <c r="F27" s="249"/>
      <c r="G27" s="249"/>
      <c r="H27" s="249"/>
      <c r="L27" s="82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6"/>
      <c r="E29" s="46"/>
      <c r="F29" s="46"/>
      <c r="G29" s="46"/>
      <c r="H29" s="46"/>
      <c r="I29" s="46"/>
      <c r="J29" s="46"/>
      <c r="K29" s="46"/>
      <c r="L29" s="28"/>
    </row>
    <row r="30" spans="2:12" s="1" customFormat="1" ht="25.35" customHeight="1">
      <c r="B30" s="28"/>
      <c r="D30" s="83" t="s">
        <v>41</v>
      </c>
      <c r="J30" s="59">
        <f>ROUND(J80, 2)</f>
        <v>0</v>
      </c>
      <c r="L30" s="28"/>
    </row>
    <row r="31" spans="2:12" s="1" customFormat="1" ht="6.9" customHeight="1">
      <c r="B31" s="28"/>
      <c r="D31" s="46"/>
      <c r="E31" s="46"/>
      <c r="F31" s="46"/>
      <c r="G31" s="46"/>
      <c r="H31" s="46"/>
      <c r="I31" s="46"/>
      <c r="J31" s="46"/>
      <c r="K31" s="46"/>
      <c r="L31" s="28"/>
    </row>
    <row r="32" spans="2:12" s="1" customFormat="1" ht="14.4" customHeight="1">
      <c r="B32" s="28"/>
      <c r="F32" s="31" t="s">
        <v>43</v>
      </c>
      <c r="I32" s="31" t="s">
        <v>42</v>
      </c>
      <c r="J32" s="31" t="s">
        <v>44</v>
      </c>
      <c r="L32" s="28"/>
    </row>
    <row r="33" spans="2:12" s="1" customFormat="1" ht="14.4" customHeight="1">
      <c r="B33" s="28"/>
      <c r="D33" s="48" t="s">
        <v>45</v>
      </c>
      <c r="E33" s="23" t="s">
        <v>46</v>
      </c>
      <c r="F33" s="84">
        <f>ROUND((SUM(BE80:BE84)),  2)</f>
        <v>0</v>
      </c>
      <c r="I33" s="85">
        <v>0.21</v>
      </c>
      <c r="J33" s="84">
        <f>ROUND(((SUM(BE80:BE84))*I33),  2)</f>
        <v>0</v>
      </c>
      <c r="L33" s="28"/>
    </row>
    <row r="34" spans="2:12" s="1" customFormat="1" ht="14.4" customHeight="1">
      <c r="B34" s="28"/>
      <c r="E34" s="23" t="s">
        <v>47</v>
      </c>
      <c r="F34" s="84">
        <f>ROUND((SUM(BF80:BF84)),  2)</f>
        <v>0</v>
      </c>
      <c r="I34" s="85">
        <v>0.12</v>
      </c>
      <c r="J34" s="84">
        <f>ROUND(((SUM(BF80:BF84))*I34),  2)</f>
        <v>0</v>
      </c>
      <c r="L34" s="28"/>
    </row>
    <row r="35" spans="2:12" s="1" customFormat="1" ht="14.4" hidden="1" customHeight="1">
      <c r="B35" s="28"/>
      <c r="E35" s="23" t="s">
        <v>48</v>
      </c>
      <c r="F35" s="84">
        <f>ROUND((SUM(BG80:BG84)),  2)</f>
        <v>0</v>
      </c>
      <c r="I35" s="85">
        <v>0.21</v>
      </c>
      <c r="J35" s="84">
        <f>0</f>
        <v>0</v>
      </c>
      <c r="L35" s="28"/>
    </row>
    <row r="36" spans="2:12" s="1" customFormat="1" ht="14.4" hidden="1" customHeight="1">
      <c r="B36" s="28"/>
      <c r="E36" s="23" t="s">
        <v>49</v>
      </c>
      <c r="F36" s="84">
        <f>ROUND((SUM(BH80:BH84)),  2)</f>
        <v>0</v>
      </c>
      <c r="I36" s="85">
        <v>0.12</v>
      </c>
      <c r="J36" s="84">
        <f>0</f>
        <v>0</v>
      </c>
      <c r="L36" s="28"/>
    </row>
    <row r="37" spans="2:12" s="1" customFormat="1" ht="14.4" hidden="1" customHeight="1">
      <c r="B37" s="28"/>
      <c r="E37" s="23" t="s">
        <v>50</v>
      </c>
      <c r="F37" s="84">
        <f>ROUND((SUM(BI80:BI84)),  2)</f>
        <v>0</v>
      </c>
      <c r="I37" s="85">
        <v>0</v>
      </c>
      <c r="J37" s="84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6"/>
      <c r="D39" s="87" t="s">
        <v>51</v>
      </c>
      <c r="E39" s="50"/>
      <c r="F39" s="50"/>
      <c r="G39" s="88" t="s">
        <v>52</v>
      </c>
      <c r="H39" s="89" t="s">
        <v>53</v>
      </c>
      <c r="I39" s="50"/>
      <c r="J39" s="90">
        <f>SUM(J30:J37)</f>
        <v>0</v>
      </c>
      <c r="K39" s="91"/>
      <c r="L39" s="28"/>
    </row>
    <row r="40" spans="2:12" s="1" customFormat="1" ht="14.4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28"/>
    </row>
    <row r="44" spans="2:12" s="1" customFormat="1" ht="6.9" customHeight="1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28"/>
    </row>
    <row r="45" spans="2:12" s="1" customFormat="1" ht="24.9" customHeight="1">
      <c r="B45" s="28"/>
      <c r="C45" s="17" t="s">
        <v>101</v>
      </c>
      <c r="L45" s="28"/>
    </row>
    <row r="46" spans="2:12" s="1" customFormat="1" ht="6.9" customHeight="1">
      <c r="B46" s="28"/>
      <c r="L46" s="28"/>
    </row>
    <row r="47" spans="2:12" s="1" customFormat="1" ht="12" customHeight="1">
      <c r="B47" s="28"/>
      <c r="C47" s="23" t="s">
        <v>16</v>
      </c>
      <c r="L47" s="28"/>
    </row>
    <row r="48" spans="2:12" s="1" customFormat="1" ht="26.25" customHeight="1">
      <c r="B48" s="28"/>
      <c r="E48" s="260" t="str">
        <f>E7</f>
        <v>NOVOSTAVBA MATEŘSKÉ ŠKOLKY BEROUN MÁCHOVNA - MOBILIÁŘ - DOPLŇKY</v>
      </c>
      <c r="F48" s="261"/>
      <c r="G48" s="261"/>
      <c r="H48" s="261"/>
      <c r="L48" s="28"/>
    </row>
    <row r="49" spans="2:47" s="1" customFormat="1" ht="12" customHeight="1">
      <c r="B49" s="28"/>
      <c r="C49" s="23" t="s">
        <v>99</v>
      </c>
      <c r="L49" s="28"/>
    </row>
    <row r="50" spans="2:47" s="1" customFormat="1" ht="16.5" customHeight="1">
      <c r="B50" s="28"/>
      <c r="E50" s="223" t="str">
        <f>E9</f>
        <v>C03 - Sklady - DOPLŇKY</v>
      </c>
      <c r="F50" s="262"/>
      <c r="G50" s="262"/>
      <c r="H50" s="262"/>
      <c r="L50" s="28"/>
    </row>
    <row r="51" spans="2:47" s="1" customFormat="1" ht="6.9" customHeight="1">
      <c r="B51" s="28"/>
      <c r="L51" s="28"/>
    </row>
    <row r="52" spans="2:47" s="1" customFormat="1" ht="12" customHeight="1">
      <c r="B52" s="28"/>
      <c r="C52" s="23" t="s">
        <v>21</v>
      </c>
      <c r="F52" s="21" t="str">
        <f>F12</f>
        <v>k.ú. Beroun</v>
      </c>
      <c r="I52" s="23" t="s">
        <v>23</v>
      </c>
      <c r="J52" s="45" t="str">
        <f>IF(J12="","",J12)</f>
        <v>7. 2. 2026</v>
      </c>
      <c r="L52" s="28"/>
    </row>
    <row r="53" spans="2:47" s="1" customFormat="1" ht="6.9" customHeight="1">
      <c r="B53" s="28"/>
      <c r="L53" s="28"/>
    </row>
    <row r="54" spans="2:47" s="1" customFormat="1" ht="40.049999999999997" customHeight="1">
      <c r="B54" s="28"/>
      <c r="C54" s="23" t="s">
        <v>25</v>
      </c>
      <c r="F54" s="21" t="str">
        <f>E15</f>
        <v>Město Beroun, Husovo nám.68, 266 01 Beroun</v>
      </c>
      <c r="I54" s="23" t="s">
        <v>33</v>
      </c>
      <c r="J54" s="26" t="str">
        <f>E21</f>
        <v>Ing.arch.Karel Musil,Tupolevova 470,190 00 Praha 9</v>
      </c>
      <c r="L54" s="28"/>
    </row>
    <row r="55" spans="2:47" s="1" customFormat="1" ht="15.15" customHeight="1">
      <c r="B55" s="28"/>
      <c r="C55" s="23" t="s">
        <v>31</v>
      </c>
      <c r="F55" s="21" t="str">
        <f>IF(E18="","",E18)</f>
        <v>Vyplň údaj</v>
      </c>
      <c r="I55" s="23" t="s">
        <v>37</v>
      </c>
      <c r="J55" s="26" t="str">
        <f>E24</f>
        <v xml:space="preserve"> </v>
      </c>
      <c r="L55" s="28"/>
    </row>
    <row r="56" spans="2:47" s="1" customFormat="1" ht="10.35" customHeight="1">
      <c r="B56" s="28"/>
      <c r="L56" s="28"/>
    </row>
    <row r="57" spans="2:47" s="1" customFormat="1" ht="29.25" customHeight="1">
      <c r="B57" s="28"/>
      <c r="C57" s="92" t="s">
        <v>102</v>
      </c>
      <c r="D57" s="86"/>
      <c r="E57" s="86"/>
      <c r="F57" s="86"/>
      <c r="G57" s="86"/>
      <c r="H57" s="86"/>
      <c r="I57" s="86"/>
      <c r="J57" s="93" t="s">
        <v>103</v>
      </c>
      <c r="K57" s="86"/>
      <c r="L57" s="28"/>
    </row>
    <row r="58" spans="2:47" s="1" customFormat="1" ht="10.35" customHeight="1">
      <c r="B58" s="28"/>
      <c r="L58" s="28"/>
    </row>
    <row r="59" spans="2:47" s="1" customFormat="1" ht="22.8" customHeight="1">
      <c r="B59" s="28"/>
      <c r="C59" s="94" t="s">
        <v>73</v>
      </c>
      <c r="J59" s="59">
        <f>J80</f>
        <v>0</v>
      </c>
      <c r="L59" s="28"/>
      <c r="AU59" s="13" t="s">
        <v>104</v>
      </c>
    </row>
    <row r="60" spans="2:47" s="8" customFormat="1" ht="24.9" customHeight="1">
      <c r="B60" s="95"/>
      <c r="D60" s="96" t="s">
        <v>337</v>
      </c>
      <c r="E60" s="97"/>
      <c r="F60" s="97"/>
      <c r="G60" s="97"/>
      <c r="H60" s="97"/>
      <c r="I60" s="97"/>
      <c r="J60" s="98">
        <f>J81</f>
        <v>0</v>
      </c>
      <c r="L60" s="95"/>
    </row>
    <row r="61" spans="2:47" s="1" customFormat="1" ht="21.75" customHeight="1">
      <c r="B61" s="28"/>
      <c r="L61" s="28"/>
    </row>
    <row r="62" spans="2:47" s="1" customFormat="1" ht="6.9" customHeight="1"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28"/>
    </row>
    <row r="66" spans="2:63" s="1" customFormat="1" ht="6.9" customHeight="1"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28"/>
    </row>
    <row r="67" spans="2:63" s="1" customFormat="1" ht="24.9" customHeight="1">
      <c r="B67" s="28"/>
      <c r="C67" s="17" t="s">
        <v>111</v>
      </c>
      <c r="L67" s="28"/>
    </row>
    <row r="68" spans="2:63" s="1" customFormat="1" ht="6.9" customHeight="1">
      <c r="B68" s="28"/>
      <c r="L68" s="28"/>
    </row>
    <row r="69" spans="2:63" s="1" customFormat="1" ht="12" customHeight="1">
      <c r="B69" s="28"/>
      <c r="C69" s="23" t="s">
        <v>16</v>
      </c>
      <c r="L69" s="28"/>
    </row>
    <row r="70" spans="2:63" s="1" customFormat="1" ht="26.25" customHeight="1">
      <c r="B70" s="28"/>
      <c r="E70" s="260" t="str">
        <f>E7</f>
        <v>NOVOSTAVBA MATEŘSKÉ ŠKOLKY BEROUN MÁCHOVNA - MOBILIÁŘ - DOPLŇKY</v>
      </c>
      <c r="F70" s="261"/>
      <c r="G70" s="261"/>
      <c r="H70" s="261"/>
      <c r="L70" s="28"/>
    </row>
    <row r="71" spans="2:63" s="1" customFormat="1" ht="12" customHeight="1">
      <c r="B71" s="28"/>
      <c r="C71" s="23" t="s">
        <v>99</v>
      </c>
      <c r="L71" s="28"/>
    </row>
    <row r="72" spans="2:63" s="1" customFormat="1" ht="16.5" customHeight="1">
      <c r="B72" s="28"/>
      <c r="E72" s="223" t="str">
        <f>E9</f>
        <v>C03 - Sklady - DOPLŇKY</v>
      </c>
      <c r="F72" s="262"/>
      <c r="G72" s="262"/>
      <c r="H72" s="262"/>
      <c r="L72" s="28"/>
    </row>
    <row r="73" spans="2:63" s="1" customFormat="1" ht="6.9" customHeight="1">
      <c r="B73" s="28"/>
      <c r="L73" s="28"/>
    </row>
    <row r="74" spans="2:63" s="1" customFormat="1" ht="12" customHeight="1">
      <c r="B74" s="28"/>
      <c r="C74" s="23" t="s">
        <v>21</v>
      </c>
      <c r="F74" s="21" t="str">
        <f>F12</f>
        <v>k.ú. Beroun</v>
      </c>
      <c r="I74" s="23" t="s">
        <v>23</v>
      </c>
      <c r="J74" s="45" t="str">
        <f>IF(J12="","",J12)</f>
        <v>7. 2. 2026</v>
      </c>
      <c r="L74" s="28"/>
    </row>
    <row r="75" spans="2:63" s="1" customFormat="1" ht="6.9" customHeight="1">
      <c r="B75" s="28"/>
      <c r="L75" s="28"/>
    </row>
    <row r="76" spans="2:63" s="1" customFormat="1" ht="40.049999999999997" customHeight="1">
      <c r="B76" s="28"/>
      <c r="C76" s="23" t="s">
        <v>25</v>
      </c>
      <c r="F76" s="21" t="str">
        <f>E15</f>
        <v>Město Beroun, Husovo nám.68, 266 01 Beroun</v>
      </c>
      <c r="I76" s="23" t="s">
        <v>33</v>
      </c>
      <c r="J76" s="26" t="str">
        <f>E21</f>
        <v>Ing.arch.Karel Musil,Tupolevova 470,190 00 Praha 9</v>
      </c>
      <c r="L76" s="28"/>
    </row>
    <row r="77" spans="2:63" s="1" customFormat="1" ht="15.15" customHeight="1">
      <c r="B77" s="28"/>
      <c r="C77" s="23" t="s">
        <v>31</v>
      </c>
      <c r="F77" s="21" t="str">
        <f>IF(E18="","",E18)</f>
        <v>Vyplň údaj</v>
      </c>
      <c r="I77" s="23" t="s">
        <v>37</v>
      </c>
      <c r="J77" s="26" t="str">
        <f>E24</f>
        <v xml:space="preserve"> </v>
      </c>
      <c r="L77" s="28"/>
    </row>
    <row r="78" spans="2:63" s="1" customFormat="1" ht="10.35" customHeight="1">
      <c r="B78" s="28"/>
      <c r="L78" s="28"/>
    </row>
    <row r="79" spans="2:63" s="9" customFormat="1" ht="29.25" customHeight="1">
      <c r="B79" s="99"/>
      <c r="C79" s="100" t="s">
        <v>112</v>
      </c>
      <c r="D79" s="101" t="s">
        <v>60</v>
      </c>
      <c r="E79" s="101" t="s">
        <v>56</v>
      </c>
      <c r="F79" s="101" t="s">
        <v>57</v>
      </c>
      <c r="G79" s="101" t="s">
        <v>113</v>
      </c>
      <c r="H79" s="101" t="s">
        <v>114</v>
      </c>
      <c r="I79" s="101" t="s">
        <v>115</v>
      </c>
      <c r="J79" s="101" t="s">
        <v>103</v>
      </c>
      <c r="K79" s="102" t="s">
        <v>116</v>
      </c>
      <c r="L79" s="99"/>
      <c r="M79" s="52" t="s">
        <v>19</v>
      </c>
      <c r="N79" s="53" t="s">
        <v>45</v>
      </c>
      <c r="O79" s="53" t="s">
        <v>117</v>
      </c>
      <c r="P79" s="53" t="s">
        <v>118</v>
      </c>
      <c r="Q79" s="53" t="s">
        <v>119</v>
      </c>
      <c r="R79" s="53" t="s">
        <v>120</v>
      </c>
      <c r="S79" s="53" t="s">
        <v>121</v>
      </c>
      <c r="T79" s="54" t="s">
        <v>122</v>
      </c>
    </row>
    <row r="80" spans="2:63" s="1" customFormat="1" ht="22.8" customHeight="1">
      <c r="B80" s="28"/>
      <c r="C80" s="57" t="s">
        <v>123</v>
      </c>
      <c r="J80" s="103">
        <f>BK80</f>
        <v>0</v>
      </c>
      <c r="L80" s="28"/>
      <c r="M80" s="55"/>
      <c r="N80" s="46"/>
      <c r="O80" s="46"/>
      <c r="P80" s="104">
        <f>P81</f>
        <v>0</v>
      </c>
      <c r="Q80" s="46"/>
      <c r="R80" s="104">
        <f>R81</f>
        <v>0</v>
      </c>
      <c r="S80" s="46"/>
      <c r="T80" s="105">
        <f>T81</f>
        <v>0</v>
      </c>
      <c r="AT80" s="13" t="s">
        <v>74</v>
      </c>
      <c r="AU80" s="13" t="s">
        <v>104</v>
      </c>
      <c r="BK80" s="106">
        <f>BK81</f>
        <v>0</v>
      </c>
    </row>
    <row r="81" spans="2:65" s="10" customFormat="1" ht="25.95" customHeight="1">
      <c r="B81" s="107"/>
      <c r="D81" s="108" t="s">
        <v>74</v>
      </c>
      <c r="E81" s="109" t="s">
        <v>338</v>
      </c>
      <c r="F81" s="109" t="s">
        <v>339</v>
      </c>
      <c r="I81" s="110"/>
      <c r="J81" s="111">
        <f>BK81</f>
        <v>0</v>
      </c>
      <c r="L81" s="107"/>
      <c r="M81" s="112"/>
      <c r="P81" s="113">
        <f>SUM(P82:P84)</f>
        <v>0</v>
      </c>
      <c r="R81" s="113">
        <f>SUM(R82:R84)</f>
        <v>0</v>
      </c>
      <c r="T81" s="114">
        <f>SUM(T82:T84)</f>
        <v>0</v>
      </c>
      <c r="AR81" s="108" t="s">
        <v>83</v>
      </c>
      <c r="AT81" s="115" t="s">
        <v>74</v>
      </c>
      <c r="AU81" s="115" t="s">
        <v>75</v>
      </c>
      <c r="AY81" s="108" t="s">
        <v>126</v>
      </c>
      <c r="BK81" s="116">
        <f>SUM(BK82:BK84)</f>
        <v>0</v>
      </c>
    </row>
    <row r="82" spans="2:65" s="1" customFormat="1" ht="16.5" customHeight="1">
      <c r="B82" s="28"/>
      <c r="C82" s="117" t="s">
        <v>83</v>
      </c>
      <c r="D82" s="117" t="s">
        <v>127</v>
      </c>
      <c r="E82" s="118" t="s">
        <v>340</v>
      </c>
      <c r="F82" s="119" t="s">
        <v>341</v>
      </c>
      <c r="G82" s="120" t="s">
        <v>130</v>
      </c>
      <c r="H82" s="121">
        <v>1</v>
      </c>
      <c r="I82" s="122"/>
      <c r="J82" s="123">
        <f>ROUND(I82*H82,2)</f>
        <v>0</v>
      </c>
      <c r="K82" s="119" t="s">
        <v>131</v>
      </c>
      <c r="L82" s="28"/>
      <c r="M82" s="124" t="s">
        <v>19</v>
      </c>
      <c r="N82" s="125" t="s">
        <v>46</v>
      </c>
      <c r="P82" s="126">
        <f>O82*H82</f>
        <v>0</v>
      </c>
      <c r="Q82" s="126">
        <v>0</v>
      </c>
      <c r="R82" s="126">
        <f>Q82*H82</f>
        <v>0</v>
      </c>
      <c r="S82" s="126">
        <v>0</v>
      </c>
      <c r="T82" s="127">
        <f>S82*H82</f>
        <v>0</v>
      </c>
      <c r="AR82" s="128" t="s">
        <v>132</v>
      </c>
      <c r="AT82" s="128" t="s">
        <v>127</v>
      </c>
      <c r="AU82" s="128" t="s">
        <v>83</v>
      </c>
      <c r="AY82" s="13" t="s">
        <v>126</v>
      </c>
      <c r="BE82" s="129">
        <f>IF(N82="základní",J82,0)</f>
        <v>0</v>
      </c>
      <c r="BF82" s="129">
        <f>IF(N82="snížená",J82,0)</f>
        <v>0</v>
      </c>
      <c r="BG82" s="129">
        <f>IF(N82="zákl. přenesená",J82,0)</f>
        <v>0</v>
      </c>
      <c r="BH82" s="129">
        <f>IF(N82="sníž. přenesená",J82,0)</f>
        <v>0</v>
      </c>
      <c r="BI82" s="129">
        <f>IF(N82="nulová",J82,0)</f>
        <v>0</v>
      </c>
      <c r="BJ82" s="13" t="s">
        <v>83</v>
      </c>
      <c r="BK82" s="129">
        <f>ROUND(I82*H82,2)</f>
        <v>0</v>
      </c>
      <c r="BL82" s="13" t="s">
        <v>132</v>
      </c>
      <c r="BM82" s="128" t="s">
        <v>85</v>
      </c>
    </row>
    <row r="83" spans="2:65" s="1" customFormat="1" ht="10.199999999999999">
      <c r="B83" s="28"/>
      <c r="D83" s="130" t="s">
        <v>133</v>
      </c>
      <c r="F83" s="131" t="s">
        <v>341</v>
      </c>
      <c r="I83" s="132"/>
      <c r="L83" s="28"/>
      <c r="M83" s="133"/>
      <c r="T83" s="49"/>
      <c r="AT83" s="13" t="s">
        <v>133</v>
      </c>
      <c r="AU83" s="13" t="s">
        <v>83</v>
      </c>
    </row>
    <row r="84" spans="2:65" s="1" customFormat="1" ht="38.4">
      <c r="B84" s="28"/>
      <c r="D84" s="130" t="s">
        <v>134</v>
      </c>
      <c r="F84" s="134" t="s">
        <v>342</v>
      </c>
      <c r="I84" s="132"/>
      <c r="L84" s="28"/>
      <c r="M84" s="135"/>
      <c r="N84" s="136"/>
      <c r="O84" s="136"/>
      <c r="P84" s="136"/>
      <c r="Q84" s="136"/>
      <c r="R84" s="136"/>
      <c r="S84" s="136"/>
      <c r="T84" s="137"/>
      <c r="AT84" s="13" t="s">
        <v>134</v>
      </c>
      <c r="AU84" s="13" t="s">
        <v>83</v>
      </c>
    </row>
    <row r="85" spans="2:65" s="1" customFormat="1" ht="6.9" customHeight="1"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28"/>
    </row>
  </sheetData>
  <sheetProtection algorithmName="SHA-512" hashValue="wPFP5QnuU3bSkK3V6WJk8WlYn/pbVNTbkLPK9z843lHexViNHU56Jjqhr+oI+CQ+ORJWJytIplUP1bq9dedqUw==" saltValue="ZPMo7LTDFc187Iq5XVWyhyS9mIu7sVVhef1TmB8FkaeYp341qqdQzvr7Dj67WHgKyufBUx28KtFYDCLEMEmIpw==" spinCount="100000" sheet="1" objects="1" scenarios="1" formatColumns="0" formatRows="0" autoFilter="0"/>
  <autoFilter ref="C79:K84" xr:uid="{00000000-0009-0000-0000-000003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06"/>
  <sheetViews>
    <sheetView showGridLines="0" topLeftCell="A92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3" t="s">
        <v>94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" customHeight="1">
      <c r="B4" s="16"/>
      <c r="D4" s="17" t="s">
        <v>98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60" t="str">
        <f>'Rekapitulace stavby'!K6</f>
        <v>NOVOSTAVBA MATEŘSKÉ ŠKOLKY BEROUN MÁCHOVNA - MOBILIÁŘ - DOPLŇKY</v>
      </c>
      <c r="F7" s="261"/>
      <c r="G7" s="261"/>
      <c r="H7" s="261"/>
      <c r="L7" s="16"/>
    </row>
    <row r="8" spans="2:46" s="1" customFormat="1" ht="12" customHeight="1">
      <c r="B8" s="28"/>
      <c r="D8" s="23" t="s">
        <v>99</v>
      </c>
      <c r="L8" s="28"/>
    </row>
    <row r="9" spans="2:46" s="1" customFormat="1" ht="16.5" customHeight="1">
      <c r="B9" s="28"/>
      <c r="E9" s="223" t="s">
        <v>343</v>
      </c>
      <c r="F9" s="262"/>
      <c r="G9" s="262"/>
      <c r="H9" s="262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19</v>
      </c>
      <c r="I11" s="23" t="s">
        <v>20</v>
      </c>
      <c r="J11" s="21" t="s">
        <v>19</v>
      </c>
      <c r="L11" s="28"/>
    </row>
    <row r="12" spans="2:46" s="1" customFormat="1" ht="12" customHeight="1">
      <c r="B12" s="28"/>
      <c r="D12" s="23" t="s">
        <v>21</v>
      </c>
      <c r="F12" s="21" t="s">
        <v>22</v>
      </c>
      <c r="I12" s="23" t="s">
        <v>23</v>
      </c>
      <c r="J12" s="45" t="str">
        <f>'Rekapitulace stavby'!AN8</f>
        <v>7. 2. 2026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25</v>
      </c>
      <c r="I14" s="23" t="s">
        <v>26</v>
      </c>
      <c r="J14" s="21" t="s">
        <v>27</v>
      </c>
      <c r="L14" s="28"/>
    </row>
    <row r="15" spans="2:46" s="1" customFormat="1" ht="18" customHeight="1">
      <c r="B15" s="28"/>
      <c r="E15" s="21" t="s">
        <v>28</v>
      </c>
      <c r="I15" s="23" t="s">
        <v>29</v>
      </c>
      <c r="J15" s="21" t="s">
        <v>30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31</v>
      </c>
      <c r="I17" s="23" t="s">
        <v>26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63" t="str">
        <f>'Rekapitulace stavby'!E14</f>
        <v>Vyplň údaj</v>
      </c>
      <c r="F18" s="244"/>
      <c r="G18" s="244"/>
      <c r="H18" s="244"/>
      <c r="I18" s="23" t="s">
        <v>29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33</v>
      </c>
      <c r="I20" s="23" t="s">
        <v>26</v>
      </c>
      <c r="J20" s="21" t="s">
        <v>34</v>
      </c>
      <c r="L20" s="28"/>
    </row>
    <row r="21" spans="2:12" s="1" customFormat="1" ht="18" customHeight="1">
      <c r="B21" s="28"/>
      <c r="E21" s="21" t="s">
        <v>35</v>
      </c>
      <c r="I21" s="23" t="s">
        <v>29</v>
      </c>
      <c r="J21" s="21" t="s">
        <v>19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37</v>
      </c>
      <c r="I23" s="23" t="s">
        <v>26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29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39</v>
      </c>
      <c r="L26" s="28"/>
    </row>
    <row r="27" spans="2:12" s="7" customFormat="1" ht="16.5" customHeight="1">
      <c r="B27" s="82"/>
      <c r="E27" s="249" t="s">
        <v>19</v>
      </c>
      <c r="F27" s="249"/>
      <c r="G27" s="249"/>
      <c r="H27" s="249"/>
      <c r="L27" s="82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6"/>
      <c r="E29" s="46"/>
      <c r="F29" s="46"/>
      <c r="G29" s="46"/>
      <c r="H29" s="46"/>
      <c r="I29" s="46"/>
      <c r="J29" s="46"/>
      <c r="K29" s="46"/>
      <c r="L29" s="28"/>
    </row>
    <row r="30" spans="2:12" s="1" customFormat="1" ht="25.35" customHeight="1">
      <c r="B30" s="28"/>
      <c r="D30" s="83" t="s">
        <v>41</v>
      </c>
      <c r="J30" s="59">
        <f>ROUND(J80, 2)</f>
        <v>0</v>
      </c>
      <c r="L30" s="28"/>
    </row>
    <row r="31" spans="2:12" s="1" customFormat="1" ht="6.9" customHeight="1">
      <c r="B31" s="28"/>
      <c r="D31" s="46"/>
      <c r="E31" s="46"/>
      <c r="F31" s="46"/>
      <c r="G31" s="46"/>
      <c r="H31" s="46"/>
      <c r="I31" s="46"/>
      <c r="J31" s="46"/>
      <c r="K31" s="46"/>
      <c r="L31" s="28"/>
    </row>
    <row r="32" spans="2:12" s="1" customFormat="1" ht="14.4" customHeight="1">
      <c r="B32" s="28"/>
      <c r="F32" s="31" t="s">
        <v>43</v>
      </c>
      <c r="I32" s="31" t="s">
        <v>42</v>
      </c>
      <c r="J32" s="31" t="s">
        <v>44</v>
      </c>
      <c r="L32" s="28"/>
    </row>
    <row r="33" spans="2:12" s="1" customFormat="1" ht="14.4" customHeight="1">
      <c r="B33" s="28"/>
      <c r="D33" s="48" t="s">
        <v>45</v>
      </c>
      <c r="E33" s="23" t="s">
        <v>46</v>
      </c>
      <c r="F33" s="84">
        <f>ROUND((SUM(BE80:BE105)),  2)</f>
        <v>0</v>
      </c>
      <c r="I33" s="85">
        <v>0.21</v>
      </c>
      <c r="J33" s="84">
        <f>ROUND(((SUM(BE80:BE105))*I33),  2)</f>
        <v>0</v>
      </c>
      <c r="L33" s="28"/>
    </row>
    <row r="34" spans="2:12" s="1" customFormat="1" ht="14.4" customHeight="1">
      <c r="B34" s="28"/>
      <c r="E34" s="23" t="s">
        <v>47</v>
      </c>
      <c r="F34" s="84">
        <f>ROUND((SUM(BF80:BF105)),  2)</f>
        <v>0</v>
      </c>
      <c r="I34" s="85">
        <v>0.12</v>
      </c>
      <c r="J34" s="84">
        <f>ROUND(((SUM(BF80:BF105))*I34),  2)</f>
        <v>0</v>
      </c>
      <c r="L34" s="28"/>
    </row>
    <row r="35" spans="2:12" s="1" customFormat="1" ht="14.4" hidden="1" customHeight="1">
      <c r="B35" s="28"/>
      <c r="E35" s="23" t="s">
        <v>48</v>
      </c>
      <c r="F35" s="84">
        <f>ROUND((SUM(BG80:BG105)),  2)</f>
        <v>0</v>
      </c>
      <c r="I35" s="85">
        <v>0.21</v>
      </c>
      <c r="J35" s="84">
        <f>0</f>
        <v>0</v>
      </c>
      <c r="L35" s="28"/>
    </row>
    <row r="36" spans="2:12" s="1" customFormat="1" ht="14.4" hidden="1" customHeight="1">
      <c r="B36" s="28"/>
      <c r="E36" s="23" t="s">
        <v>49</v>
      </c>
      <c r="F36" s="84">
        <f>ROUND((SUM(BH80:BH105)),  2)</f>
        <v>0</v>
      </c>
      <c r="I36" s="85">
        <v>0.12</v>
      </c>
      <c r="J36" s="84">
        <f>0</f>
        <v>0</v>
      </c>
      <c r="L36" s="28"/>
    </row>
    <row r="37" spans="2:12" s="1" customFormat="1" ht="14.4" hidden="1" customHeight="1">
      <c r="B37" s="28"/>
      <c r="E37" s="23" t="s">
        <v>50</v>
      </c>
      <c r="F37" s="84">
        <f>ROUND((SUM(BI80:BI105)),  2)</f>
        <v>0</v>
      </c>
      <c r="I37" s="85">
        <v>0</v>
      </c>
      <c r="J37" s="84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6"/>
      <c r="D39" s="87" t="s">
        <v>51</v>
      </c>
      <c r="E39" s="50"/>
      <c r="F39" s="50"/>
      <c r="G39" s="88" t="s">
        <v>52</v>
      </c>
      <c r="H39" s="89" t="s">
        <v>53</v>
      </c>
      <c r="I39" s="50"/>
      <c r="J39" s="90">
        <f>SUM(J30:J37)</f>
        <v>0</v>
      </c>
      <c r="K39" s="91"/>
      <c r="L39" s="28"/>
    </row>
    <row r="40" spans="2:12" s="1" customFormat="1" ht="14.4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28"/>
    </row>
    <row r="44" spans="2:12" s="1" customFormat="1" ht="6.9" customHeight="1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28"/>
    </row>
    <row r="45" spans="2:12" s="1" customFormat="1" ht="24.9" customHeight="1">
      <c r="B45" s="28"/>
      <c r="C45" s="17" t="s">
        <v>101</v>
      </c>
      <c r="L45" s="28"/>
    </row>
    <row r="46" spans="2:12" s="1" customFormat="1" ht="6.9" customHeight="1">
      <c r="B46" s="28"/>
      <c r="L46" s="28"/>
    </row>
    <row r="47" spans="2:12" s="1" customFormat="1" ht="12" customHeight="1">
      <c r="B47" s="28"/>
      <c r="C47" s="23" t="s">
        <v>16</v>
      </c>
      <c r="L47" s="28"/>
    </row>
    <row r="48" spans="2:12" s="1" customFormat="1" ht="26.25" customHeight="1">
      <c r="B48" s="28"/>
      <c r="E48" s="260" t="str">
        <f>E7</f>
        <v>NOVOSTAVBA MATEŘSKÉ ŠKOLKY BEROUN MÁCHOVNA - MOBILIÁŘ - DOPLŇKY</v>
      </c>
      <c r="F48" s="261"/>
      <c r="G48" s="261"/>
      <c r="H48" s="261"/>
      <c r="L48" s="28"/>
    </row>
    <row r="49" spans="2:47" s="1" customFormat="1" ht="12" customHeight="1">
      <c r="B49" s="28"/>
      <c r="C49" s="23" t="s">
        <v>99</v>
      </c>
      <c r="L49" s="28"/>
    </row>
    <row r="50" spans="2:47" s="1" customFormat="1" ht="16.5" customHeight="1">
      <c r="B50" s="28"/>
      <c r="E50" s="223" t="str">
        <f>E9</f>
        <v>E02 - Ostatní - DOPLŇKY</v>
      </c>
      <c r="F50" s="262"/>
      <c r="G50" s="262"/>
      <c r="H50" s="262"/>
      <c r="L50" s="28"/>
    </row>
    <row r="51" spans="2:47" s="1" customFormat="1" ht="6.9" customHeight="1">
      <c r="B51" s="28"/>
      <c r="L51" s="28"/>
    </row>
    <row r="52" spans="2:47" s="1" customFormat="1" ht="12" customHeight="1">
      <c r="B52" s="28"/>
      <c r="C52" s="23" t="s">
        <v>21</v>
      </c>
      <c r="F52" s="21" t="str">
        <f>F12</f>
        <v>k.ú. Beroun</v>
      </c>
      <c r="I52" s="23" t="s">
        <v>23</v>
      </c>
      <c r="J52" s="45" t="str">
        <f>IF(J12="","",J12)</f>
        <v>7. 2. 2026</v>
      </c>
      <c r="L52" s="28"/>
    </row>
    <row r="53" spans="2:47" s="1" customFormat="1" ht="6.9" customHeight="1">
      <c r="B53" s="28"/>
      <c r="L53" s="28"/>
    </row>
    <row r="54" spans="2:47" s="1" customFormat="1" ht="40.049999999999997" customHeight="1">
      <c r="B54" s="28"/>
      <c r="C54" s="23" t="s">
        <v>25</v>
      </c>
      <c r="F54" s="21" t="str">
        <f>E15</f>
        <v>Město Beroun, Husovo nám.68, 266 01 Beroun</v>
      </c>
      <c r="I54" s="23" t="s">
        <v>33</v>
      </c>
      <c r="J54" s="26" t="str">
        <f>E21</f>
        <v>Ing.arch.Karel Musil,Tupolevova 470,190 00 Praha 9</v>
      </c>
      <c r="L54" s="28"/>
    </row>
    <row r="55" spans="2:47" s="1" customFormat="1" ht="15.15" customHeight="1">
      <c r="B55" s="28"/>
      <c r="C55" s="23" t="s">
        <v>31</v>
      </c>
      <c r="F55" s="21" t="str">
        <f>IF(E18="","",E18)</f>
        <v>Vyplň údaj</v>
      </c>
      <c r="I55" s="23" t="s">
        <v>37</v>
      </c>
      <c r="J55" s="26" t="str">
        <f>E24</f>
        <v xml:space="preserve"> </v>
      </c>
      <c r="L55" s="28"/>
    </row>
    <row r="56" spans="2:47" s="1" customFormat="1" ht="10.35" customHeight="1">
      <c r="B56" s="28"/>
      <c r="L56" s="28"/>
    </row>
    <row r="57" spans="2:47" s="1" customFormat="1" ht="29.25" customHeight="1">
      <c r="B57" s="28"/>
      <c r="C57" s="92" t="s">
        <v>102</v>
      </c>
      <c r="D57" s="86"/>
      <c r="E57" s="86"/>
      <c r="F57" s="86"/>
      <c r="G57" s="86"/>
      <c r="H57" s="86"/>
      <c r="I57" s="86"/>
      <c r="J57" s="93" t="s">
        <v>103</v>
      </c>
      <c r="K57" s="86"/>
      <c r="L57" s="28"/>
    </row>
    <row r="58" spans="2:47" s="1" customFormat="1" ht="10.35" customHeight="1">
      <c r="B58" s="28"/>
      <c r="L58" s="28"/>
    </row>
    <row r="59" spans="2:47" s="1" customFormat="1" ht="22.8" customHeight="1">
      <c r="B59" s="28"/>
      <c r="C59" s="94" t="s">
        <v>73</v>
      </c>
      <c r="J59" s="59">
        <f>J80</f>
        <v>0</v>
      </c>
      <c r="L59" s="28"/>
      <c r="AU59" s="13" t="s">
        <v>104</v>
      </c>
    </row>
    <row r="60" spans="2:47" s="8" customFormat="1" ht="24.9" customHeight="1">
      <c r="B60" s="95"/>
      <c r="D60" s="96" t="s">
        <v>344</v>
      </c>
      <c r="E60" s="97"/>
      <c r="F60" s="97"/>
      <c r="G60" s="97"/>
      <c r="H60" s="97"/>
      <c r="I60" s="97"/>
      <c r="J60" s="98">
        <f>J81</f>
        <v>0</v>
      </c>
      <c r="L60" s="95"/>
    </row>
    <row r="61" spans="2:47" s="1" customFormat="1" ht="21.75" customHeight="1">
      <c r="B61" s="28"/>
      <c r="L61" s="28"/>
    </row>
    <row r="62" spans="2:47" s="1" customFormat="1" ht="6.9" customHeight="1"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28"/>
    </row>
    <row r="66" spans="2:63" s="1" customFormat="1" ht="6.9" customHeight="1"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28"/>
    </row>
    <row r="67" spans="2:63" s="1" customFormat="1" ht="24.9" customHeight="1">
      <c r="B67" s="28"/>
      <c r="C67" s="17" t="s">
        <v>111</v>
      </c>
      <c r="L67" s="28"/>
    </row>
    <row r="68" spans="2:63" s="1" customFormat="1" ht="6.9" customHeight="1">
      <c r="B68" s="28"/>
      <c r="L68" s="28"/>
    </row>
    <row r="69" spans="2:63" s="1" customFormat="1" ht="12" customHeight="1">
      <c r="B69" s="28"/>
      <c r="C69" s="23" t="s">
        <v>16</v>
      </c>
      <c r="L69" s="28"/>
    </row>
    <row r="70" spans="2:63" s="1" customFormat="1" ht="26.25" customHeight="1">
      <c r="B70" s="28"/>
      <c r="E70" s="260" t="str">
        <f>E7</f>
        <v>NOVOSTAVBA MATEŘSKÉ ŠKOLKY BEROUN MÁCHOVNA - MOBILIÁŘ - DOPLŇKY</v>
      </c>
      <c r="F70" s="261"/>
      <c r="G70" s="261"/>
      <c r="H70" s="261"/>
      <c r="L70" s="28"/>
    </row>
    <row r="71" spans="2:63" s="1" customFormat="1" ht="12" customHeight="1">
      <c r="B71" s="28"/>
      <c r="C71" s="23" t="s">
        <v>99</v>
      </c>
      <c r="L71" s="28"/>
    </row>
    <row r="72" spans="2:63" s="1" customFormat="1" ht="16.5" customHeight="1">
      <c r="B72" s="28"/>
      <c r="E72" s="223" t="str">
        <f>E9</f>
        <v>E02 - Ostatní - DOPLŇKY</v>
      </c>
      <c r="F72" s="262"/>
      <c r="G72" s="262"/>
      <c r="H72" s="262"/>
      <c r="L72" s="28"/>
    </row>
    <row r="73" spans="2:63" s="1" customFormat="1" ht="6.9" customHeight="1">
      <c r="B73" s="28"/>
      <c r="L73" s="28"/>
    </row>
    <row r="74" spans="2:63" s="1" customFormat="1" ht="12" customHeight="1">
      <c r="B74" s="28"/>
      <c r="C74" s="23" t="s">
        <v>21</v>
      </c>
      <c r="F74" s="21" t="str">
        <f>F12</f>
        <v>k.ú. Beroun</v>
      </c>
      <c r="I74" s="23" t="s">
        <v>23</v>
      </c>
      <c r="J74" s="45" t="str">
        <f>IF(J12="","",J12)</f>
        <v>7. 2. 2026</v>
      </c>
      <c r="L74" s="28"/>
    </row>
    <row r="75" spans="2:63" s="1" customFormat="1" ht="6.9" customHeight="1">
      <c r="B75" s="28"/>
      <c r="L75" s="28"/>
    </row>
    <row r="76" spans="2:63" s="1" customFormat="1" ht="40.049999999999997" customHeight="1">
      <c r="B76" s="28"/>
      <c r="C76" s="23" t="s">
        <v>25</v>
      </c>
      <c r="F76" s="21" t="str">
        <f>E15</f>
        <v>Město Beroun, Husovo nám.68, 266 01 Beroun</v>
      </c>
      <c r="I76" s="23" t="s">
        <v>33</v>
      </c>
      <c r="J76" s="26" t="str">
        <f>E21</f>
        <v>Ing.arch.Karel Musil,Tupolevova 470,190 00 Praha 9</v>
      </c>
      <c r="L76" s="28"/>
    </row>
    <row r="77" spans="2:63" s="1" customFormat="1" ht="15.15" customHeight="1">
      <c r="B77" s="28"/>
      <c r="C77" s="23" t="s">
        <v>31</v>
      </c>
      <c r="F77" s="21" t="str">
        <f>IF(E18="","",E18)</f>
        <v>Vyplň údaj</v>
      </c>
      <c r="I77" s="23" t="s">
        <v>37</v>
      </c>
      <c r="J77" s="26" t="str">
        <f>E24</f>
        <v xml:space="preserve"> </v>
      </c>
      <c r="L77" s="28"/>
    </row>
    <row r="78" spans="2:63" s="1" customFormat="1" ht="10.35" customHeight="1">
      <c r="B78" s="28"/>
      <c r="L78" s="28"/>
    </row>
    <row r="79" spans="2:63" s="9" customFormat="1" ht="29.25" customHeight="1">
      <c r="B79" s="99"/>
      <c r="C79" s="100" t="s">
        <v>112</v>
      </c>
      <c r="D79" s="101" t="s">
        <v>60</v>
      </c>
      <c r="E79" s="101" t="s">
        <v>56</v>
      </c>
      <c r="F79" s="101" t="s">
        <v>57</v>
      </c>
      <c r="G79" s="101" t="s">
        <v>113</v>
      </c>
      <c r="H79" s="101" t="s">
        <v>114</v>
      </c>
      <c r="I79" s="101" t="s">
        <v>115</v>
      </c>
      <c r="J79" s="101" t="s">
        <v>103</v>
      </c>
      <c r="K79" s="102" t="s">
        <v>116</v>
      </c>
      <c r="L79" s="99"/>
      <c r="M79" s="52" t="s">
        <v>19</v>
      </c>
      <c r="N79" s="53" t="s">
        <v>45</v>
      </c>
      <c r="O79" s="53" t="s">
        <v>117</v>
      </c>
      <c r="P79" s="53" t="s">
        <v>118</v>
      </c>
      <c r="Q79" s="53" t="s">
        <v>119</v>
      </c>
      <c r="R79" s="53" t="s">
        <v>120</v>
      </c>
      <c r="S79" s="53" t="s">
        <v>121</v>
      </c>
      <c r="T79" s="54" t="s">
        <v>122</v>
      </c>
    </row>
    <row r="80" spans="2:63" s="1" customFormat="1" ht="22.8" customHeight="1">
      <c r="B80" s="28"/>
      <c r="C80" s="57" t="s">
        <v>123</v>
      </c>
      <c r="J80" s="103">
        <f>BK80</f>
        <v>0</v>
      </c>
      <c r="L80" s="28"/>
      <c r="M80" s="55"/>
      <c r="N80" s="46"/>
      <c r="O80" s="46"/>
      <c r="P80" s="104">
        <f>P81</f>
        <v>0</v>
      </c>
      <c r="Q80" s="46"/>
      <c r="R80" s="104">
        <f>R81</f>
        <v>0</v>
      </c>
      <c r="S80" s="46"/>
      <c r="T80" s="105">
        <f>T81</f>
        <v>0</v>
      </c>
      <c r="AT80" s="13" t="s">
        <v>74</v>
      </c>
      <c r="AU80" s="13" t="s">
        <v>104</v>
      </c>
      <c r="BK80" s="106">
        <f>BK81</f>
        <v>0</v>
      </c>
    </row>
    <row r="81" spans="2:65" s="10" customFormat="1" ht="25.95" customHeight="1">
      <c r="B81" s="107"/>
      <c r="D81" s="108" t="s">
        <v>74</v>
      </c>
      <c r="E81" s="109" t="s">
        <v>345</v>
      </c>
      <c r="F81" s="109" t="s">
        <v>346</v>
      </c>
      <c r="I81" s="110"/>
      <c r="J81" s="111">
        <f>BK81</f>
        <v>0</v>
      </c>
      <c r="L81" s="107"/>
      <c r="M81" s="112"/>
      <c r="P81" s="113">
        <f>SUM(P82:P105)</f>
        <v>0</v>
      </c>
      <c r="R81" s="113">
        <f>SUM(R82:R105)</f>
        <v>0</v>
      </c>
      <c r="T81" s="114">
        <f>SUM(T82:T105)</f>
        <v>0</v>
      </c>
      <c r="AR81" s="108" t="s">
        <v>83</v>
      </c>
      <c r="AT81" s="115" t="s">
        <v>74</v>
      </c>
      <c r="AU81" s="115" t="s">
        <v>75</v>
      </c>
      <c r="AY81" s="108" t="s">
        <v>126</v>
      </c>
      <c r="BK81" s="116">
        <f>SUM(BK82:BK105)</f>
        <v>0</v>
      </c>
    </row>
    <row r="82" spans="2:65" s="1" customFormat="1" ht="16.5" customHeight="1">
      <c r="B82" s="28"/>
      <c r="C82" s="117" t="s">
        <v>83</v>
      </c>
      <c r="D82" s="117" t="s">
        <v>127</v>
      </c>
      <c r="E82" s="118" t="s">
        <v>347</v>
      </c>
      <c r="F82" s="119" t="s">
        <v>348</v>
      </c>
      <c r="G82" s="120" t="s">
        <v>130</v>
      </c>
      <c r="H82" s="121">
        <v>28</v>
      </c>
      <c r="I82" s="122"/>
      <c r="J82" s="123">
        <f>ROUND(I82*H82,2)</f>
        <v>0</v>
      </c>
      <c r="K82" s="119" t="s">
        <v>131</v>
      </c>
      <c r="L82" s="28"/>
      <c r="M82" s="124" t="s">
        <v>19</v>
      </c>
      <c r="N82" s="125" t="s">
        <v>46</v>
      </c>
      <c r="P82" s="126">
        <f>O82*H82</f>
        <v>0</v>
      </c>
      <c r="Q82" s="126">
        <v>0</v>
      </c>
      <c r="R82" s="126">
        <f>Q82*H82</f>
        <v>0</v>
      </c>
      <c r="S82" s="126">
        <v>0</v>
      </c>
      <c r="T82" s="127">
        <f>S82*H82</f>
        <v>0</v>
      </c>
      <c r="AR82" s="128" t="s">
        <v>132</v>
      </c>
      <c r="AT82" s="128" t="s">
        <v>127</v>
      </c>
      <c r="AU82" s="128" t="s">
        <v>83</v>
      </c>
      <c r="AY82" s="13" t="s">
        <v>126</v>
      </c>
      <c r="BE82" s="129">
        <f>IF(N82="základní",J82,0)</f>
        <v>0</v>
      </c>
      <c r="BF82" s="129">
        <f>IF(N82="snížená",J82,0)</f>
        <v>0</v>
      </c>
      <c r="BG82" s="129">
        <f>IF(N82="zákl. přenesená",J82,0)</f>
        <v>0</v>
      </c>
      <c r="BH82" s="129">
        <f>IF(N82="sníž. přenesená",J82,0)</f>
        <v>0</v>
      </c>
      <c r="BI82" s="129">
        <f>IF(N82="nulová",J82,0)</f>
        <v>0</v>
      </c>
      <c r="BJ82" s="13" t="s">
        <v>83</v>
      </c>
      <c r="BK82" s="129">
        <f>ROUND(I82*H82,2)</f>
        <v>0</v>
      </c>
      <c r="BL82" s="13" t="s">
        <v>132</v>
      </c>
      <c r="BM82" s="128" t="s">
        <v>85</v>
      </c>
    </row>
    <row r="83" spans="2:65" s="1" customFormat="1" ht="10.199999999999999">
      <c r="B83" s="28"/>
      <c r="D83" s="130" t="s">
        <v>133</v>
      </c>
      <c r="F83" s="131" t="s">
        <v>348</v>
      </c>
      <c r="I83" s="132"/>
      <c r="L83" s="28"/>
      <c r="M83" s="133"/>
      <c r="T83" s="49"/>
      <c r="AT83" s="13" t="s">
        <v>133</v>
      </c>
      <c r="AU83" s="13" t="s">
        <v>83</v>
      </c>
    </row>
    <row r="84" spans="2:65" s="1" customFormat="1" ht="28.8">
      <c r="B84" s="28"/>
      <c r="D84" s="130" t="s">
        <v>134</v>
      </c>
      <c r="F84" s="134" t="s">
        <v>349</v>
      </c>
      <c r="I84" s="132"/>
      <c r="L84" s="28"/>
      <c r="M84" s="133"/>
      <c r="T84" s="49"/>
      <c r="AT84" s="13" t="s">
        <v>134</v>
      </c>
      <c r="AU84" s="13" t="s">
        <v>83</v>
      </c>
    </row>
    <row r="85" spans="2:65" s="1" customFormat="1" ht="16.5" customHeight="1">
      <c r="B85" s="28"/>
      <c r="C85" s="117" t="s">
        <v>85</v>
      </c>
      <c r="D85" s="117" t="s">
        <v>127</v>
      </c>
      <c r="E85" s="118" t="s">
        <v>350</v>
      </c>
      <c r="F85" s="119" t="s">
        <v>351</v>
      </c>
      <c r="G85" s="120" t="s">
        <v>130</v>
      </c>
      <c r="H85" s="121">
        <v>2</v>
      </c>
      <c r="I85" s="122"/>
      <c r="J85" s="123">
        <f>ROUND(I85*H85,2)</f>
        <v>0</v>
      </c>
      <c r="K85" s="119" t="s">
        <v>131</v>
      </c>
      <c r="L85" s="28"/>
      <c r="M85" s="124" t="s">
        <v>19</v>
      </c>
      <c r="N85" s="125" t="s">
        <v>46</v>
      </c>
      <c r="P85" s="126">
        <f>O85*H85</f>
        <v>0</v>
      </c>
      <c r="Q85" s="126">
        <v>0</v>
      </c>
      <c r="R85" s="126">
        <f>Q85*H85</f>
        <v>0</v>
      </c>
      <c r="S85" s="126">
        <v>0</v>
      </c>
      <c r="T85" s="127">
        <f>S85*H85</f>
        <v>0</v>
      </c>
      <c r="AR85" s="128" t="s">
        <v>132</v>
      </c>
      <c r="AT85" s="128" t="s">
        <v>127</v>
      </c>
      <c r="AU85" s="128" t="s">
        <v>83</v>
      </c>
      <c r="AY85" s="13" t="s">
        <v>126</v>
      </c>
      <c r="BE85" s="129">
        <f>IF(N85="základní",J85,0)</f>
        <v>0</v>
      </c>
      <c r="BF85" s="129">
        <f>IF(N85="snížená",J85,0)</f>
        <v>0</v>
      </c>
      <c r="BG85" s="129">
        <f>IF(N85="zákl. přenesená",J85,0)</f>
        <v>0</v>
      </c>
      <c r="BH85" s="129">
        <f>IF(N85="sníž. přenesená",J85,0)</f>
        <v>0</v>
      </c>
      <c r="BI85" s="129">
        <f>IF(N85="nulová",J85,0)</f>
        <v>0</v>
      </c>
      <c r="BJ85" s="13" t="s">
        <v>83</v>
      </c>
      <c r="BK85" s="129">
        <f>ROUND(I85*H85,2)</f>
        <v>0</v>
      </c>
      <c r="BL85" s="13" t="s">
        <v>132</v>
      </c>
      <c r="BM85" s="128" t="s">
        <v>132</v>
      </c>
    </row>
    <row r="86" spans="2:65" s="1" customFormat="1" ht="10.199999999999999">
      <c r="B86" s="28"/>
      <c r="D86" s="130" t="s">
        <v>133</v>
      </c>
      <c r="F86" s="131" t="s">
        <v>351</v>
      </c>
      <c r="I86" s="132"/>
      <c r="L86" s="28"/>
      <c r="M86" s="133"/>
      <c r="T86" s="49"/>
      <c r="AT86" s="13" t="s">
        <v>133</v>
      </c>
      <c r="AU86" s="13" t="s">
        <v>83</v>
      </c>
    </row>
    <row r="87" spans="2:65" s="1" customFormat="1" ht="28.8">
      <c r="B87" s="28"/>
      <c r="D87" s="130" t="s">
        <v>134</v>
      </c>
      <c r="F87" s="134" t="s">
        <v>352</v>
      </c>
      <c r="I87" s="132"/>
      <c r="L87" s="28"/>
      <c r="M87" s="133"/>
      <c r="T87" s="49"/>
      <c r="AT87" s="13" t="s">
        <v>134</v>
      </c>
      <c r="AU87" s="13" t="s">
        <v>83</v>
      </c>
    </row>
    <row r="88" spans="2:65" s="1" customFormat="1" ht="16.5" customHeight="1">
      <c r="B88" s="28"/>
      <c r="C88" s="117" t="s">
        <v>139</v>
      </c>
      <c r="D88" s="117" t="s">
        <v>127</v>
      </c>
      <c r="E88" s="118" t="s">
        <v>353</v>
      </c>
      <c r="F88" s="119" t="s">
        <v>137</v>
      </c>
      <c r="G88" s="120" t="s">
        <v>130</v>
      </c>
      <c r="H88" s="121">
        <v>2</v>
      </c>
      <c r="I88" s="122"/>
      <c r="J88" s="123">
        <f>ROUND(I88*H88,2)</f>
        <v>0</v>
      </c>
      <c r="K88" s="119" t="s">
        <v>131</v>
      </c>
      <c r="L88" s="28"/>
      <c r="M88" s="124" t="s">
        <v>19</v>
      </c>
      <c r="N88" s="125" t="s">
        <v>46</v>
      </c>
      <c r="P88" s="126">
        <f>O88*H88</f>
        <v>0</v>
      </c>
      <c r="Q88" s="126">
        <v>0</v>
      </c>
      <c r="R88" s="126">
        <f>Q88*H88</f>
        <v>0</v>
      </c>
      <c r="S88" s="126">
        <v>0</v>
      </c>
      <c r="T88" s="127">
        <f>S88*H88</f>
        <v>0</v>
      </c>
      <c r="AR88" s="128" t="s">
        <v>132</v>
      </c>
      <c r="AT88" s="128" t="s">
        <v>127</v>
      </c>
      <c r="AU88" s="128" t="s">
        <v>83</v>
      </c>
      <c r="AY88" s="13" t="s">
        <v>126</v>
      </c>
      <c r="BE88" s="129">
        <f>IF(N88="základní",J88,0)</f>
        <v>0</v>
      </c>
      <c r="BF88" s="129">
        <f>IF(N88="snížená",J88,0)</f>
        <v>0</v>
      </c>
      <c r="BG88" s="129">
        <f>IF(N88="zákl. přenesená",J88,0)</f>
        <v>0</v>
      </c>
      <c r="BH88" s="129">
        <f>IF(N88="sníž. přenesená",J88,0)</f>
        <v>0</v>
      </c>
      <c r="BI88" s="129">
        <f>IF(N88="nulová",J88,0)</f>
        <v>0</v>
      </c>
      <c r="BJ88" s="13" t="s">
        <v>83</v>
      </c>
      <c r="BK88" s="129">
        <f>ROUND(I88*H88,2)</f>
        <v>0</v>
      </c>
      <c r="BL88" s="13" t="s">
        <v>132</v>
      </c>
      <c r="BM88" s="128" t="s">
        <v>142</v>
      </c>
    </row>
    <row r="89" spans="2:65" s="1" customFormat="1" ht="10.199999999999999">
      <c r="B89" s="28"/>
      <c r="D89" s="130" t="s">
        <v>133</v>
      </c>
      <c r="F89" s="131" t="s">
        <v>137</v>
      </c>
      <c r="I89" s="132"/>
      <c r="L89" s="28"/>
      <c r="M89" s="133"/>
      <c r="T89" s="49"/>
      <c r="AT89" s="13" t="s">
        <v>133</v>
      </c>
      <c r="AU89" s="13" t="s">
        <v>83</v>
      </c>
    </row>
    <row r="90" spans="2:65" s="1" customFormat="1" ht="19.2">
      <c r="B90" s="28"/>
      <c r="D90" s="130" t="s">
        <v>134</v>
      </c>
      <c r="F90" s="134" t="s">
        <v>138</v>
      </c>
      <c r="I90" s="132"/>
      <c r="L90" s="28"/>
      <c r="M90" s="133"/>
      <c r="T90" s="49"/>
      <c r="AT90" s="13" t="s">
        <v>134</v>
      </c>
      <c r="AU90" s="13" t="s">
        <v>83</v>
      </c>
    </row>
    <row r="91" spans="2:65" s="1" customFormat="1" ht="16.5" customHeight="1">
      <c r="B91" s="28"/>
      <c r="C91" s="117" t="s">
        <v>132</v>
      </c>
      <c r="D91" s="117" t="s">
        <v>127</v>
      </c>
      <c r="E91" s="118" t="s">
        <v>354</v>
      </c>
      <c r="F91" s="119" t="s">
        <v>355</v>
      </c>
      <c r="G91" s="120" t="s">
        <v>130</v>
      </c>
      <c r="H91" s="121">
        <v>6</v>
      </c>
      <c r="I91" s="122"/>
      <c r="J91" s="123">
        <f>ROUND(I91*H91,2)</f>
        <v>0</v>
      </c>
      <c r="K91" s="119" t="s">
        <v>131</v>
      </c>
      <c r="L91" s="28"/>
      <c r="M91" s="124" t="s">
        <v>19</v>
      </c>
      <c r="N91" s="125" t="s">
        <v>46</v>
      </c>
      <c r="P91" s="126">
        <f>O91*H91</f>
        <v>0</v>
      </c>
      <c r="Q91" s="126">
        <v>0</v>
      </c>
      <c r="R91" s="126">
        <f>Q91*H91</f>
        <v>0</v>
      </c>
      <c r="S91" s="126">
        <v>0</v>
      </c>
      <c r="T91" s="127">
        <f>S91*H91</f>
        <v>0</v>
      </c>
      <c r="AR91" s="128" t="s">
        <v>132</v>
      </c>
      <c r="AT91" s="128" t="s">
        <v>127</v>
      </c>
      <c r="AU91" s="128" t="s">
        <v>83</v>
      </c>
      <c r="AY91" s="13" t="s">
        <v>126</v>
      </c>
      <c r="BE91" s="129">
        <f>IF(N91="základní",J91,0)</f>
        <v>0</v>
      </c>
      <c r="BF91" s="129">
        <f>IF(N91="snížená",J91,0)</f>
        <v>0</v>
      </c>
      <c r="BG91" s="129">
        <f>IF(N91="zákl. přenesená",J91,0)</f>
        <v>0</v>
      </c>
      <c r="BH91" s="129">
        <f>IF(N91="sníž. přenesená",J91,0)</f>
        <v>0</v>
      </c>
      <c r="BI91" s="129">
        <f>IF(N91="nulová",J91,0)</f>
        <v>0</v>
      </c>
      <c r="BJ91" s="13" t="s">
        <v>83</v>
      </c>
      <c r="BK91" s="129">
        <f>ROUND(I91*H91,2)</f>
        <v>0</v>
      </c>
      <c r="BL91" s="13" t="s">
        <v>132</v>
      </c>
      <c r="BM91" s="128" t="s">
        <v>146</v>
      </c>
    </row>
    <row r="92" spans="2:65" s="1" customFormat="1" ht="10.199999999999999">
      <c r="B92" s="28"/>
      <c r="D92" s="130" t="s">
        <v>133</v>
      </c>
      <c r="F92" s="131" t="s">
        <v>355</v>
      </c>
      <c r="I92" s="132"/>
      <c r="L92" s="28"/>
      <c r="M92" s="133"/>
      <c r="T92" s="49"/>
      <c r="AT92" s="13" t="s">
        <v>133</v>
      </c>
      <c r="AU92" s="13" t="s">
        <v>83</v>
      </c>
    </row>
    <row r="93" spans="2:65" s="1" customFormat="1" ht="28.8">
      <c r="B93" s="28"/>
      <c r="D93" s="130" t="s">
        <v>134</v>
      </c>
      <c r="F93" s="134" t="s">
        <v>356</v>
      </c>
      <c r="I93" s="132"/>
      <c r="L93" s="28"/>
      <c r="M93" s="133"/>
      <c r="T93" s="49"/>
      <c r="AT93" s="13" t="s">
        <v>134</v>
      </c>
      <c r="AU93" s="13" t="s">
        <v>83</v>
      </c>
    </row>
    <row r="94" spans="2:65" s="1" customFormat="1" ht="16.5" customHeight="1">
      <c r="B94" s="28"/>
      <c r="C94" s="117" t="s">
        <v>148</v>
      </c>
      <c r="D94" s="117" t="s">
        <v>127</v>
      </c>
      <c r="E94" s="118" t="s">
        <v>357</v>
      </c>
      <c r="F94" s="119" t="s">
        <v>358</v>
      </c>
      <c r="G94" s="120" t="s">
        <v>130</v>
      </c>
      <c r="H94" s="121">
        <v>2</v>
      </c>
      <c r="I94" s="122"/>
      <c r="J94" s="123">
        <f>ROUND(I94*H94,2)</f>
        <v>0</v>
      </c>
      <c r="K94" s="119" t="s">
        <v>131</v>
      </c>
      <c r="L94" s="28"/>
      <c r="M94" s="124" t="s">
        <v>19</v>
      </c>
      <c r="N94" s="125" t="s">
        <v>46</v>
      </c>
      <c r="P94" s="126">
        <f>O94*H94</f>
        <v>0</v>
      </c>
      <c r="Q94" s="126">
        <v>0</v>
      </c>
      <c r="R94" s="126">
        <f>Q94*H94</f>
        <v>0</v>
      </c>
      <c r="S94" s="126">
        <v>0</v>
      </c>
      <c r="T94" s="127">
        <f>S94*H94</f>
        <v>0</v>
      </c>
      <c r="AR94" s="128" t="s">
        <v>132</v>
      </c>
      <c r="AT94" s="128" t="s">
        <v>127</v>
      </c>
      <c r="AU94" s="128" t="s">
        <v>83</v>
      </c>
      <c r="AY94" s="13" t="s">
        <v>126</v>
      </c>
      <c r="BE94" s="129">
        <f>IF(N94="základní",J94,0)</f>
        <v>0</v>
      </c>
      <c r="BF94" s="129">
        <f>IF(N94="snížená",J94,0)</f>
        <v>0</v>
      </c>
      <c r="BG94" s="129">
        <f>IF(N94="zákl. přenesená",J94,0)</f>
        <v>0</v>
      </c>
      <c r="BH94" s="129">
        <f>IF(N94="sníž. přenesená",J94,0)</f>
        <v>0</v>
      </c>
      <c r="BI94" s="129">
        <f>IF(N94="nulová",J94,0)</f>
        <v>0</v>
      </c>
      <c r="BJ94" s="13" t="s">
        <v>83</v>
      </c>
      <c r="BK94" s="129">
        <f>ROUND(I94*H94,2)</f>
        <v>0</v>
      </c>
      <c r="BL94" s="13" t="s">
        <v>132</v>
      </c>
      <c r="BM94" s="128" t="s">
        <v>8</v>
      </c>
    </row>
    <row r="95" spans="2:65" s="1" customFormat="1" ht="10.199999999999999">
      <c r="B95" s="28"/>
      <c r="D95" s="130" t="s">
        <v>133</v>
      </c>
      <c r="F95" s="131" t="s">
        <v>358</v>
      </c>
      <c r="I95" s="132"/>
      <c r="L95" s="28"/>
      <c r="M95" s="133"/>
      <c r="T95" s="49"/>
      <c r="AT95" s="13" t="s">
        <v>133</v>
      </c>
      <c r="AU95" s="13" t="s">
        <v>83</v>
      </c>
    </row>
    <row r="96" spans="2:65" s="1" customFormat="1" ht="19.2">
      <c r="B96" s="28"/>
      <c r="D96" s="130" t="s">
        <v>134</v>
      </c>
      <c r="F96" s="134" t="s">
        <v>359</v>
      </c>
      <c r="I96" s="132"/>
      <c r="L96" s="28"/>
      <c r="M96" s="133"/>
      <c r="T96" s="49"/>
      <c r="AT96" s="13" t="s">
        <v>134</v>
      </c>
      <c r="AU96" s="13" t="s">
        <v>83</v>
      </c>
    </row>
    <row r="97" spans="2:65" s="1" customFormat="1" ht="16.5" customHeight="1">
      <c r="B97" s="28"/>
      <c r="C97" s="117" t="s">
        <v>142</v>
      </c>
      <c r="D97" s="117" t="s">
        <v>127</v>
      </c>
      <c r="E97" s="118" t="s">
        <v>360</v>
      </c>
      <c r="F97" s="119" t="s">
        <v>361</v>
      </c>
      <c r="G97" s="120" t="s">
        <v>130</v>
      </c>
      <c r="H97" s="121">
        <v>1</v>
      </c>
      <c r="I97" s="122"/>
      <c r="J97" s="123">
        <f>ROUND(I97*H97,2)</f>
        <v>0</v>
      </c>
      <c r="K97" s="119" t="s">
        <v>131</v>
      </c>
      <c r="L97" s="28"/>
      <c r="M97" s="124" t="s">
        <v>19</v>
      </c>
      <c r="N97" s="125" t="s">
        <v>46</v>
      </c>
      <c r="P97" s="126">
        <f>O97*H97</f>
        <v>0</v>
      </c>
      <c r="Q97" s="126">
        <v>0</v>
      </c>
      <c r="R97" s="126">
        <f>Q97*H97</f>
        <v>0</v>
      </c>
      <c r="S97" s="126">
        <v>0</v>
      </c>
      <c r="T97" s="127">
        <f>S97*H97</f>
        <v>0</v>
      </c>
      <c r="AR97" s="128" t="s">
        <v>132</v>
      </c>
      <c r="AT97" s="128" t="s">
        <v>127</v>
      </c>
      <c r="AU97" s="128" t="s">
        <v>83</v>
      </c>
      <c r="AY97" s="13" t="s">
        <v>126</v>
      </c>
      <c r="BE97" s="129">
        <f>IF(N97="základní",J97,0)</f>
        <v>0</v>
      </c>
      <c r="BF97" s="129">
        <f>IF(N97="snížená",J97,0)</f>
        <v>0</v>
      </c>
      <c r="BG97" s="129">
        <f>IF(N97="zákl. přenesená",J97,0)</f>
        <v>0</v>
      </c>
      <c r="BH97" s="129">
        <f>IF(N97="sníž. přenesená",J97,0)</f>
        <v>0</v>
      </c>
      <c r="BI97" s="129">
        <f>IF(N97="nulová",J97,0)</f>
        <v>0</v>
      </c>
      <c r="BJ97" s="13" t="s">
        <v>83</v>
      </c>
      <c r="BK97" s="129">
        <f>ROUND(I97*H97,2)</f>
        <v>0</v>
      </c>
      <c r="BL97" s="13" t="s">
        <v>132</v>
      </c>
      <c r="BM97" s="128" t="s">
        <v>161</v>
      </c>
    </row>
    <row r="98" spans="2:65" s="1" customFormat="1" ht="10.199999999999999">
      <c r="B98" s="28"/>
      <c r="D98" s="130" t="s">
        <v>133</v>
      </c>
      <c r="F98" s="131" t="s">
        <v>361</v>
      </c>
      <c r="I98" s="132"/>
      <c r="L98" s="28"/>
      <c r="M98" s="133"/>
      <c r="T98" s="49"/>
      <c r="AT98" s="13" t="s">
        <v>133</v>
      </c>
      <c r="AU98" s="13" t="s">
        <v>83</v>
      </c>
    </row>
    <row r="99" spans="2:65" s="1" customFormat="1" ht="57.6">
      <c r="B99" s="28"/>
      <c r="D99" s="130" t="s">
        <v>134</v>
      </c>
      <c r="F99" s="134" t="s">
        <v>362</v>
      </c>
      <c r="I99" s="132"/>
      <c r="L99" s="28"/>
      <c r="M99" s="133"/>
      <c r="T99" s="49"/>
      <c r="AT99" s="13" t="s">
        <v>134</v>
      </c>
      <c r="AU99" s="13" t="s">
        <v>83</v>
      </c>
    </row>
    <row r="100" spans="2:65" s="1" customFormat="1" ht="16.5" customHeight="1">
      <c r="B100" s="28"/>
      <c r="C100" s="117" t="s">
        <v>158</v>
      </c>
      <c r="D100" s="117" t="s">
        <v>127</v>
      </c>
      <c r="E100" s="118" t="s">
        <v>363</v>
      </c>
      <c r="F100" s="119" t="s">
        <v>364</v>
      </c>
      <c r="G100" s="120" t="s">
        <v>130</v>
      </c>
      <c r="H100" s="121">
        <v>4</v>
      </c>
      <c r="I100" s="122"/>
      <c r="J100" s="123">
        <f>ROUND(I100*H100,2)</f>
        <v>0</v>
      </c>
      <c r="K100" s="119" t="s">
        <v>131</v>
      </c>
      <c r="L100" s="28"/>
      <c r="M100" s="124" t="s">
        <v>19</v>
      </c>
      <c r="N100" s="125" t="s">
        <v>46</v>
      </c>
      <c r="P100" s="126">
        <f>O100*H100</f>
        <v>0</v>
      </c>
      <c r="Q100" s="126">
        <v>0</v>
      </c>
      <c r="R100" s="126">
        <f>Q100*H100</f>
        <v>0</v>
      </c>
      <c r="S100" s="126">
        <v>0</v>
      </c>
      <c r="T100" s="127">
        <f>S100*H100</f>
        <v>0</v>
      </c>
      <c r="AR100" s="128" t="s">
        <v>132</v>
      </c>
      <c r="AT100" s="128" t="s">
        <v>127</v>
      </c>
      <c r="AU100" s="128" t="s">
        <v>83</v>
      </c>
      <c r="AY100" s="13" t="s">
        <v>126</v>
      </c>
      <c r="BE100" s="129">
        <f>IF(N100="základní",J100,0)</f>
        <v>0</v>
      </c>
      <c r="BF100" s="129">
        <f>IF(N100="snížená",J100,0)</f>
        <v>0</v>
      </c>
      <c r="BG100" s="129">
        <f>IF(N100="zákl. přenesená",J100,0)</f>
        <v>0</v>
      </c>
      <c r="BH100" s="129">
        <f>IF(N100="sníž. přenesená",J100,0)</f>
        <v>0</v>
      </c>
      <c r="BI100" s="129">
        <f>IF(N100="nulová",J100,0)</f>
        <v>0</v>
      </c>
      <c r="BJ100" s="13" t="s">
        <v>83</v>
      </c>
      <c r="BK100" s="129">
        <f>ROUND(I100*H100,2)</f>
        <v>0</v>
      </c>
      <c r="BL100" s="13" t="s">
        <v>132</v>
      </c>
      <c r="BM100" s="128" t="s">
        <v>165</v>
      </c>
    </row>
    <row r="101" spans="2:65" s="1" customFormat="1" ht="10.199999999999999">
      <c r="B101" s="28"/>
      <c r="D101" s="130" t="s">
        <v>133</v>
      </c>
      <c r="F101" s="131" t="s">
        <v>364</v>
      </c>
      <c r="I101" s="132"/>
      <c r="L101" s="28"/>
      <c r="M101" s="133"/>
      <c r="T101" s="49"/>
      <c r="AT101" s="13" t="s">
        <v>133</v>
      </c>
      <c r="AU101" s="13" t="s">
        <v>83</v>
      </c>
    </row>
    <row r="102" spans="2:65" s="1" customFormat="1" ht="38.4">
      <c r="B102" s="28"/>
      <c r="D102" s="130" t="s">
        <v>134</v>
      </c>
      <c r="F102" s="134" t="s">
        <v>365</v>
      </c>
      <c r="I102" s="132"/>
      <c r="L102" s="28"/>
      <c r="M102" s="133"/>
      <c r="T102" s="49"/>
      <c r="AT102" s="13" t="s">
        <v>134</v>
      </c>
      <c r="AU102" s="13" t="s">
        <v>83</v>
      </c>
    </row>
    <row r="103" spans="2:65" s="1" customFormat="1" ht="21.75" customHeight="1">
      <c r="B103" s="28"/>
      <c r="C103" s="117" t="s">
        <v>146</v>
      </c>
      <c r="D103" s="117" t="s">
        <v>127</v>
      </c>
      <c r="E103" s="118" t="s">
        <v>366</v>
      </c>
      <c r="F103" s="119" t="s">
        <v>160</v>
      </c>
      <c r="G103" s="120" t="s">
        <v>130</v>
      </c>
      <c r="H103" s="121">
        <v>4</v>
      </c>
      <c r="I103" s="122"/>
      <c r="J103" s="123">
        <f>ROUND(I103*H103,2)</f>
        <v>0</v>
      </c>
      <c r="K103" s="119" t="s">
        <v>131</v>
      </c>
      <c r="L103" s="28"/>
      <c r="M103" s="124" t="s">
        <v>19</v>
      </c>
      <c r="N103" s="125" t="s">
        <v>46</v>
      </c>
      <c r="P103" s="126">
        <f>O103*H103</f>
        <v>0</v>
      </c>
      <c r="Q103" s="126">
        <v>0</v>
      </c>
      <c r="R103" s="126">
        <f>Q103*H103</f>
        <v>0</v>
      </c>
      <c r="S103" s="126">
        <v>0</v>
      </c>
      <c r="T103" s="127">
        <f>S103*H103</f>
        <v>0</v>
      </c>
      <c r="AR103" s="128" t="s">
        <v>132</v>
      </c>
      <c r="AT103" s="128" t="s">
        <v>127</v>
      </c>
      <c r="AU103" s="128" t="s">
        <v>83</v>
      </c>
      <c r="AY103" s="13" t="s">
        <v>126</v>
      </c>
      <c r="BE103" s="129">
        <f>IF(N103="základní",J103,0)</f>
        <v>0</v>
      </c>
      <c r="BF103" s="129">
        <f>IF(N103="snížená",J103,0)</f>
        <v>0</v>
      </c>
      <c r="BG103" s="129">
        <f>IF(N103="zákl. přenesená",J103,0)</f>
        <v>0</v>
      </c>
      <c r="BH103" s="129">
        <f>IF(N103="sníž. přenesená",J103,0)</f>
        <v>0</v>
      </c>
      <c r="BI103" s="129">
        <f>IF(N103="nulová",J103,0)</f>
        <v>0</v>
      </c>
      <c r="BJ103" s="13" t="s">
        <v>83</v>
      </c>
      <c r="BK103" s="129">
        <f>ROUND(I103*H103,2)</f>
        <v>0</v>
      </c>
      <c r="BL103" s="13" t="s">
        <v>132</v>
      </c>
      <c r="BM103" s="128" t="s">
        <v>170</v>
      </c>
    </row>
    <row r="104" spans="2:65" s="1" customFormat="1" ht="10.199999999999999">
      <c r="B104" s="28"/>
      <c r="D104" s="130" t="s">
        <v>133</v>
      </c>
      <c r="F104" s="131" t="s">
        <v>160</v>
      </c>
      <c r="I104" s="132"/>
      <c r="L104" s="28"/>
      <c r="M104" s="133"/>
      <c r="T104" s="49"/>
      <c r="AT104" s="13" t="s">
        <v>133</v>
      </c>
      <c r="AU104" s="13" t="s">
        <v>83</v>
      </c>
    </row>
    <row r="105" spans="2:65" s="1" customFormat="1" ht="38.4">
      <c r="B105" s="28"/>
      <c r="D105" s="130" t="s">
        <v>134</v>
      </c>
      <c r="F105" s="134" t="s">
        <v>367</v>
      </c>
      <c r="I105" s="132"/>
      <c r="L105" s="28"/>
      <c r="M105" s="135"/>
      <c r="N105" s="136"/>
      <c r="O105" s="136"/>
      <c r="P105" s="136"/>
      <c r="Q105" s="136"/>
      <c r="R105" s="136"/>
      <c r="S105" s="136"/>
      <c r="T105" s="137"/>
      <c r="AT105" s="13" t="s">
        <v>134</v>
      </c>
      <c r="AU105" s="13" t="s">
        <v>83</v>
      </c>
    </row>
    <row r="106" spans="2:65" s="1" customFormat="1" ht="6.9" customHeight="1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28"/>
    </row>
  </sheetData>
  <sheetProtection algorithmName="SHA-512" hashValue="ejYhfwc3DrgIEvz6f00FVdulXxKT0qp5RwKOF1KgOh6kvTyvdmVFcHoOzKh1rOQCOG6NXpkmDo5DjfmRyKKxKA==" saltValue="AvCZl2M0rCPdoOuNpIdUMfLV3Af37SApkVNenZYbza3so9/oyaruDf41k2L0aW1WBRo73g4Xfa124WAHr72nqA==" spinCount="100000" sheet="1" objects="1" scenarios="1" formatColumns="0" formatRows="0" autoFilter="0"/>
  <autoFilter ref="C79:K105" xr:uid="{00000000-0009-0000-0000-000004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02"/>
  <sheetViews>
    <sheetView showGridLines="0" tabSelected="1" topLeftCell="A74" workbookViewId="0">
      <selection activeCell="F88" sqref="F88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3" t="s">
        <v>97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" customHeight="1">
      <c r="B4" s="16"/>
      <c r="D4" s="17" t="s">
        <v>98</v>
      </c>
      <c r="L4" s="16"/>
      <c r="M4" s="81" t="s">
        <v>10</v>
      </c>
      <c r="AT4" s="13" t="s">
        <v>4</v>
      </c>
    </row>
    <row r="5" spans="2:46" ht="6.9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26.25" customHeight="1">
      <c r="B7" s="16"/>
      <c r="E7" s="260" t="str">
        <f>'Rekapitulace stavby'!K6</f>
        <v>NOVOSTAVBA MATEŘSKÉ ŠKOLKY BEROUN MÁCHOVNA - MOBILIÁŘ - DOPLŇKY</v>
      </c>
      <c r="F7" s="261"/>
      <c r="G7" s="261"/>
      <c r="H7" s="261"/>
      <c r="L7" s="16"/>
    </row>
    <row r="8" spans="2:46" s="1" customFormat="1" ht="12" customHeight="1">
      <c r="B8" s="28"/>
      <c r="D8" s="23" t="s">
        <v>99</v>
      </c>
      <c r="L8" s="28"/>
    </row>
    <row r="9" spans="2:46" s="1" customFormat="1" ht="16.5" customHeight="1">
      <c r="B9" s="28"/>
      <c r="E9" s="223" t="s">
        <v>368</v>
      </c>
      <c r="F9" s="262"/>
      <c r="G9" s="262"/>
      <c r="H9" s="262"/>
      <c r="L9" s="28"/>
    </row>
    <row r="10" spans="2:46" s="1" customFormat="1" ht="10.199999999999999">
      <c r="B10" s="28"/>
      <c r="L10" s="28"/>
    </row>
    <row r="11" spans="2:46" s="1" customFormat="1" ht="12" customHeight="1">
      <c r="B11" s="28"/>
      <c r="D11" s="23" t="s">
        <v>18</v>
      </c>
      <c r="F11" s="21" t="s">
        <v>19</v>
      </c>
      <c r="I11" s="23" t="s">
        <v>20</v>
      </c>
      <c r="J11" s="21" t="s">
        <v>19</v>
      </c>
      <c r="L11" s="28"/>
    </row>
    <row r="12" spans="2:46" s="1" customFormat="1" ht="12" customHeight="1">
      <c r="B12" s="28"/>
      <c r="D12" s="23" t="s">
        <v>21</v>
      </c>
      <c r="F12" s="21" t="s">
        <v>22</v>
      </c>
      <c r="I12" s="23" t="s">
        <v>23</v>
      </c>
      <c r="J12" s="45" t="str">
        <f>'Rekapitulace stavby'!AN8</f>
        <v>7. 2. 2026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25</v>
      </c>
      <c r="I14" s="23" t="s">
        <v>26</v>
      </c>
      <c r="J14" s="21" t="s">
        <v>27</v>
      </c>
      <c r="L14" s="28"/>
    </row>
    <row r="15" spans="2:46" s="1" customFormat="1" ht="18" customHeight="1">
      <c r="B15" s="28"/>
      <c r="E15" s="21" t="s">
        <v>28</v>
      </c>
      <c r="I15" s="23" t="s">
        <v>29</v>
      </c>
      <c r="J15" s="21" t="s">
        <v>30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31</v>
      </c>
      <c r="I17" s="23" t="s">
        <v>26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63" t="str">
        <f>'Rekapitulace stavby'!E14</f>
        <v>Vyplň údaj</v>
      </c>
      <c r="F18" s="244"/>
      <c r="G18" s="244"/>
      <c r="H18" s="244"/>
      <c r="I18" s="23" t="s">
        <v>29</v>
      </c>
      <c r="J18" s="24" t="str">
        <f>'Rekapitulace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33</v>
      </c>
      <c r="I20" s="23" t="s">
        <v>26</v>
      </c>
      <c r="J20" s="21" t="s">
        <v>34</v>
      </c>
      <c r="L20" s="28"/>
    </row>
    <row r="21" spans="2:12" s="1" customFormat="1" ht="18" customHeight="1">
      <c r="B21" s="28"/>
      <c r="E21" s="21" t="s">
        <v>35</v>
      </c>
      <c r="I21" s="23" t="s">
        <v>29</v>
      </c>
      <c r="J21" s="21" t="s">
        <v>19</v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37</v>
      </c>
      <c r="I23" s="23" t="s">
        <v>26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29</v>
      </c>
      <c r="J24" s="21" t="str">
        <f>IF('Rekapitulace stavby'!AN20="","",'Rekapitulace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39</v>
      </c>
      <c r="L26" s="28"/>
    </row>
    <row r="27" spans="2:12" s="7" customFormat="1" ht="16.5" customHeight="1">
      <c r="B27" s="82"/>
      <c r="E27" s="249" t="s">
        <v>19</v>
      </c>
      <c r="F27" s="249"/>
      <c r="G27" s="249"/>
      <c r="H27" s="249"/>
      <c r="L27" s="82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46"/>
      <c r="E29" s="46"/>
      <c r="F29" s="46"/>
      <c r="G29" s="46"/>
      <c r="H29" s="46"/>
      <c r="I29" s="46"/>
      <c r="J29" s="46"/>
      <c r="K29" s="46"/>
      <c r="L29" s="28"/>
    </row>
    <row r="30" spans="2:12" s="1" customFormat="1" ht="25.35" customHeight="1">
      <c r="B30" s="28"/>
      <c r="D30" s="83" t="s">
        <v>41</v>
      </c>
      <c r="J30" s="59">
        <f>ROUND(J80, 2)</f>
        <v>0</v>
      </c>
      <c r="L30" s="28"/>
    </row>
    <row r="31" spans="2:12" s="1" customFormat="1" ht="6.9" customHeight="1">
      <c r="B31" s="28"/>
      <c r="D31" s="46"/>
      <c r="E31" s="46"/>
      <c r="F31" s="46"/>
      <c r="G31" s="46"/>
      <c r="H31" s="46"/>
      <c r="I31" s="46"/>
      <c r="J31" s="46"/>
      <c r="K31" s="46"/>
      <c r="L31" s="28"/>
    </row>
    <row r="32" spans="2:12" s="1" customFormat="1" ht="14.4" customHeight="1">
      <c r="B32" s="28"/>
      <c r="F32" s="31" t="s">
        <v>43</v>
      </c>
      <c r="I32" s="31" t="s">
        <v>42</v>
      </c>
      <c r="J32" s="31" t="s">
        <v>44</v>
      </c>
      <c r="L32" s="28"/>
    </row>
    <row r="33" spans="2:12" s="1" customFormat="1" ht="14.4" customHeight="1">
      <c r="B33" s="28"/>
      <c r="D33" s="48" t="s">
        <v>45</v>
      </c>
      <c r="E33" s="23" t="s">
        <v>46</v>
      </c>
      <c r="F33" s="84">
        <f>ROUND((SUM(BE80:BE101)),  2)</f>
        <v>0</v>
      </c>
      <c r="I33" s="85">
        <v>0.21</v>
      </c>
      <c r="J33" s="84">
        <f>ROUND(((SUM(BE80:BE101))*I33),  2)</f>
        <v>0</v>
      </c>
      <c r="L33" s="28"/>
    </row>
    <row r="34" spans="2:12" s="1" customFormat="1" ht="14.4" customHeight="1">
      <c r="B34" s="28"/>
      <c r="E34" s="23" t="s">
        <v>47</v>
      </c>
      <c r="F34" s="84">
        <f>ROUND((SUM(BF80:BF101)),  2)</f>
        <v>0</v>
      </c>
      <c r="I34" s="85">
        <v>0.12</v>
      </c>
      <c r="J34" s="84">
        <f>ROUND(((SUM(BF80:BF101))*I34),  2)</f>
        <v>0</v>
      </c>
      <c r="L34" s="28"/>
    </row>
    <row r="35" spans="2:12" s="1" customFormat="1" ht="14.4" hidden="1" customHeight="1">
      <c r="B35" s="28"/>
      <c r="E35" s="23" t="s">
        <v>48</v>
      </c>
      <c r="F35" s="84">
        <f>ROUND((SUM(BG80:BG101)),  2)</f>
        <v>0</v>
      </c>
      <c r="I35" s="85">
        <v>0.21</v>
      </c>
      <c r="J35" s="84">
        <f>0</f>
        <v>0</v>
      </c>
      <c r="L35" s="28"/>
    </row>
    <row r="36" spans="2:12" s="1" customFormat="1" ht="14.4" hidden="1" customHeight="1">
      <c r="B36" s="28"/>
      <c r="E36" s="23" t="s">
        <v>49</v>
      </c>
      <c r="F36" s="84">
        <f>ROUND((SUM(BH80:BH101)),  2)</f>
        <v>0</v>
      </c>
      <c r="I36" s="85">
        <v>0.12</v>
      </c>
      <c r="J36" s="84">
        <f>0</f>
        <v>0</v>
      </c>
      <c r="L36" s="28"/>
    </row>
    <row r="37" spans="2:12" s="1" customFormat="1" ht="14.4" hidden="1" customHeight="1">
      <c r="B37" s="28"/>
      <c r="E37" s="23" t="s">
        <v>50</v>
      </c>
      <c r="F37" s="84">
        <f>ROUND((SUM(BI80:BI101)),  2)</f>
        <v>0</v>
      </c>
      <c r="I37" s="85">
        <v>0</v>
      </c>
      <c r="J37" s="84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86"/>
      <c r="D39" s="87" t="s">
        <v>51</v>
      </c>
      <c r="E39" s="50"/>
      <c r="F39" s="50"/>
      <c r="G39" s="88" t="s">
        <v>52</v>
      </c>
      <c r="H39" s="89" t="s">
        <v>53</v>
      </c>
      <c r="I39" s="50"/>
      <c r="J39" s="90">
        <f>SUM(J30:J37)</f>
        <v>0</v>
      </c>
      <c r="K39" s="91"/>
      <c r="L39" s="28"/>
    </row>
    <row r="40" spans="2:12" s="1" customFormat="1" ht="14.4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28"/>
    </row>
    <row r="44" spans="2:12" s="1" customFormat="1" ht="6.9" customHeight="1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28"/>
    </row>
    <row r="45" spans="2:12" s="1" customFormat="1" ht="24.9" customHeight="1">
      <c r="B45" s="28"/>
      <c r="C45" s="17" t="s">
        <v>101</v>
      </c>
      <c r="L45" s="28"/>
    </row>
    <row r="46" spans="2:12" s="1" customFormat="1" ht="6.9" customHeight="1">
      <c r="B46" s="28"/>
      <c r="L46" s="28"/>
    </row>
    <row r="47" spans="2:12" s="1" customFormat="1" ht="12" customHeight="1">
      <c r="B47" s="28"/>
      <c r="C47" s="23" t="s">
        <v>16</v>
      </c>
      <c r="L47" s="28"/>
    </row>
    <row r="48" spans="2:12" s="1" customFormat="1" ht="26.25" customHeight="1">
      <c r="B48" s="28"/>
      <c r="E48" s="260" t="str">
        <f>E7</f>
        <v>NOVOSTAVBA MATEŘSKÉ ŠKOLKY BEROUN MÁCHOVNA - MOBILIÁŘ - DOPLŇKY</v>
      </c>
      <c r="F48" s="261"/>
      <c r="G48" s="261"/>
      <c r="H48" s="261"/>
      <c r="L48" s="28"/>
    </row>
    <row r="49" spans="2:47" s="1" customFormat="1" ht="12" customHeight="1">
      <c r="B49" s="28"/>
      <c r="C49" s="23" t="s">
        <v>99</v>
      </c>
      <c r="L49" s="28"/>
    </row>
    <row r="50" spans="2:47" s="1" customFormat="1" ht="16.5" customHeight="1">
      <c r="B50" s="28"/>
      <c r="E50" s="223" t="str">
        <f>E9</f>
        <v>VRN - Vedlejší rozpočtové a ostatní náklady</v>
      </c>
      <c r="F50" s="262"/>
      <c r="G50" s="262"/>
      <c r="H50" s="262"/>
      <c r="L50" s="28"/>
    </row>
    <row r="51" spans="2:47" s="1" customFormat="1" ht="6.9" customHeight="1">
      <c r="B51" s="28"/>
      <c r="L51" s="28"/>
    </row>
    <row r="52" spans="2:47" s="1" customFormat="1" ht="12" customHeight="1">
      <c r="B52" s="28"/>
      <c r="C52" s="23" t="s">
        <v>21</v>
      </c>
      <c r="F52" s="21" t="str">
        <f>F12</f>
        <v>k.ú. Beroun</v>
      </c>
      <c r="I52" s="23" t="s">
        <v>23</v>
      </c>
      <c r="J52" s="45" t="str">
        <f>IF(J12="","",J12)</f>
        <v>7. 2. 2026</v>
      </c>
      <c r="L52" s="28"/>
    </row>
    <row r="53" spans="2:47" s="1" customFormat="1" ht="6.9" customHeight="1">
      <c r="B53" s="28"/>
      <c r="L53" s="28"/>
    </row>
    <row r="54" spans="2:47" s="1" customFormat="1" ht="40.049999999999997" customHeight="1">
      <c r="B54" s="28"/>
      <c r="C54" s="23" t="s">
        <v>25</v>
      </c>
      <c r="F54" s="21" t="str">
        <f>E15</f>
        <v>Město Beroun, Husovo nám.68, 266 01 Beroun</v>
      </c>
      <c r="I54" s="23" t="s">
        <v>33</v>
      </c>
      <c r="J54" s="26" t="str">
        <f>E21</f>
        <v>Ing.arch.Karel Musil,Tupolevova 470,190 00 Praha 9</v>
      </c>
      <c r="L54" s="28"/>
    </row>
    <row r="55" spans="2:47" s="1" customFormat="1" ht="15.15" customHeight="1">
      <c r="B55" s="28"/>
      <c r="C55" s="23" t="s">
        <v>31</v>
      </c>
      <c r="F55" s="21" t="str">
        <f>IF(E18="","",E18)</f>
        <v>Vyplň údaj</v>
      </c>
      <c r="I55" s="23" t="s">
        <v>37</v>
      </c>
      <c r="J55" s="26" t="str">
        <f>E24</f>
        <v xml:space="preserve"> </v>
      </c>
      <c r="L55" s="28"/>
    </row>
    <row r="56" spans="2:47" s="1" customFormat="1" ht="10.35" customHeight="1">
      <c r="B56" s="28"/>
      <c r="L56" s="28"/>
    </row>
    <row r="57" spans="2:47" s="1" customFormat="1" ht="29.25" customHeight="1">
      <c r="B57" s="28"/>
      <c r="C57" s="92" t="s">
        <v>102</v>
      </c>
      <c r="D57" s="86"/>
      <c r="E57" s="86"/>
      <c r="F57" s="86"/>
      <c r="G57" s="86"/>
      <c r="H57" s="86"/>
      <c r="I57" s="86"/>
      <c r="J57" s="93" t="s">
        <v>103</v>
      </c>
      <c r="K57" s="86"/>
      <c r="L57" s="28"/>
    </row>
    <row r="58" spans="2:47" s="1" customFormat="1" ht="10.35" customHeight="1">
      <c r="B58" s="28"/>
      <c r="L58" s="28"/>
    </row>
    <row r="59" spans="2:47" s="1" customFormat="1" ht="22.8" customHeight="1">
      <c r="B59" s="28"/>
      <c r="C59" s="94" t="s">
        <v>73</v>
      </c>
      <c r="J59" s="59">
        <f>J80</f>
        <v>0</v>
      </c>
      <c r="L59" s="28"/>
      <c r="AU59" s="13" t="s">
        <v>104</v>
      </c>
    </row>
    <row r="60" spans="2:47" s="8" customFormat="1" ht="24.9" customHeight="1">
      <c r="B60" s="95"/>
      <c r="D60" s="96" t="s">
        <v>369</v>
      </c>
      <c r="E60" s="97"/>
      <c r="F60" s="97"/>
      <c r="G60" s="97"/>
      <c r="H60" s="97"/>
      <c r="I60" s="97"/>
      <c r="J60" s="98">
        <f>J81</f>
        <v>0</v>
      </c>
      <c r="L60" s="95"/>
    </row>
    <row r="61" spans="2:47" s="1" customFormat="1" ht="21.75" customHeight="1">
      <c r="B61" s="28"/>
      <c r="L61" s="28"/>
    </row>
    <row r="62" spans="2:47" s="1" customFormat="1" ht="6.9" customHeight="1"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28"/>
    </row>
    <row r="66" spans="2:63" s="1" customFormat="1" ht="6.9" customHeight="1"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28"/>
    </row>
    <row r="67" spans="2:63" s="1" customFormat="1" ht="24.9" customHeight="1">
      <c r="B67" s="28"/>
      <c r="C67" s="17" t="s">
        <v>111</v>
      </c>
      <c r="L67" s="28"/>
    </row>
    <row r="68" spans="2:63" s="1" customFormat="1" ht="6.9" customHeight="1">
      <c r="B68" s="28"/>
      <c r="L68" s="28"/>
    </row>
    <row r="69" spans="2:63" s="1" customFormat="1" ht="12" customHeight="1">
      <c r="B69" s="28"/>
      <c r="C69" s="23" t="s">
        <v>16</v>
      </c>
      <c r="L69" s="28"/>
    </row>
    <row r="70" spans="2:63" s="1" customFormat="1" ht="26.25" customHeight="1">
      <c r="B70" s="28"/>
      <c r="E70" s="260" t="str">
        <f>E7</f>
        <v>NOVOSTAVBA MATEŘSKÉ ŠKOLKY BEROUN MÁCHOVNA - MOBILIÁŘ - DOPLŇKY</v>
      </c>
      <c r="F70" s="261"/>
      <c r="G70" s="261"/>
      <c r="H70" s="261"/>
      <c r="L70" s="28"/>
    </row>
    <row r="71" spans="2:63" s="1" customFormat="1" ht="12" customHeight="1">
      <c r="B71" s="28"/>
      <c r="C71" s="23" t="s">
        <v>99</v>
      </c>
      <c r="L71" s="28"/>
    </row>
    <row r="72" spans="2:63" s="1" customFormat="1" ht="16.5" customHeight="1">
      <c r="B72" s="28"/>
      <c r="E72" s="223" t="str">
        <f>E9</f>
        <v>VRN - Vedlejší rozpočtové a ostatní náklady</v>
      </c>
      <c r="F72" s="262"/>
      <c r="G72" s="262"/>
      <c r="H72" s="262"/>
      <c r="L72" s="28"/>
    </row>
    <row r="73" spans="2:63" s="1" customFormat="1" ht="6.9" customHeight="1">
      <c r="B73" s="28"/>
      <c r="L73" s="28"/>
    </row>
    <row r="74" spans="2:63" s="1" customFormat="1" ht="12" customHeight="1">
      <c r="B74" s="28"/>
      <c r="C74" s="23" t="s">
        <v>21</v>
      </c>
      <c r="F74" s="21" t="str">
        <f>F12</f>
        <v>k.ú. Beroun</v>
      </c>
      <c r="I74" s="23" t="s">
        <v>23</v>
      </c>
      <c r="J74" s="45" t="str">
        <f>IF(J12="","",J12)</f>
        <v>7. 2. 2026</v>
      </c>
      <c r="L74" s="28"/>
    </row>
    <row r="75" spans="2:63" s="1" customFormat="1" ht="6.9" customHeight="1">
      <c r="B75" s="28"/>
      <c r="L75" s="28"/>
    </row>
    <row r="76" spans="2:63" s="1" customFormat="1" ht="40.049999999999997" customHeight="1">
      <c r="B76" s="28"/>
      <c r="C76" s="23" t="s">
        <v>25</v>
      </c>
      <c r="F76" s="21" t="str">
        <f>E15</f>
        <v>Město Beroun, Husovo nám.68, 266 01 Beroun</v>
      </c>
      <c r="I76" s="23" t="s">
        <v>33</v>
      </c>
      <c r="J76" s="26" t="str">
        <f>E21</f>
        <v>Ing.arch.Karel Musil,Tupolevova 470,190 00 Praha 9</v>
      </c>
      <c r="L76" s="28"/>
    </row>
    <row r="77" spans="2:63" s="1" customFormat="1" ht="15.15" customHeight="1">
      <c r="B77" s="28"/>
      <c r="C77" s="23" t="s">
        <v>31</v>
      </c>
      <c r="F77" s="21" t="str">
        <f>IF(E18="","",E18)</f>
        <v>Vyplň údaj</v>
      </c>
      <c r="I77" s="23" t="s">
        <v>37</v>
      </c>
      <c r="J77" s="26" t="str">
        <f>E24</f>
        <v xml:space="preserve"> </v>
      </c>
      <c r="L77" s="28"/>
    </row>
    <row r="78" spans="2:63" s="1" customFormat="1" ht="10.35" customHeight="1">
      <c r="B78" s="28"/>
      <c r="L78" s="28"/>
    </row>
    <row r="79" spans="2:63" s="9" customFormat="1" ht="29.25" customHeight="1">
      <c r="B79" s="99"/>
      <c r="C79" s="100" t="s">
        <v>112</v>
      </c>
      <c r="D79" s="101" t="s">
        <v>60</v>
      </c>
      <c r="E79" s="101" t="s">
        <v>56</v>
      </c>
      <c r="F79" s="101" t="s">
        <v>57</v>
      </c>
      <c r="G79" s="101" t="s">
        <v>113</v>
      </c>
      <c r="H79" s="101" t="s">
        <v>114</v>
      </c>
      <c r="I79" s="101" t="s">
        <v>115</v>
      </c>
      <c r="J79" s="101" t="s">
        <v>103</v>
      </c>
      <c r="K79" s="102" t="s">
        <v>116</v>
      </c>
      <c r="L79" s="99"/>
      <c r="M79" s="52" t="s">
        <v>19</v>
      </c>
      <c r="N79" s="53" t="s">
        <v>45</v>
      </c>
      <c r="O79" s="53" t="s">
        <v>117</v>
      </c>
      <c r="P79" s="53" t="s">
        <v>118</v>
      </c>
      <c r="Q79" s="53" t="s">
        <v>119</v>
      </c>
      <c r="R79" s="53" t="s">
        <v>120</v>
      </c>
      <c r="S79" s="53" t="s">
        <v>121</v>
      </c>
      <c r="T79" s="54" t="s">
        <v>122</v>
      </c>
    </row>
    <row r="80" spans="2:63" s="1" customFormat="1" ht="22.8" customHeight="1">
      <c r="B80" s="28"/>
      <c r="C80" s="57" t="s">
        <v>123</v>
      </c>
      <c r="J80" s="103">
        <f>BK80</f>
        <v>0</v>
      </c>
      <c r="L80" s="28"/>
      <c r="M80" s="55"/>
      <c r="N80" s="46"/>
      <c r="O80" s="46"/>
      <c r="P80" s="104">
        <f>P81</f>
        <v>0</v>
      </c>
      <c r="Q80" s="46"/>
      <c r="R80" s="104">
        <f>R81</f>
        <v>0</v>
      </c>
      <c r="S80" s="46"/>
      <c r="T80" s="105">
        <f>T81</f>
        <v>0</v>
      </c>
      <c r="AT80" s="13" t="s">
        <v>74</v>
      </c>
      <c r="AU80" s="13" t="s">
        <v>104</v>
      </c>
      <c r="BK80" s="106">
        <f>BK81</f>
        <v>0</v>
      </c>
    </row>
    <row r="81" spans="2:65" s="10" customFormat="1" ht="25.95" customHeight="1">
      <c r="B81" s="107"/>
      <c r="D81" s="108" t="s">
        <v>74</v>
      </c>
      <c r="E81" s="109" t="s">
        <v>95</v>
      </c>
      <c r="F81" s="109" t="s">
        <v>370</v>
      </c>
      <c r="I81" s="110"/>
      <c r="J81" s="111">
        <f>BK81</f>
        <v>0</v>
      </c>
      <c r="L81" s="107"/>
      <c r="M81" s="112"/>
      <c r="P81" s="113">
        <f>SUM(P82:P101)</f>
        <v>0</v>
      </c>
      <c r="R81" s="113">
        <f>SUM(R82:R101)</f>
        <v>0</v>
      </c>
      <c r="T81" s="114">
        <f>SUM(T82:T101)</f>
        <v>0</v>
      </c>
      <c r="AR81" s="108" t="s">
        <v>139</v>
      </c>
      <c r="AT81" s="115" t="s">
        <v>74</v>
      </c>
      <c r="AU81" s="115" t="s">
        <v>75</v>
      </c>
      <c r="AY81" s="108" t="s">
        <v>126</v>
      </c>
      <c r="BK81" s="116">
        <f>SUM(BK82:BK101)</f>
        <v>0</v>
      </c>
    </row>
    <row r="82" spans="2:65" s="1" customFormat="1" ht="24.15" customHeight="1">
      <c r="B82" s="28"/>
      <c r="C82" s="117" t="s">
        <v>83</v>
      </c>
      <c r="D82" s="117" t="s">
        <v>127</v>
      </c>
      <c r="E82" s="118" t="s">
        <v>371</v>
      </c>
      <c r="F82" s="119" t="s">
        <v>372</v>
      </c>
      <c r="G82" s="120" t="s">
        <v>373</v>
      </c>
      <c r="H82" s="121">
        <v>1</v>
      </c>
      <c r="I82" s="122"/>
      <c r="J82" s="123">
        <f>ROUND(I82*H82,2)</f>
        <v>0</v>
      </c>
      <c r="K82" s="119" t="s">
        <v>374</v>
      </c>
      <c r="L82" s="28"/>
      <c r="M82" s="124" t="s">
        <v>19</v>
      </c>
      <c r="N82" s="125" t="s">
        <v>46</v>
      </c>
      <c r="P82" s="126">
        <f>O82*H82</f>
        <v>0</v>
      </c>
      <c r="Q82" s="126">
        <v>0</v>
      </c>
      <c r="R82" s="126">
        <f>Q82*H82</f>
        <v>0</v>
      </c>
      <c r="S82" s="126">
        <v>0</v>
      </c>
      <c r="T82" s="127">
        <f>S82*H82</f>
        <v>0</v>
      </c>
      <c r="AR82" s="128" t="s">
        <v>375</v>
      </c>
      <c r="AT82" s="128" t="s">
        <v>127</v>
      </c>
      <c r="AU82" s="128" t="s">
        <v>83</v>
      </c>
      <c r="AY82" s="13" t="s">
        <v>126</v>
      </c>
      <c r="BE82" s="129">
        <f>IF(N82="základní",J82,0)</f>
        <v>0</v>
      </c>
      <c r="BF82" s="129">
        <f>IF(N82="snížená",J82,0)</f>
        <v>0</v>
      </c>
      <c r="BG82" s="129">
        <f>IF(N82="zákl. přenesená",J82,0)</f>
        <v>0</v>
      </c>
      <c r="BH82" s="129">
        <f>IF(N82="sníž. přenesená",J82,0)</f>
        <v>0</v>
      </c>
      <c r="BI82" s="129">
        <f>IF(N82="nulová",J82,0)</f>
        <v>0</v>
      </c>
      <c r="BJ82" s="13" t="s">
        <v>83</v>
      </c>
      <c r="BK82" s="129">
        <f>ROUND(I82*H82,2)</f>
        <v>0</v>
      </c>
      <c r="BL82" s="13" t="s">
        <v>375</v>
      </c>
      <c r="BM82" s="128" t="s">
        <v>376</v>
      </c>
    </row>
    <row r="83" spans="2:65" s="1" customFormat="1" ht="10.199999999999999">
      <c r="B83" s="28"/>
      <c r="D83" s="130" t="s">
        <v>133</v>
      </c>
      <c r="F83" s="131" t="s">
        <v>372</v>
      </c>
      <c r="I83" s="132"/>
      <c r="L83" s="28"/>
      <c r="M83" s="133"/>
      <c r="T83" s="49"/>
      <c r="AT83" s="13" t="s">
        <v>133</v>
      </c>
      <c r="AU83" s="13" t="s">
        <v>83</v>
      </c>
    </row>
    <row r="84" spans="2:65" s="1" customFormat="1" ht="16.5" customHeight="1">
      <c r="B84" s="28"/>
      <c r="C84" s="117" t="s">
        <v>85</v>
      </c>
      <c r="D84" s="117" t="s">
        <v>127</v>
      </c>
      <c r="E84" s="118" t="s">
        <v>377</v>
      </c>
      <c r="F84" s="119" t="s">
        <v>378</v>
      </c>
      <c r="G84" s="120" t="s">
        <v>379</v>
      </c>
      <c r="H84" s="121">
        <v>1</v>
      </c>
      <c r="I84" s="122"/>
      <c r="J84" s="123">
        <f>ROUND(I84*H84,2)</f>
        <v>0</v>
      </c>
      <c r="K84" s="119" t="s">
        <v>374</v>
      </c>
      <c r="L84" s="28"/>
      <c r="M84" s="124" t="s">
        <v>19</v>
      </c>
      <c r="N84" s="125" t="s">
        <v>46</v>
      </c>
      <c r="P84" s="126">
        <f>O84*H84</f>
        <v>0</v>
      </c>
      <c r="Q84" s="126">
        <v>0</v>
      </c>
      <c r="R84" s="126">
        <f>Q84*H84</f>
        <v>0</v>
      </c>
      <c r="S84" s="126">
        <v>0</v>
      </c>
      <c r="T84" s="127">
        <f>S84*H84</f>
        <v>0</v>
      </c>
      <c r="AR84" s="128" t="s">
        <v>375</v>
      </c>
      <c r="AT84" s="128" t="s">
        <v>127</v>
      </c>
      <c r="AU84" s="128" t="s">
        <v>83</v>
      </c>
      <c r="AY84" s="13" t="s">
        <v>126</v>
      </c>
      <c r="BE84" s="129">
        <f>IF(N84="základní",J84,0)</f>
        <v>0</v>
      </c>
      <c r="BF84" s="129">
        <f>IF(N84="snížená",J84,0)</f>
        <v>0</v>
      </c>
      <c r="BG84" s="129">
        <f>IF(N84="zákl. přenesená",J84,0)</f>
        <v>0</v>
      </c>
      <c r="BH84" s="129">
        <f>IF(N84="sníž. přenesená",J84,0)</f>
        <v>0</v>
      </c>
      <c r="BI84" s="129">
        <f>IF(N84="nulová",J84,0)</f>
        <v>0</v>
      </c>
      <c r="BJ84" s="13" t="s">
        <v>83</v>
      </c>
      <c r="BK84" s="129">
        <f>ROUND(I84*H84,2)</f>
        <v>0</v>
      </c>
      <c r="BL84" s="13" t="s">
        <v>375</v>
      </c>
      <c r="BM84" s="128" t="s">
        <v>380</v>
      </c>
    </row>
    <row r="85" spans="2:65" s="1" customFormat="1" ht="10.199999999999999">
      <c r="B85" s="28"/>
      <c r="D85" s="130" t="s">
        <v>133</v>
      </c>
      <c r="F85" s="131" t="s">
        <v>378</v>
      </c>
      <c r="I85" s="132"/>
      <c r="L85" s="28"/>
      <c r="M85" s="133"/>
      <c r="T85" s="49"/>
      <c r="AT85" s="13" t="s">
        <v>133</v>
      </c>
      <c r="AU85" s="13" t="s">
        <v>83</v>
      </c>
    </row>
    <row r="86" spans="2:65" s="1" customFormat="1" ht="16.5" customHeight="1">
      <c r="B86" s="28"/>
      <c r="C86" s="117" t="s">
        <v>139</v>
      </c>
      <c r="D86" s="117" t="s">
        <v>127</v>
      </c>
      <c r="E86" s="118" t="s">
        <v>381</v>
      </c>
      <c r="F86" s="119" t="s">
        <v>382</v>
      </c>
      <c r="G86" s="120" t="s">
        <v>379</v>
      </c>
      <c r="H86" s="121">
        <v>1</v>
      </c>
      <c r="I86" s="122"/>
      <c r="J86" s="123">
        <f>ROUND(I86*H86,2)</f>
        <v>0</v>
      </c>
      <c r="K86" s="119" t="s">
        <v>374</v>
      </c>
      <c r="L86" s="28"/>
      <c r="M86" s="124" t="s">
        <v>19</v>
      </c>
      <c r="N86" s="125" t="s">
        <v>46</v>
      </c>
      <c r="P86" s="126">
        <f>O86*H86</f>
        <v>0</v>
      </c>
      <c r="Q86" s="126">
        <v>0</v>
      </c>
      <c r="R86" s="126">
        <f>Q86*H86</f>
        <v>0</v>
      </c>
      <c r="S86" s="126">
        <v>0</v>
      </c>
      <c r="T86" s="127">
        <f>S86*H86</f>
        <v>0</v>
      </c>
      <c r="AR86" s="128" t="s">
        <v>375</v>
      </c>
      <c r="AT86" s="128" t="s">
        <v>127</v>
      </c>
      <c r="AU86" s="128" t="s">
        <v>83</v>
      </c>
      <c r="AY86" s="13" t="s">
        <v>126</v>
      </c>
      <c r="BE86" s="129">
        <f>IF(N86="základní",J86,0)</f>
        <v>0</v>
      </c>
      <c r="BF86" s="129">
        <f>IF(N86="snížená",J86,0)</f>
        <v>0</v>
      </c>
      <c r="BG86" s="129">
        <f>IF(N86="zákl. přenesená",J86,0)</f>
        <v>0</v>
      </c>
      <c r="BH86" s="129">
        <f>IF(N86="sníž. přenesená",J86,0)</f>
        <v>0</v>
      </c>
      <c r="BI86" s="129">
        <f>IF(N86="nulová",J86,0)</f>
        <v>0</v>
      </c>
      <c r="BJ86" s="13" t="s">
        <v>83</v>
      </c>
      <c r="BK86" s="129">
        <f>ROUND(I86*H86,2)</f>
        <v>0</v>
      </c>
      <c r="BL86" s="13" t="s">
        <v>375</v>
      </c>
      <c r="BM86" s="128" t="s">
        <v>383</v>
      </c>
    </row>
    <row r="87" spans="2:65" s="1" customFormat="1" ht="10.199999999999999">
      <c r="B87" s="28"/>
      <c r="D87" s="130" t="s">
        <v>133</v>
      </c>
      <c r="F87" s="131" t="s">
        <v>382</v>
      </c>
      <c r="I87" s="132"/>
      <c r="L87" s="28"/>
      <c r="M87" s="133"/>
      <c r="T87" s="49"/>
      <c r="AT87" s="13" t="s">
        <v>133</v>
      </c>
      <c r="AU87" s="13" t="s">
        <v>83</v>
      </c>
    </row>
    <row r="88" spans="2:65" s="1" customFormat="1" ht="16.5" customHeight="1">
      <c r="B88" s="28"/>
      <c r="C88" s="117" t="s">
        <v>132</v>
      </c>
      <c r="D88" s="117" t="s">
        <v>127</v>
      </c>
      <c r="E88" s="118" t="s">
        <v>384</v>
      </c>
      <c r="F88" s="119" t="s">
        <v>385</v>
      </c>
      <c r="G88" s="120" t="s">
        <v>379</v>
      </c>
      <c r="H88" s="121">
        <v>1</v>
      </c>
      <c r="I88" s="122"/>
      <c r="J88" s="123">
        <f>ROUND(I88*H88,2)</f>
        <v>0</v>
      </c>
      <c r="K88" s="119" t="s">
        <v>19</v>
      </c>
      <c r="L88" s="28"/>
      <c r="M88" s="124" t="s">
        <v>19</v>
      </c>
      <c r="N88" s="125" t="s">
        <v>46</v>
      </c>
      <c r="P88" s="126">
        <f>O88*H88</f>
        <v>0</v>
      </c>
      <c r="Q88" s="126">
        <v>0</v>
      </c>
      <c r="R88" s="126">
        <f>Q88*H88</f>
        <v>0</v>
      </c>
      <c r="S88" s="126">
        <v>0</v>
      </c>
      <c r="T88" s="127">
        <f>S88*H88</f>
        <v>0</v>
      </c>
      <c r="AR88" s="128" t="s">
        <v>375</v>
      </c>
      <c r="AT88" s="128" t="s">
        <v>127</v>
      </c>
      <c r="AU88" s="128" t="s">
        <v>83</v>
      </c>
      <c r="AY88" s="13" t="s">
        <v>126</v>
      </c>
      <c r="BE88" s="129">
        <f>IF(N88="základní",J88,0)</f>
        <v>0</v>
      </c>
      <c r="BF88" s="129">
        <f>IF(N88="snížená",J88,0)</f>
        <v>0</v>
      </c>
      <c r="BG88" s="129">
        <f>IF(N88="zákl. přenesená",J88,0)</f>
        <v>0</v>
      </c>
      <c r="BH88" s="129">
        <f>IF(N88="sníž. přenesená",J88,0)</f>
        <v>0</v>
      </c>
      <c r="BI88" s="129">
        <f>IF(N88="nulová",J88,0)</f>
        <v>0</v>
      </c>
      <c r="BJ88" s="13" t="s">
        <v>83</v>
      </c>
      <c r="BK88" s="129">
        <f>ROUND(I88*H88,2)</f>
        <v>0</v>
      </c>
      <c r="BL88" s="13" t="s">
        <v>375</v>
      </c>
      <c r="BM88" s="128" t="s">
        <v>386</v>
      </c>
    </row>
    <row r="89" spans="2:65" s="1" customFormat="1" ht="10.199999999999999">
      <c r="B89" s="28"/>
      <c r="D89" s="130" t="s">
        <v>133</v>
      </c>
      <c r="F89" s="131" t="s">
        <v>385</v>
      </c>
      <c r="I89" s="132"/>
      <c r="L89" s="28"/>
      <c r="M89" s="133"/>
      <c r="T89" s="49"/>
      <c r="AT89" s="13" t="s">
        <v>133</v>
      </c>
      <c r="AU89" s="13" t="s">
        <v>83</v>
      </c>
    </row>
    <row r="90" spans="2:65" s="1" customFormat="1" ht="16.5" customHeight="1">
      <c r="B90" s="28"/>
      <c r="C90" s="117" t="s">
        <v>142</v>
      </c>
      <c r="D90" s="117" t="s">
        <v>127</v>
      </c>
      <c r="E90" s="118" t="s">
        <v>387</v>
      </c>
      <c r="F90" s="119" t="s">
        <v>595</v>
      </c>
      <c r="G90" s="120" t="s">
        <v>388</v>
      </c>
      <c r="H90" s="121">
        <v>200</v>
      </c>
      <c r="I90" s="122"/>
      <c r="J90" s="123">
        <f>ROUND(I90*H90,2)</f>
        <v>0</v>
      </c>
      <c r="K90" s="119" t="s">
        <v>19</v>
      </c>
      <c r="L90" s="28"/>
      <c r="M90" s="124" t="s">
        <v>19</v>
      </c>
      <c r="N90" s="125" t="s">
        <v>46</v>
      </c>
      <c r="P90" s="126">
        <f>O90*H90</f>
        <v>0</v>
      </c>
      <c r="Q90" s="126">
        <v>0</v>
      </c>
      <c r="R90" s="126">
        <f>Q90*H90</f>
        <v>0</v>
      </c>
      <c r="S90" s="126">
        <v>0</v>
      </c>
      <c r="T90" s="127">
        <f>S90*H90</f>
        <v>0</v>
      </c>
      <c r="AR90" s="128" t="s">
        <v>375</v>
      </c>
      <c r="AT90" s="128" t="s">
        <v>127</v>
      </c>
      <c r="AU90" s="128" t="s">
        <v>83</v>
      </c>
      <c r="AY90" s="13" t="s">
        <v>126</v>
      </c>
      <c r="BE90" s="129">
        <f>IF(N90="základní",J90,0)</f>
        <v>0</v>
      </c>
      <c r="BF90" s="129">
        <f>IF(N90="snížená",J90,0)</f>
        <v>0</v>
      </c>
      <c r="BG90" s="129">
        <f>IF(N90="zákl. přenesená",J90,0)</f>
        <v>0</v>
      </c>
      <c r="BH90" s="129">
        <f>IF(N90="sníž. přenesená",J90,0)</f>
        <v>0</v>
      </c>
      <c r="BI90" s="129">
        <f>IF(N90="nulová",J90,0)</f>
        <v>0</v>
      </c>
      <c r="BJ90" s="13" t="s">
        <v>83</v>
      </c>
      <c r="BK90" s="129">
        <f>ROUND(I90*H90,2)</f>
        <v>0</v>
      </c>
      <c r="BL90" s="13" t="s">
        <v>375</v>
      </c>
      <c r="BM90" s="128" t="s">
        <v>389</v>
      </c>
    </row>
    <row r="91" spans="2:65" s="1" customFormat="1" ht="10.199999999999999">
      <c r="B91" s="28"/>
      <c r="D91" s="130" t="s">
        <v>133</v>
      </c>
      <c r="F91" s="131" t="s">
        <v>390</v>
      </c>
      <c r="I91" s="132"/>
      <c r="L91" s="28"/>
      <c r="M91" s="133"/>
      <c r="T91" s="49"/>
      <c r="AT91" s="13" t="s">
        <v>133</v>
      </c>
      <c r="AU91" s="13" t="s">
        <v>83</v>
      </c>
    </row>
    <row r="92" spans="2:65" s="1" customFormat="1" ht="16.5" customHeight="1">
      <c r="B92" s="28"/>
      <c r="C92" s="117" t="s">
        <v>158</v>
      </c>
      <c r="D92" s="117" t="s">
        <v>127</v>
      </c>
      <c r="E92" s="118" t="s">
        <v>391</v>
      </c>
      <c r="F92" s="119" t="s">
        <v>392</v>
      </c>
      <c r="G92" s="120" t="s">
        <v>379</v>
      </c>
      <c r="H92" s="121">
        <v>1</v>
      </c>
      <c r="I92" s="122"/>
      <c r="J92" s="123">
        <f>ROUND(I92*H92,2)</f>
        <v>0</v>
      </c>
      <c r="K92" s="119" t="s">
        <v>19</v>
      </c>
      <c r="L92" s="28"/>
      <c r="M92" s="124" t="s">
        <v>19</v>
      </c>
      <c r="N92" s="125" t="s">
        <v>46</v>
      </c>
      <c r="P92" s="126">
        <f>O92*H92</f>
        <v>0</v>
      </c>
      <c r="Q92" s="126">
        <v>0</v>
      </c>
      <c r="R92" s="126">
        <f>Q92*H92</f>
        <v>0</v>
      </c>
      <c r="S92" s="126">
        <v>0</v>
      </c>
      <c r="T92" s="127">
        <f>S92*H92</f>
        <v>0</v>
      </c>
      <c r="AR92" s="128" t="s">
        <v>375</v>
      </c>
      <c r="AT92" s="128" t="s">
        <v>127</v>
      </c>
      <c r="AU92" s="128" t="s">
        <v>83</v>
      </c>
      <c r="AY92" s="13" t="s">
        <v>126</v>
      </c>
      <c r="BE92" s="129">
        <f>IF(N92="základní",J92,0)</f>
        <v>0</v>
      </c>
      <c r="BF92" s="129">
        <f>IF(N92="snížená",J92,0)</f>
        <v>0</v>
      </c>
      <c r="BG92" s="129">
        <f>IF(N92="zákl. přenesená",J92,0)</f>
        <v>0</v>
      </c>
      <c r="BH92" s="129">
        <f>IF(N92="sníž. přenesená",J92,0)</f>
        <v>0</v>
      </c>
      <c r="BI92" s="129">
        <f>IF(N92="nulová",J92,0)</f>
        <v>0</v>
      </c>
      <c r="BJ92" s="13" t="s">
        <v>83</v>
      </c>
      <c r="BK92" s="129">
        <f>ROUND(I92*H92,2)</f>
        <v>0</v>
      </c>
      <c r="BL92" s="13" t="s">
        <v>375</v>
      </c>
      <c r="BM92" s="128" t="s">
        <v>393</v>
      </c>
    </row>
    <row r="93" spans="2:65" s="1" customFormat="1" ht="10.199999999999999">
      <c r="B93" s="28"/>
      <c r="D93" s="130" t="s">
        <v>133</v>
      </c>
      <c r="F93" s="131" t="s">
        <v>392</v>
      </c>
      <c r="I93" s="132"/>
      <c r="L93" s="28"/>
      <c r="M93" s="133"/>
      <c r="T93" s="49"/>
      <c r="AT93" s="13" t="s">
        <v>133</v>
      </c>
      <c r="AU93" s="13" t="s">
        <v>83</v>
      </c>
    </row>
    <row r="94" spans="2:65" s="1" customFormat="1" ht="24.15" customHeight="1">
      <c r="B94" s="28"/>
      <c r="C94" s="117" t="s">
        <v>146</v>
      </c>
      <c r="D94" s="117" t="s">
        <v>127</v>
      </c>
      <c r="E94" s="118" t="s">
        <v>394</v>
      </c>
      <c r="F94" s="119" t="s">
        <v>395</v>
      </c>
      <c r="G94" s="120" t="s">
        <v>396</v>
      </c>
      <c r="H94" s="121">
        <v>500</v>
      </c>
      <c r="I94" s="122"/>
      <c r="J94" s="123">
        <f>ROUND(I94*H94,2)</f>
        <v>0</v>
      </c>
      <c r="K94" s="119" t="s">
        <v>19</v>
      </c>
      <c r="L94" s="28"/>
      <c r="M94" s="124" t="s">
        <v>19</v>
      </c>
      <c r="N94" s="125" t="s">
        <v>46</v>
      </c>
      <c r="P94" s="126">
        <f>O94*H94</f>
        <v>0</v>
      </c>
      <c r="Q94" s="126">
        <v>0</v>
      </c>
      <c r="R94" s="126">
        <f>Q94*H94</f>
        <v>0</v>
      </c>
      <c r="S94" s="126">
        <v>0</v>
      </c>
      <c r="T94" s="127">
        <f>S94*H94</f>
        <v>0</v>
      </c>
      <c r="AR94" s="128" t="s">
        <v>375</v>
      </c>
      <c r="AT94" s="128" t="s">
        <v>127</v>
      </c>
      <c r="AU94" s="128" t="s">
        <v>83</v>
      </c>
      <c r="AY94" s="13" t="s">
        <v>126</v>
      </c>
      <c r="BE94" s="129">
        <f>IF(N94="základní",J94,0)</f>
        <v>0</v>
      </c>
      <c r="BF94" s="129">
        <f>IF(N94="snížená",J94,0)</f>
        <v>0</v>
      </c>
      <c r="BG94" s="129">
        <f>IF(N94="zákl. přenesená",J94,0)</f>
        <v>0</v>
      </c>
      <c r="BH94" s="129">
        <f>IF(N94="sníž. přenesená",J94,0)</f>
        <v>0</v>
      </c>
      <c r="BI94" s="129">
        <f>IF(N94="nulová",J94,0)</f>
        <v>0</v>
      </c>
      <c r="BJ94" s="13" t="s">
        <v>83</v>
      </c>
      <c r="BK94" s="129">
        <f>ROUND(I94*H94,2)</f>
        <v>0</v>
      </c>
      <c r="BL94" s="13" t="s">
        <v>375</v>
      </c>
      <c r="BM94" s="128" t="s">
        <v>397</v>
      </c>
    </row>
    <row r="95" spans="2:65" s="1" customFormat="1" ht="19.2">
      <c r="B95" s="28"/>
      <c r="D95" s="130" t="s">
        <v>133</v>
      </c>
      <c r="F95" s="131" t="s">
        <v>395</v>
      </c>
      <c r="I95" s="132"/>
      <c r="L95" s="28"/>
      <c r="M95" s="133"/>
      <c r="T95" s="49"/>
      <c r="AT95" s="13" t="s">
        <v>133</v>
      </c>
      <c r="AU95" s="13" t="s">
        <v>83</v>
      </c>
    </row>
    <row r="96" spans="2:65" s="1" customFormat="1" ht="16.5" customHeight="1">
      <c r="B96" s="28"/>
      <c r="C96" s="117" t="s">
        <v>167</v>
      </c>
      <c r="D96" s="117" t="s">
        <v>127</v>
      </c>
      <c r="E96" s="118" t="s">
        <v>398</v>
      </c>
      <c r="F96" s="119" t="s">
        <v>399</v>
      </c>
      <c r="G96" s="120" t="s">
        <v>379</v>
      </c>
      <c r="H96" s="121">
        <v>1</v>
      </c>
      <c r="I96" s="122"/>
      <c r="J96" s="123">
        <f>ROUND(I96*H96,2)</f>
        <v>0</v>
      </c>
      <c r="K96" s="119" t="s">
        <v>19</v>
      </c>
      <c r="L96" s="28"/>
      <c r="M96" s="124" t="s">
        <v>19</v>
      </c>
      <c r="N96" s="125" t="s">
        <v>46</v>
      </c>
      <c r="P96" s="126">
        <f>O96*H96</f>
        <v>0</v>
      </c>
      <c r="Q96" s="126">
        <v>0</v>
      </c>
      <c r="R96" s="126">
        <f>Q96*H96</f>
        <v>0</v>
      </c>
      <c r="S96" s="126">
        <v>0</v>
      </c>
      <c r="T96" s="127">
        <f>S96*H96</f>
        <v>0</v>
      </c>
      <c r="AR96" s="128" t="s">
        <v>375</v>
      </c>
      <c r="AT96" s="128" t="s">
        <v>127</v>
      </c>
      <c r="AU96" s="128" t="s">
        <v>83</v>
      </c>
      <c r="AY96" s="13" t="s">
        <v>126</v>
      </c>
      <c r="BE96" s="129">
        <f>IF(N96="základní",J96,0)</f>
        <v>0</v>
      </c>
      <c r="BF96" s="129">
        <f>IF(N96="snížená",J96,0)</f>
        <v>0</v>
      </c>
      <c r="BG96" s="129">
        <f>IF(N96="zákl. přenesená",J96,0)</f>
        <v>0</v>
      </c>
      <c r="BH96" s="129">
        <f>IF(N96="sníž. přenesená",J96,0)</f>
        <v>0</v>
      </c>
      <c r="BI96" s="129">
        <f>IF(N96="nulová",J96,0)</f>
        <v>0</v>
      </c>
      <c r="BJ96" s="13" t="s">
        <v>83</v>
      </c>
      <c r="BK96" s="129">
        <f>ROUND(I96*H96,2)</f>
        <v>0</v>
      </c>
      <c r="BL96" s="13" t="s">
        <v>375</v>
      </c>
      <c r="BM96" s="128" t="s">
        <v>400</v>
      </c>
    </row>
    <row r="97" spans="2:65" s="1" customFormat="1" ht="10.199999999999999">
      <c r="B97" s="28"/>
      <c r="D97" s="130" t="s">
        <v>133</v>
      </c>
      <c r="F97" s="131" t="s">
        <v>399</v>
      </c>
      <c r="I97" s="132"/>
      <c r="L97" s="28"/>
      <c r="M97" s="133"/>
      <c r="T97" s="49"/>
      <c r="AT97" s="13" t="s">
        <v>133</v>
      </c>
      <c r="AU97" s="13" t="s">
        <v>83</v>
      </c>
    </row>
    <row r="98" spans="2:65" s="1" customFormat="1" ht="16.5" customHeight="1">
      <c r="B98" s="28"/>
      <c r="C98" s="117" t="s">
        <v>151</v>
      </c>
      <c r="D98" s="117" t="s">
        <v>127</v>
      </c>
      <c r="E98" s="118" t="s">
        <v>401</v>
      </c>
      <c r="F98" s="119" t="s">
        <v>402</v>
      </c>
      <c r="G98" s="120" t="s">
        <v>379</v>
      </c>
      <c r="H98" s="121">
        <v>1</v>
      </c>
      <c r="I98" s="122"/>
      <c r="J98" s="123">
        <f>ROUND(I98*H98,2)</f>
        <v>0</v>
      </c>
      <c r="K98" s="119" t="s">
        <v>19</v>
      </c>
      <c r="L98" s="28"/>
      <c r="M98" s="124" t="s">
        <v>19</v>
      </c>
      <c r="N98" s="125" t="s">
        <v>46</v>
      </c>
      <c r="P98" s="126">
        <f>O98*H98</f>
        <v>0</v>
      </c>
      <c r="Q98" s="126">
        <v>0</v>
      </c>
      <c r="R98" s="126">
        <f>Q98*H98</f>
        <v>0</v>
      </c>
      <c r="S98" s="126">
        <v>0</v>
      </c>
      <c r="T98" s="127">
        <f>S98*H98</f>
        <v>0</v>
      </c>
      <c r="AR98" s="128" t="s">
        <v>375</v>
      </c>
      <c r="AT98" s="128" t="s">
        <v>127</v>
      </c>
      <c r="AU98" s="128" t="s">
        <v>83</v>
      </c>
      <c r="AY98" s="13" t="s">
        <v>126</v>
      </c>
      <c r="BE98" s="129">
        <f>IF(N98="základní",J98,0)</f>
        <v>0</v>
      </c>
      <c r="BF98" s="129">
        <f>IF(N98="snížená",J98,0)</f>
        <v>0</v>
      </c>
      <c r="BG98" s="129">
        <f>IF(N98="zákl. přenesená",J98,0)</f>
        <v>0</v>
      </c>
      <c r="BH98" s="129">
        <f>IF(N98="sníž. přenesená",J98,0)</f>
        <v>0</v>
      </c>
      <c r="BI98" s="129">
        <f>IF(N98="nulová",J98,0)</f>
        <v>0</v>
      </c>
      <c r="BJ98" s="13" t="s">
        <v>83</v>
      </c>
      <c r="BK98" s="129">
        <f>ROUND(I98*H98,2)</f>
        <v>0</v>
      </c>
      <c r="BL98" s="13" t="s">
        <v>375</v>
      </c>
      <c r="BM98" s="128" t="s">
        <v>403</v>
      </c>
    </row>
    <row r="99" spans="2:65" s="1" customFormat="1" ht="10.199999999999999">
      <c r="B99" s="28"/>
      <c r="D99" s="130" t="s">
        <v>133</v>
      </c>
      <c r="F99" s="131" t="s">
        <v>402</v>
      </c>
      <c r="I99" s="132"/>
      <c r="L99" s="28"/>
      <c r="M99" s="133"/>
      <c r="T99" s="49"/>
      <c r="AT99" s="13" t="s">
        <v>133</v>
      </c>
      <c r="AU99" s="13" t="s">
        <v>83</v>
      </c>
    </row>
    <row r="100" spans="2:65" s="1" customFormat="1" ht="16.5" customHeight="1">
      <c r="B100" s="28"/>
      <c r="C100" s="117" t="s">
        <v>178</v>
      </c>
      <c r="D100" s="117" t="s">
        <v>127</v>
      </c>
      <c r="E100" s="118" t="s">
        <v>404</v>
      </c>
      <c r="F100" s="119" t="s">
        <v>405</v>
      </c>
      <c r="G100" s="120" t="s">
        <v>379</v>
      </c>
      <c r="H100" s="121">
        <v>1</v>
      </c>
      <c r="I100" s="122"/>
      <c r="J100" s="123">
        <f>ROUND(I100*H100,2)</f>
        <v>0</v>
      </c>
      <c r="K100" s="119" t="s">
        <v>19</v>
      </c>
      <c r="L100" s="28"/>
      <c r="M100" s="124" t="s">
        <v>19</v>
      </c>
      <c r="N100" s="125" t="s">
        <v>46</v>
      </c>
      <c r="P100" s="126">
        <f>O100*H100</f>
        <v>0</v>
      </c>
      <c r="Q100" s="126">
        <v>0</v>
      </c>
      <c r="R100" s="126">
        <f>Q100*H100</f>
        <v>0</v>
      </c>
      <c r="S100" s="126">
        <v>0</v>
      </c>
      <c r="T100" s="127">
        <f>S100*H100</f>
        <v>0</v>
      </c>
      <c r="AR100" s="128" t="s">
        <v>375</v>
      </c>
      <c r="AT100" s="128" t="s">
        <v>127</v>
      </c>
      <c r="AU100" s="128" t="s">
        <v>83</v>
      </c>
      <c r="AY100" s="13" t="s">
        <v>126</v>
      </c>
      <c r="BE100" s="129">
        <f>IF(N100="základní",J100,0)</f>
        <v>0</v>
      </c>
      <c r="BF100" s="129">
        <f>IF(N100="snížená",J100,0)</f>
        <v>0</v>
      </c>
      <c r="BG100" s="129">
        <f>IF(N100="zákl. přenesená",J100,0)</f>
        <v>0</v>
      </c>
      <c r="BH100" s="129">
        <f>IF(N100="sníž. přenesená",J100,0)</f>
        <v>0</v>
      </c>
      <c r="BI100" s="129">
        <f>IF(N100="nulová",J100,0)</f>
        <v>0</v>
      </c>
      <c r="BJ100" s="13" t="s">
        <v>83</v>
      </c>
      <c r="BK100" s="129">
        <f>ROUND(I100*H100,2)</f>
        <v>0</v>
      </c>
      <c r="BL100" s="13" t="s">
        <v>375</v>
      </c>
      <c r="BM100" s="128" t="s">
        <v>406</v>
      </c>
    </row>
    <row r="101" spans="2:65" s="1" customFormat="1" ht="10.199999999999999">
      <c r="B101" s="28"/>
      <c r="D101" s="130" t="s">
        <v>133</v>
      </c>
      <c r="F101" s="131" t="s">
        <v>405</v>
      </c>
      <c r="I101" s="132"/>
      <c r="L101" s="28"/>
      <c r="M101" s="135"/>
      <c r="N101" s="136"/>
      <c r="O101" s="136"/>
      <c r="P101" s="136"/>
      <c r="Q101" s="136"/>
      <c r="R101" s="136"/>
      <c r="S101" s="136"/>
      <c r="T101" s="137"/>
      <c r="AT101" s="13" t="s">
        <v>133</v>
      </c>
      <c r="AU101" s="13" t="s">
        <v>83</v>
      </c>
    </row>
    <row r="102" spans="2:65" s="1" customFormat="1" ht="6.9" customHeight="1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28"/>
    </row>
  </sheetData>
  <sheetProtection algorithmName="SHA-512" hashValue="nOGlkC7VnoYJAhbqiTuOstDq0Fkh3+rLY9H5HvppgiZe8fsZTVpk3gq9ZuTJsEh3qUoHdgaggnXmBWuZtqo27g==" saltValue="0EBSF0XtthnfzRH7Q1OdWA==" spinCount="100000" sheet="1" objects="1" scenarios="1" formatColumns="0" formatRows="0" autoFilter="0"/>
  <autoFilter ref="C79:K101" xr:uid="{00000000-0009-0000-0000-000005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138" customWidth="1"/>
    <col min="2" max="2" width="1.7109375" style="138" customWidth="1"/>
    <col min="3" max="4" width="5" style="138" customWidth="1"/>
    <col min="5" max="5" width="11.7109375" style="138" customWidth="1"/>
    <col min="6" max="6" width="9.140625" style="138" customWidth="1"/>
    <col min="7" max="7" width="5" style="138" customWidth="1"/>
    <col min="8" max="8" width="77.85546875" style="138" customWidth="1"/>
    <col min="9" max="10" width="20" style="138" customWidth="1"/>
    <col min="11" max="11" width="1.7109375" style="138" customWidth="1"/>
  </cols>
  <sheetData>
    <row r="1" spans="2:11" customFormat="1" ht="37.5" customHeight="1"/>
    <row r="2" spans="2:11" customFormat="1" ht="7.5" customHeight="1">
      <c r="B2" s="139"/>
      <c r="C2" s="140"/>
      <c r="D2" s="140"/>
      <c r="E2" s="140"/>
      <c r="F2" s="140"/>
      <c r="G2" s="140"/>
      <c r="H2" s="140"/>
      <c r="I2" s="140"/>
      <c r="J2" s="140"/>
      <c r="K2" s="141"/>
    </row>
    <row r="3" spans="2:11" s="11" customFormat="1" ht="45" customHeight="1">
      <c r="B3" s="142"/>
      <c r="C3" s="266" t="s">
        <v>407</v>
      </c>
      <c r="D3" s="266"/>
      <c r="E3" s="266"/>
      <c r="F3" s="266"/>
      <c r="G3" s="266"/>
      <c r="H3" s="266"/>
      <c r="I3" s="266"/>
      <c r="J3" s="266"/>
      <c r="K3" s="143"/>
    </row>
    <row r="4" spans="2:11" customFormat="1" ht="25.5" customHeight="1">
      <c r="B4" s="144"/>
      <c r="C4" s="265" t="s">
        <v>408</v>
      </c>
      <c r="D4" s="265"/>
      <c r="E4" s="265"/>
      <c r="F4" s="265"/>
      <c r="G4" s="265"/>
      <c r="H4" s="265"/>
      <c r="I4" s="265"/>
      <c r="J4" s="265"/>
      <c r="K4" s="145"/>
    </row>
    <row r="5" spans="2:11" customFormat="1" ht="5.25" customHeight="1">
      <c r="B5" s="144"/>
      <c r="C5" s="146"/>
      <c r="D5" s="146"/>
      <c r="E5" s="146"/>
      <c r="F5" s="146"/>
      <c r="G5" s="146"/>
      <c r="H5" s="146"/>
      <c r="I5" s="146"/>
      <c r="J5" s="146"/>
      <c r="K5" s="145"/>
    </row>
    <row r="6" spans="2:11" customFormat="1" ht="15" customHeight="1">
      <c r="B6" s="144"/>
      <c r="C6" s="264" t="s">
        <v>409</v>
      </c>
      <c r="D6" s="264"/>
      <c r="E6" s="264"/>
      <c r="F6" s="264"/>
      <c r="G6" s="264"/>
      <c r="H6" s="264"/>
      <c r="I6" s="264"/>
      <c r="J6" s="264"/>
      <c r="K6" s="145"/>
    </row>
    <row r="7" spans="2:11" customFormat="1" ht="15" customHeight="1">
      <c r="B7" s="148"/>
      <c r="C7" s="264" t="s">
        <v>410</v>
      </c>
      <c r="D7" s="264"/>
      <c r="E7" s="264"/>
      <c r="F7" s="264"/>
      <c r="G7" s="264"/>
      <c r="H7" s="264"/>
      <c r="I7" s="264"/>
      <c r="J7" s="264"/>
      <c r="K7" s="145"/>
    </row>
    <row r="8" spans="2:11" customFormat="1" ht="12.75" customHeight="1">
      <c r="B8" s="148"/>
      <c r="C8" s="147"/>
      <c r="D8" s="147"/>
      <c r="E8" s="147"/>
      <c r="F8" s="147"/>
      <c r="G8" s="147"/>
      <c r="H8" s="147"/>
      <c r="I8" s="147"/>
      <c r="J8" s="147"/>
      <c r="K8" s="145"/>
    </row>
    <row r="9" spans="2:11" customFormat="1" ht="15" customHeight="1">
      <c r="B9" s="148"/>
      <c r="C9" s="264" t="s">
        <v>411</v>
      </c>
      <c r="D9" s="264"/>
      <c r="E9" s="264"/>
      <c r="F9" s="264"/>
      <c r="G9" s="264"/>
      <c r="H9" s="264"/>
      <c r="I9" s="264"/>
      <c r="J9" s="264"/>
      <c r="K9" s="145"/>
    </row>
    <row r="10" spans="2:11" customFormat="1" ht="15" customHeight="1">
      <c r="B10" s="148"/>
      <c r="C10" s="147"/>
      <c r="D10" s="264" t="s">
        <v>412</v>
      </c>
      <c r="E10" s="264"/>
      <c r="F10" s="264"/>
      <c r="G10" s="264"/>
      <c r="H10" s="264"/>
      <c r="I10" s="264"/>
      <c r="J10" s="264"/>
      <c r="K10" s="145"/>
    </row>
    <row r="11" spans="2:11" customFormat="1" ht="15" customHeight="1">
      <c r="B11" s="148"/>
      <c r="C11" s="149"/>
      <c r="D11" s="264" t="s">
        <v>413</v>
      </c>
      <c r="E11" s="264"/>
      <c r="F11" s="264"/>
      <c r="G11" s="264"/>
      <c r="H11" s="264"/>
      <c r="I11" s="264"/>
      <c r="J11" s="264"/>
      <c r="K11" s="145"/>
    </row>
    <row r="12" spans="2:11" customFormat="1" ht="15" customHeight="1">
      <c r="B12" s="148"/>
      <c r="C12" s="149"/>
      <c r="D12" s="147"/>
      <c r="E12" s="147"/>
      <c r="F12" s="147"/>
      <c r="G12" s="147"/>
      <c r="H12" s="147"/>
      <c r="I12" s="147"/>
      <c r="J12" s="147"/>
      <c r="K12" s="145"/>
    </row>
    <row r="13" spans="2:11" customFormat="1" ht="15" customHeight="1">
      <c r="B13" s="148"/>
      <c r="C13" s="149"/>
      <c r="D13" s="150" t="s">
        <v>414</v>
      </c>
      <c r="E13" s="147"/>
      <c r="F13" s="147"/>
      <c r="G13" s="147"/>
      <c r="H13" s="147"/>
      <c r="I13" s="147"/>
      <c r="J13" s="147"/>
      <c r="K13" s="145"/>
    </row>
    <row r="14" spans="2:11" customFormat="1" ht="12.75" customHeight="1">
      <c r="B14" s="148"/>
      <c r="C14" s="149"/>
      <c r="D14" s="149"/>
      <c r="E14" s="149"/>
      <c r="F14" s="149"/>
      <c r="G14" s="149"/>
      <c r="H14" s="149"/>
      <c r="I14" s="149"/>
      <c r="J14" s="149"/>
      <c r="K14" s="145"/>
    </row>
    <row r="15" spans="2:11" customFormat="1" ht="15" customHeight="1">
      <c r="B15" s="148"/>
      <c r="C15" s="149"/>
      <c r="D15" s="264" t="s">
        <v>415</v>
      </c>
      <c r="E15" s="264"/>
      <c r="F15" s="264"/>
      <c r="G15" s="264"/>
      <c r="H15" s="264"/>
      <c r="I15" s="264"/>
      <c r="J15" s="264"/>
      <c r="K15" s="145"/>
    </row>
    <row r="16" spans="2:11" customFormat="1" ht="15" customHeight="1">
      <c r="B16" s="148"/>
      <c r="C16" s="149"/>
      <c r="D16" s="264" t="s">
        <v>416</v>
      </c>
      <c r="E16" s="264"/>
      <c r="F16" s="264"/>
      <c r="G16" s="264"/>
      <c r="H16" s="264"/>
      <c r="I16" s="264"/>
      <c r="J16" s="264"/>
      <c r="K16" s="145"/>
    </row>
    <row r="17" spans="2:11" customFormat="1" ht="15" customHeight="1">
      <c r="B17" s="148"/>
      <c r="C17" s="149"/>
      <c r="D17" s="264" t="s">
        <v>417</v>
      </c>
      <c r="E17" s="264"/>
      <c r="F17" s="264"/>
      <c r="G17" s="264"/>
      <c r="H17" s="264"/>
      <c r="I17" s="264"/>
      <c r="J17" s="264"/>
      <c r="K17" s="145"/>
    </row>
    <row r="18" spans="2:11" customFormat="1" ht="15" customHeight="1">
      <c r="B18" s="148"/>
      <c r="C18" s="149"/>
      <c r="D18" s="149"/>
      <c r="E18" s="151" t="s">
        <v>82</v>
      </c>
      <c r="F18" s="264" t="s">
        <v>418</v>
      </c>
      <c r="G18" s="264"/>
      <c r="H18" s="264"/>
      <c r="I18" s="264"/>
      <c r="J18" s="264"/>
      <c r="K18" s="145"/>
    </row>
    <row r="19" spans="2:11" customFormat="1" ht="15" customHeight="1">
      <c r="B19" s="148"/>
      <c r="C19" s="149"/>
      <c r="D19" s="149"/>
      <c r="E19" s="151" t="s">
        <v>419</v>
      </c>
      <c r="F19" s="264" t="s">
        <v>420</v>
      </c>
      <c r="G19" s="264"/>
      <c r="H19" s="264"/>
      <c r="I19" s="264"/>
      <c r="J19" s="264"/>
      <c r="K19" s="145"/>
    </row>
    <row r="20" spans="2:11" customFormat="1" ht="15" customHeight="1">
      <c r="B20" s="148"/>
      <c r="C20" s="149"/>
      <c r="D20" s="149"/>
      <c r="E20" s="151" t="s">
        <v>421</v>
      </c>
      <c r="F20" s="264" t="s">
        <v>422</v>
      </c>
      <c r="G20" s="264"/>
      <c r="H20" s="264"/>
      <c r="I20" s="264"/>
      <c r="J20" s="264"/>
      <c r="K20" s="145"/>
    </row>
    <row r="21" spans="2:11" customFormat="1" ht="15" customHeight="1">
      <c r="B21" s="148"/>
      <c r="C21" s="149"/>
      <c r="D21" s="149"/>
      <c r="E21" s="151" t="s">
        <v>423</v>
      </c>
      <c r="F21" s="264" t="s">
        <v>424</v>
      </c>
      <c r="G21" s="264"/>
      <c r="H21" s="264"/>
      <c r="I21" s="264"/>
      <c r="J21" s="264"/>
      <c r="K21" s="145"/>
    </row>
    <row r="22" spans="2:11" customFormat="1" ht="15" customHeight="1">
      <c r="B22" s="148"/>
      <c r="C22" s="149"/>
      <c r="D22" s="149"/>
      <c r="E22" s="151" t="s">
        <v>425</v>
      </c>
      <c r="F22" s="264" t="s">
        <v>426</v>
      </c>
      <c r="G22" s="264"/>
      <c r="H22" s="264"/>
      <c r="I22" s="264"/>
      <c r="J22" s="264"/>
      <c r="K22" s="145"/>
    </row>
    <row r="23" spans="2:11" customFormat="1" ht="15" customHeight="1">
      <c r="B23" s="148"/>
      <c r="C23" s="149"/>
      <c r="D23" s="149"/>
      <c r="E23" s="151" t="s">
        <v>427</v>
      </c>
      <c r="F23" s="264" t="s">
        <v>428</v>
      </c>
      <c r="G23" s="264"/>
      <c r="H23" s="264"/>
      <c r="I23" s="264"/>
      <c r="J23" s="264"/>
      <c r="K23" s="145"/>
    </row>
    <row r="24" spans="2:11" customFormat="1" ht="12.75" customHeight="1">
      <c r="B24" s="148"/>
      <c r="C24" s="149"/>
      <c r="D24" s="149"/>
      <c r="E24" s="149"/>
      <c r="F24" s="149"/>
      <c r="G24" s="149"/>
      <c r="H24" s="149"/>
      <c r="I24" s="149"/>
      <c r="J24" s="149"/>
      <c r="K24" s="145"/>
    </row>
    <row r="25" spans="2:11" customFormat="1" ht="15" customHeight="1">
      <c r="B25" s="148"/>
      <c r="C25" s="264" t="s">
        <v>429</v>
      </c>
      <c r="D25" s="264"/>
      <c r="E25" s="264"/>
      <c r="F25" s="264"/>
      <c r="G25" s="264"/>
      <c r="H25" s="264"/>
      <c r="I25" s="264"/>
      <c r="J25" s="264"/>
      <c r="K25" s="145"/>
    </row>
    <row r="26" spans="2:11" customFormat="1" ht="15" customHeight="1">
      <c r="B26" s="148"/>
      <c r="C26" s="264" t="s">
        <v>430</v>
      </c>
      <c r="D26" s="264"/>
      <c r="E26" s="264"/>
      <c r="F26" s="264"/>
      <c r="G26" s="264"/>
      <c r="H26" s="264"/>
      <c r="I26" s="264"/>
      <c r="J26" s="264"/>
      <c r="K26" s="145"/>
    </row>
    <row r="27" spans="2:11" customFormat="1" ht="15" customHeight="1">
      <c r="B27" s="148"/>
      <c r="C27" s="147"/>
      <c r="D27" s="264" t="s">
        <v>431</v>
      </c>
      <c r="E27" s="264"/>
      <c r="F27" s="264"/>
      <c r="G27" s="264"/>
      <c r="H27" s="264"/>
      <c r="I27" s="264"/>
      <c r="J27" s="264"/>
      <c r="K27" s="145"/>
    </row>
    <row r="28" spans="2:11" customFormat="1" ht="15" customHeight="1">
      <c r="B28" s="148"/>
      <c r="C28" s="149"/>
      <c r="D28" s="264" t="s">
        <v>432</v>
      </c>
      <c r="E28" s="264"/>
      <c r="F28" s="264"/>
      <c r="G28" s="264"/>
      <c r="H28" s="264"/>
      <c r="I28" s="264"/>
      <c r="J28" s="264"/>
      <c r="K28" s="145"/>
    </row>
    <row r="29" spans="2:11" customFormat="1" ht="12.75" customHeight="1">
      <c r="B29" s="148"/>
      <c r="C29" s="149"/>
      <c r="D29" s="149"/>
      <c r="E29" s="149"/>
      <c r="F29" s="149"/>
      <c r="G29" s="149"/>
      <c r="H29" s="149"/>
      <c r="I29" s="149"/>
      <c r="J29" s="149"/>
      <c r="K29" s="145"/>
    </row>
    <row r="30" spans="2:11" customFormat="1" ht="15" customHeight="1">
      <c r="B30" s="148"/>
      <c r="C30" s="149"/>
      <c r="D30" s="264" t="s">
        <v>433</v>
      </c>
      <c r="E30" s="264"/>
      <c r="F30" s="264"/>
      <c r="G30" s="264"/>
      <c r="H30" s="264"/>
      <c r="I30" s="264"/>
      <c r="J30" s="264"/>
      <c r="K30" s="145"/>
    </row>
    <row r="31" spans="2:11" customFormat="1" ht="15" customHeight="1">
      <c r="B31" s="148"/>
      <c r="C31" s="149"/>
      <c r="D31" s="264" t="s">
        <v>434</v>
      </c>
      <c r="E31" s="264"/>
      <c r="F31" s="264"/>
      <c r="G31" s="264"/>
      <c r="H31" s="264"/>
      <c r="I31" s="264"/>
      <c r="J31" s="264"/>
      <c r="K31" s="145"/>
    </row>
    <row r="32" spans="2:11" customFormat="1" ht="12.75" customHeight="1">
      <c r="B32" s="148"/>
      <c r="C32" s="149"/>
      <c r="D32" s="149"/>
      <c r="E32" s="149"/>
      <c r="F32" s="149"/>
      <c r="G32" s="149"/>
      <c r="H32" s="149"/>
      <c r="I32" s="149"/>
      <c r="J32" s="149"/>
      <c r="K32" s="145"/>
    </row>
    <row r="33" spans="2:11" customFormat="1" ht="15" customHeight="1">
      <c r="B33" s="148"/>
      <c r="C33" s="149"/>
      <c r="D33" s="264" t="s">
        <v>435</v>
      </c>
      <c r="E33" s="264"/>
      <c r="F33" s="264"/>
      <c r="G33" s="264"/>
      <c r="H33" s="264"/>
      <c r="I33" s="264"/>
      <c r="J33" s="264"/>
      <c r="K33" s="145"/>
    </row>
    <row r="34" spans="2:11" customFormat="1" ht="15" customHeight="1">
      <c r="B34" s="148"/>
      <c r="C34" s="149"/>
      <c r="D34" s="264" t="s">
        <v>436</v>
      </c>
      <c r="E34" s="264"/>
      <c r="F34" s="264"/>
      <c r="G34" s="264"/>
      <c r="H34" s="264"/>
      <c r="I34" s="264"/>
      <c r="J34" s="264"/>
      <c r="K34" s="145"/>
    </row>
    <row r="35" spans="2:11" customFormat="1" ht="15" customHeight="1">
      <c r="B35" s="148"/>
      <c r="C35" s="149"/>
      <c r="D35" s="264" t="s">
        <v>437</v>
      </c>
      <c r="E35" s="264"/>
      <c r="F35" s="264"/>
      <c r="G35" s="264"/>
      <c r="H35" s="264"/>
      <c r="I35" s="264"/>
      <c r="J35" s="264"/>
      <c r="K35" s="145"/>
    </row>
    <row r="36" spans="2:11" customFormat="1" ht="15" customHeight="1">
      <c r="B36" s="148"/>
      <c r="C36" s="149"/>
      <c r="D36" s="147"/>
      <c r="E36" s="150" t="s">
        <v>112</v>
      </c>
      <c r="F36" s="147"/>
      <c r="G36" s="264" t="s">
        <v>438</v>
      </c>
      <c r="H36" s="264"/>
      <c r="I36" s="264"/>
      <c r="J36" s="264"/>
      <c r="K36" s="145"/>
    </row>
    <row r="37" spans="2:11" customFormat="1" ht="30.75" customHeight="1">
      <c r="B37" s="148"/>
      <c r="C37" s="149"/>
      <c r="D37" s="147"/>
      <c r="E37" s="150" t="s">
        <v>439</v>
      </c>
      <c r="F37" s="147"/>
      <c r="G37" s="264" t="s">
        <v>440</v>
      </c>
      <c r="H37" s="264"/>
      <c r="I37" s="264"/>
      <c r="J37" s="264"/>
      <c r="K37" s="145"/>
    </row>
    <row r="38" spans="2:11" customFormat="1" ht="15" customHeight="1">
      <c r="B38" s="148"/>
      <c r="C38" s="149"/>
      <c r="D38" s="147"/>
      <c r="E38" s="150" t="s">
        <v>56</v>
      </c>
      <c r="F38" s="147"/>
      <c r="G38" s="264" t="s">
        <v>441</v>
      </c>
      <c r="H38" s="264"/>
      <c r="I38" s="264"/>
      <c r="J38" s="264"/>
      <c r="K38" s="145"/>
    </row>
    <row r="39" spans="2:11" customFormat="1" ht="15" customHeight="1">
      <c r="B39" s="148"/>
      <c r="C39" s="149"/>
      <c r="D39" s="147"/>
      <c r="E39" s="150" t="s">
        <v>57</v>
      </c>
      <c r="F39" s="147"/>
      <c r="G39" s="264" t="s">
        <v>442</v>
      </c>
      <c r="H39" s="264"/>
      <c r="I39" s="264"/>
      <c r="J39" s="264"/>
      <c r="K39" s="145"/>
    </row>
    <row r="40" spans="2:11" customFormat="1" ht="15" customHeight="1">
      <c r="B40" s="148"/>
      <c r="C40" s="149"/>
      <c r="D40" s="147"/>
      <c r="E40" s="150" t="s">
        <v>113</v>
      </c>
      <c r="F40" s="147"/>
      <c r="G40" s="264" t="s">
        <v>443</v>
      </c>
      <c r="H40" s="264"/>
      <c r="I40" s="264"/>
      <c r="J40" s="264"/>
      <c r="K40" s="145"/>
    </row>
    <row r="41" spans="2:11" customFormat="1" ht="15" customHeight="1">
      <c r="B41" s="148"/>
      <c r="C41" s="149"/>
      <c r="D41" s="147"/>
      <c r="E41" s="150" t="s">
        <v>114</v>
      </c>
      <c r="F41" s="147"/>
      <c r="G41" s="264" t="s">
        <v>444</v>
      </c>
      <c r="H41" s="264"/>
      <c r="I41" s="264"/>
      <c r="J41" s="264"/>
      <c r="K41" s="145"/>
    </row>
    <row r="42" spans="2:11" customFormat="1" ht="15" customHeight="1">
      <c r="B42" s="148"/>
      <c r="C42" s="149"/>
      <c r="D42" s="147"/>
      <c r="E42" s="150" t="s">
        <v>445</v>
      </c>
      <c r="F42" s="147"/>
      <c r="G42" s="264" t="s">
        <v>446</v>
      </c>
      <c r="H42" s="264"/>
      <c r="I42" s="264"/>
      <c r="J42" s="264"/>
      <c r="K42" s="145"/>
    </row>
    <row r="43" spans="2:11" customFormat="1" ht="15" customHeight="1">
      <c r="B43" s="148"/>
      <c r="C43" s="149"/>
      <c r="D43" s="147"/>
      <c r="E43" s="150"/>
      <c r="F43" s="147"/>
      <c r="G43" s="264" t="s">
        <v>447</v>
      </c>
      <c r="H43" s="264"/>
      <c r="I43" s="264"/>
      <c r="J43" s="264"/>
      <c r="K43" s="145"/>
    </row>
    <row r="44" spans="2:11" customFormat="1" ht="15" customHeight="1">
      <c r="B44" s="148"/>
      <c r="C44" s="149"/>
      <c r="D44" s="147"/>
      <c r="E44" s="150" t="s">
        <v>448</v>
      </c>
      <c r="F44" s="147"/>
      <c r="G44" s="264" t="s">
        <v>449</v>
      </c>
      <c r="H44" s="264"/>
      <c r="I44" s="264"/>
      <c r="J44" s="264"/>
      <c r="K44" s="145"/>
    </row>
    <row r="45" spans="2:11" customFormat="1" ht="15" customHeight="1">
      <c r="B45" s="148"/>
      <c r="C45" s="149"/>
      <c r="D45" s="147"/>
      <c r="E45" s="150" t="s">
        <v>116</v>
      </c>
      <c r="F45" s="147"/>
      <c r="G45" s="264" t="s">
        <v>450</v>
      </c>
      <c r="H45" s="264"/>
      <c r="I45" s="264"/>
      <c r="J45" s="264"/>
      <c r="K45" s="145"/>
    </row>
    <row r="46" spans="2:11" customFormat="1" ht="12.75" customHeight="1">
      <c r="B46" s="148"/>
      <c r="C46" s="149"/>
      <c r="D46" s="147"/>
      <c r="E46" s="147"/>
      <c r="F46" s="147"/>
      <c r="G46" s="147"/>
      <c r="H46" s="147"/>
      <c r="I46" s="147"/>
      <c r="J46" s="147"/>
      <c r="K46" s="145"/>
    </row>
    <row r="47" spans="2:11" customFormat="1" ht="15" customHeight="1">
      <c r="B47" s="148"/>
      <c r="C47" s="149"/>
      <c r="D47" s="264" t="s">
        <v>451</v>
      </c>
      <c r="E47" s="264"/>
      <c r="F47" s="264"/>
      <c r="G47" s="264"/>
      <c r="H47" s="264"/>
      <c r="I47" s="264"/>
      <c r="J47" s="264"/>
      <c r="K47" s="145"/>
    </row>
    <row r="48" spans="2:11" customFormat="1" ht="15" customHeight="1">
      <c r="B48" s="148"/>
      <c r="C48" s="149"/>
      <c r="D48" s="149"/>
      <c r="E48" s="264" t="s">
        <v>452</v>
      </c>
      <c r="F48" s="264"/>
      <c r="G48" s="264"/>
      <c r="H48" s="264"/>
      <c r="I48" s="264"/>
      <c r="J48" s="264"/>
      <c r="K48" s="145"/>
    </row>
    <row r="49" spans="2:11" customFormat="1" ht="15" customHeight="1">
      <c r="B49" s="148"/>
      <c r="C49" s="149"/>
      <c r="D49" s="149"/>
      <c r="E49" s="264" t="s">
        <v>453</v>
      </c>
      <c r="F49" s="264"/>
      <c r="G49" s="264"/>
      <c r="H49" s="264"/>
      <c r="I49" s="264"/>
      <c r="J49" s="264"/>
      <c r="K49" s="145"/>
    </row>
    <row r="50" spans="2:11" customFormat="1" ht="15" customHeight="1">
      <c r="B50" s="148"/>
      <c r="C50" s="149"/>
      <c r="D50" s="149"/>
      <c r="E50" s="264" t="s">
        <v>454</v>
      </c>
      <c r="F50" s="264"/>
      <c r="G50" s="264"/>
      <c r="H50" s="264"/>
      <c r="I50" s="264"/>
      <c r="J50" s="264"/>
      <c r="K50" s="145"/>
    </row>
    <row r="51" spans="2:11" customFormat="1" ht="15" customHeight="1">
      <c r="B51" s="148"/>
      <c r="C51" s="149"/>
      <c r="D51" s="264" t="s">
        <v>455</v>
      </c>
      <c r="E51" s="264"/>
      <c r="F51" s="264"/>
      <c r="G51" s="264"/>
      <c r="H51" s="264"/>
      <c r="I51" s="264"/>
      <c r="J51" s="264"/>
      <c r="K51" s="145"/>
    </row>
    <row r="52" spans="2:11" customFormat="1" ht="25.5" customHeight="1">
      <c r="B52" s="144"/>
      <c r="C52" s="265" t="s">
        <v>456</v>
      </c>
      <c r="D52" s="265"/>
      <c r="E52" s="265"/>
      <c r="F52" s="265"/>
      <c r="G52" s="265"/>
      <c r="H52" s="265"/>
      <c r="I52" s="265"/>
      <c r="J52" s="265"/>
      <c r="K52" s="145"/>
    </row>
    <row r="53" spans="2:11" customFormat="1" ht="5.25" customHeight="1">
      <c r="B53" s="144"/>
      <c r="C53" s="146"/>
      <c r="D53" s="146"/>
      <c r="E53" s="146"/>
      <c r="F53" s="146"/>
      <c r="G53" s="146"/>
      <c r="H53" s="146"/>
      <c r="I53" s="146"/>
      <c r="J53" s="146"/>
      <c r="K53" s="145"/>
    </row>
    <row r="54" spans="2:11" customFormat="1" ht="15" customHeight="1">
      <c r="B54" s="144"/>
      <c r="C54" s="264" t="s">
        <v>457</v>
      </c>
      <c r="D54" s="264"/>
      <c r="E54" s="264"/>
      <c r="F54" s="264"/>
      <c r="G54" s="264"/>
      <c r="H54" s="264"/>
      <c r="I54" s="264"/>
      <c r="J54" s="264"/>
      <c r="K54" s="145"/>
    </row>
    <row r="55" spans="2:11" customFormat="1" ht="15" customHeight="1">
      <c r="B55" s="144"/>
      <c r="C55" s="264" t="s">
        <v>458</v>
      </c>
      <c r="D55" s="264"/>
      <c r="E55" s="264"/>
      <c r="F55" s="264"/>
      <c r="G55" s="264"/>
      <c r="H55" s="264"/>
      <c r="I55" s="264"/>
      <c r="J55" s="264"/>
      <c r="K55" s="145"/>
    </row>
    <row r="56" spans="2:11" customFormat="1" ht="12.75" customHeight="1">
      <c r="B56" s="144"/>
      <c r="C56" s="147"/>
      <c r="D56" s="147"/>
      <c r="E56" s="147"/>
      <c r="F56" s="147"/>
      <c r="G56" s="147"/>
      <c r="H56" s="147"/>
      <c r="I56" s="147"/>
      <c r="J56" s="147"/>
      <c r="K56" s="145"/>
    </row>
    <row r="57" spans="2:11" customFormat="1" ht="15" customHeight="1">
      <c r="B57" s="144"/>
      <c r="C57" s="264" t="s">
        <v>459</v>
      </c>
      <c r="D57" s="264"/>
      <c r="E57" s="264"/>
      <c r="F57" s="264"/>
      <c r="G57" s="264"/>
      <c r="H57" s="264"/>
      <c r="I57" s="264"/>
      <c r="J57" s="264"/>
      <c r="K57" s="145"/>
    </row>
    <row r="58" spans="2:11" customFormat="1" ht="15" customHeight="1">
      <c r="B58" s="144"/>
      <c r="C58" s="149"/>
      <c r="D58" s="264" t="s">
        <v>460</v>
      </c>
      <c r="E58" s="264"/>
      <c r="F58" s="264"/>
      <c r="G58" s="264"/>
      <c r="H58" s="264"/>
      <c r="I58" s="264"/>
      <c r="J58" s="264"/>
      <c r="K58" s="145"/>
    </row>
    <row r="59" spans="2:11" customFormat="1" ht="15" customHeight="1">
      <c r="B59" s="144"/>
      <c r="C59" s="149"/>
      <c r="D59" s="264" t="s">
        <v>461</v>
      </c>
      <c r="E59" s="264"/>
      <c r="F59" s="264"/>
      <c r="G59" s="264"/>
      <c r="H59" s="264"/>
      <c r="I59" s="264"/>
      <c r="J59" s="264"/>
      <c r="K59" s="145"/>
    </row>
    <row r="60" spans="2:11" customFormat="1" ht="15" customHeight="1">
      <c r="B60" s="144"/>
      <c r="C60" s="149"/>
      <c r="D60" s="264" t="s">
        <v>462</v>
      </c>
      <c r="E60" s="264"/>
      <c r="F60" s="264"/>
      <c r="G60" s="264"/>
      <c r="H60" s="264"/>
      <c r="I60" s="264"/>
      <c r="J60" s="264"/>
      <c r="K60" s="145"/>
    </row>
    <row r="61" spans="2:11" customFormat="1" ht="15" customHeight="1">
      <c r="B61" s="144"/>
      <c r="C61" s="149"/>
      <c r="D61" s="264" t="s">
        <v>463</v>
      </c>
      <c r="E61" s="264"/>
      <c r="F61" s="264"/>
      <c r="G61" s="264"/>
      <c r="H61" s="264"/>
      <c r="I61" s="264"/>
      <c r="J61" s="264"/>
      <c r="K61" s="145"/>
    </row>
    <row r="62" spans="2:11" customFormat="1" ht="15" customHeight="1">
      <c r="B62" s="144"/>
      <c r="C62" s="149"/>
      <c r="D62" s="267" t="s">
        <v>464</v>
      </c>
      <c r="E62" s="267"/>
      <c r="F62" s="267"/>
      <c r="G62" s="267"/>
      <c r="H62" s="267"/>
      <c r="I62" s="267"/>
      <c r="J62" s="267"/>
      <c r="K62" s="145"/>
    </row>
    <row r="63" spans="2:11" customFormat="1" ht="15" customHeight="1">
      <c r="B63" s="144"/>
      <c r="C63" s="149"/>
      <c r="D63" s="264" t="s">
        <v>465</v>
      </c>
      <c r="E63" s="264"/>
      <c r="F63" s="264"/>
      <c r="G63" s="264"/>
      <c r="H63" s="264"/>
      <c r="I63" s="264"/>
      <c r="J63" s="264"/>
      <c r="K63" s="145"/>
    </row>
    <row r="64" spans="2:11" customFormat="1" ht="12.75" customHeight="1">
      <c r="B64" s="144"/>
      <c r="C64" s="149"/>
      <c r="D64" s="149"/>
      <c r="E64" s="152"/>
      <c r="F64" s="149"/>
      <c r="G64" s="149"/>
      <c r="H64" s="149"/>
      <c r="I64" s="149"/>
      <c r="J64" s="149"/>
      <c r="K64" s="145"/>
    </row>
    <row r="65" spans="2:11" customFormat="1" ht="15" customHeight="1">
      <c r="B65" s="144"/>
      <c r="C65" s="149"/>
      <c r="D65" s="264" t="s">
        <v>466</v>
      </c>
      <c r="E65" s="264"/>
      <c r="F65" s="264"/>
      <c r="G65" s="264"/>
      <c r="H65" s="264"/>
      <c r="I65" s="264"/>
      <c r="J65" s="264"/>
      <c r="K65" s="145"/>
    </row>
    <row r="66" spans="2:11" customFormat="1" ht="15" customHeight="1">
      <c r="B66" s="144"/>
      <c r="C66" s="149"/>
      <c r="D66" s="267" t="s">
        <v>467</v>
      </c>
      <c r="E66" s="267"/>
      <c r="F66" s="267"/>
      <c r="G66" s="267"/>
      <c r="H66" s="267"/>
      <c r="I66" s="267"/>
      <c r="J66" s="267"/>
      <c r="K66" s="145"/>
    </row>
    <row r="67" spans="2:11" customFormat="1" ht="15" customHeight="1">
      <c r="B67" s="144"/>
      <c r="C67" s="149"/>
      <c r="D67" s="264" t="s">
        <v>468</v>
      </c>
      <c r="E67" s="264"/>
      <c r="F67" s="264"/>
      <c r="G67" s="264"/>
      <c r="H67" s="264"/>
      <c r="I67" s="264"/>
      <c r="J67" s="264"/>
      <c r="K67" s="145"/>
    </row>
    <row r="68" spans="2:11" customFormat="1" ht="15" customHeight="1">
      <c r="B68" s="144"/>
      <c r="C68" s="149"/>
      <c r="D68" s="264" t="s">
        <v>469</v>
      </c>
      <c r="E68" s="264"/>
      <c r="F68" s="264"/>
      <c r="G68" s="264"/>
      <c r="H68" s="264"/>
      <c r="I68" s="264"/>
      <c r="J68" s="264"/>
      <c r="K68" s="145"/>
    </row>
    <row r="69" spans="2:11" customFormat="1" ht="15" customHeight="1">
      <c r="B69" s="144"/>
      <c r="C69" s="149"/>
      <c r="D69" s="264" t="s">
        <v>470</v>
      </c>
      <c r="E69" s="264"/>
      <c r="F69" s="264"/>
      <c r="G69" s="264"/>
      <c r="H69" s="264"/>
      <c r="I69" s="264"/>
      <c r="J69" s="264"/>
      <c r="K69" s="145"/>
    </row>
    <row r="70" spans="2:11" customFormat="1" ht="15" customHeight="1">
      <c r="B70" s="144"/>
      <c r="C70" s="149"/>
      <c r="D70" s="264" t="s">
        <v>471</v>
      </c>
      <c r="E70" s="264"/>
      <c r="F70" s="264"/>
      <c r="G70" s="264"/>
      <c r="H70" s="264"/>
      <c r="I70" s="264"/>
      <c r="J70" s="264"/>
      <c r="K70" s="145"/>
    </row>
    <row r="71" spans="2:11" customFormat="1" ht="12.75" customHeight="1">
      <c r="B71" s="153"/>
      <c r="C71" s="154"/>
      <c r="D71" s="154"/>
      <c r="E71" s="154"/>
      <c r="F71" s="154"/>
      <c r="G71" s="154"/>
      <c r="H71" s="154"/>
      <c r="I71" s="154"/>
      <c r="J71" s="154"/>
      <c r="K71" s="155"/>
    </row>
    <row r="72" spans="2:11" customFormat="1" ht="18.75" customHeight="1">
      <c r="B72" s="156"/>
      <c r="C72" s="156"/>
      <c r="D72" s="156"/>
      <c r="E72" s="156"/>
      <c r="F72" s="156"/>
      <c r="G72" s="156"/>
      <c r="H72" s="156"/>
      <c r="I72" s="156"/>
      <c r="J72" s="156"/>
      <c r="K72" s="157"/>
    </row>
    <row r="73" spans="2:11" customFormat="1" ht="18.75" customHeight="1">
      <c r="B73" s="157"/>
      <c r="C73" s="157"/>
      <c r="D73" s="157"/>
      <c r="E73" s="157"/>
      <c r="F73" s="157"/>
      <c r="G73" s="157"/>
      <c r="H73" s="157"/>
      <c r="I73" s="157"/>
      <c r="J73" s="157"/>
      <c r="K73" s="157"/>
    </row>
    <row r="74" spans="2:11" customFormat="1" ht="7.5" customHeight="1">
      <c r="B74" s="158"/>
      <c r="C74" s="159"/>
      <c r="D74" s="159"/>
      <c r="E74" s="159"/>
      <c r="F74" s="159"/>
      <c r="G74" s="159"/>
      <c r="H74" s="159"/>
      <c r="I74" s="159"/>
      <c r="J74" s="159"/>
      <c r="K74" s="160"/>
    </row>
    <row r="75" spans="2:11" customFormat="1" ht="45" customHeight="1">
      <c r="B75" s="161"/>
      <c r="C75" s="268" t="s">
        <v>472</v>
      </c>
      <c r="D75" s="268"/>
      <c r="E75" s="268"/>
      <c r="F75" s="268"/>
      <c r="G75" s="268"/>
      <c r="H75" s="268"/>
      <c r="I75" s="268"/>
      <c r="J75" s="268"/>
      <c r="K75" s="162"/>
    </row>
    <row r="76" spans="2:11" customFormat="1" ht="17.25" customHeight="1">
      <c r="B76" s="161"/>
      <c r="C76" s="163" t="s">
        <v>473</v>
      </c>
      <c r="D76" s="163"/>
      <c r="E76" s="163"/>
      <c r="F76" s="163" t="s">
        <v>474</v>
      </c>
      <c r="G76" s="164"/>
      <c r="H76" s="163" t="s">
        <v>57</v>
      </c>
      <c r="I76" s="163" t="s">
        <v>60</v>
      </c>
      <c r="J76" s="163" t="s">
        <v>475</v>
      </c>
      <c r="K76" s="162"/>
    </row>
    <row r="77" spans="2:11" customFormat="1" ht="17.25" customHeight="1">
      <c r="B77" s="161"/>
      <c r="C77" s="165" t="s">
        <v>476</v>
      </c>
      <c r="D77" s="165"/>
      <c r="E77" s="165"/>
      <c r="F77" s="166" t="s">
        <v>477</v>
      </c>
      <c r="G77" s="167"/>
      <c r="H77" s="165"/>
      <c r="I77" s="165"/>
      <c r="J77" s="165" t="s">
        <v>478</v>
      </c>
      <c r="K77" s="162"/>
    </row>
    <row r="78" spans="2:11" customFormat="1" ht="5.25" customHeight="1">
      <c r="B78" s="161"/>
      <c r="C78" s="168"/>
      <c r="D78" s="168"/>
      <c r="E78" s="168"/>
      <c r="F78" s="168"/>
      <c r="G78" s="169"/>
      <c r="H78" s="168"/>
      <c r="I78" s="168"/>
      <c r="J78" s="168"/>
      <c r="K78" s="162"/>
    </row>
    <row r="79" spans="2:11" customFormat="1" ht="15" customHeight="1">
      <c r="B79" s="161"/>
      <c r="C79" s="150" t="s">
        <v>56</v>
      </c>
      <c r="D79" s="170"/>
      <c r="E79" s="170"/>
      <c r="F79" s="171" t="s">
        <v>479</v>
      </c>
      <c r="G79" s="172"/>
      <c r="H79" s="150" t="s">
        <v>480</v>
      </c>
      <c r="I79" s="150" t="s">
        <v>481</v>
      </c>
      <c r="J79" s="150">
        <v>20</v>
      </c>
      <c r="K79" s="162"/>
    </row>
    <row r="80" spans="2:11" customFormat="1" ht="15" customHeight="1">
      <c r="B80" s="161"/>
      <c r="C80" s="150" t="s">
        <v>482</v>
      </c>
      <c r="D80" s="150"/>
      <c r="E80" s="150"/>
      <c r="F80" s="171" t="s">
        <v>479</v>
      </c>
      <c r="G80" s="172"/>
      <c r="H80" s="150" t="s">
        <v>483</v>
      </c>
      <c r="I80" s="150" t="s">
        <v>481</v>
      </c>
      <c r="J80" s="150">
        <v>120</v>
      </c>
      <c r="K80" s="162"/>
    </row>
    <row r="81" spans="2:11" customFormat="1" ht="15" customHeight="1">
      <c r="B81" s="173"/>
      <c r="C81" s="150" t="s">
        <v>484</v>
      </c>
      <c r="D81" s="150"/>
      <c r="E81" s="150"/>
      <c r="F81" s="171" t="s">
        <v>485</v>
      </c>
      <c r="G81" s="172"/>
      <c r="H81" s="150" t="s">
        <v>486</v>
      </c>
      <c r="I81" s="150" t="s">
        <v>481</v>
      </c>
      <c r="J81" s="150">
        <v>50</v>
      </c>
      <c r="K81" s="162"/>
    </row>
    <row r="82" spans="2:11" customFormat="1" ht="15" customHeight="1">
      <c r="B82" s="173"/>
      <c r="C82" s="150" t="s">
        <v>487</v>
      </c>
      <c r="D82" s="150"/>
      <c r="E82" s="150"/>
      <c r="F82" s="171" t="s">
        <v>479</v>
      </c>
      <c r="G82" s="172"/>
      <c r="H82" s="150" t="s">
        <v>488</v>
      </c>
      <c r="I82" s="150" t="s">
        <v>489</v>
      </c>
      <c r="J82" s="150"/>
      <c r="K82" s="162"/>
    </row>
    <row r="83" spans="2:11" customFormat="1" ht="15" customHeight="1">
      <c r="B83" s="173"/>
      <c r="C83" s="150" t="s">
        <v>490</v>
      </c>
      <c r="D83" s="150"/>
      <c r="E83" s="150"/>
      <c r="F83" s="171" t="s">
        <v>485</v>
      </c>
      <c r="G83" s="150"/>
      <c r="H83" s="150" t="s">
        <v>491</v>
      </c>
      <c r="I83" s="150" t="s">
        <v>481</v>
      </c>
      <c r="J83" s="150">
        <v>15</v>
      </c>
      <c r="K83" s="162"/>
    </row>
    <row r="84" spans="2:11" customFormat="1" ht="15" customHeight="1">
      <c r="B84" s="173"/>
      <c r="C84" s="150" t="s">
        <v>492</v>
      </c>
      <c r="D84" s="150"/>
      <c r="E84" s="150"/>
      <c r="F84" s="171" t="s">
        <v>485</v>
      </c>
      <c r="G84" s="150"/>
      <c r="H84" s="150" t="s">
        <v>493</v>
      </c>
      <c r="I84" s="150" t="s">
        <v>481</v>
      </c>
      <c r="J84" s="150">
        <v>15</v>
      </c>
      <c r="K84" s="162"/>
    </row>
    <row r="85" spans="2:11" customFormat="1" ht="15" customHeight="1">
      <c r="B85" s="173"/>
      <c r="C85" s="150" t="s">
        <v>494</v>
      </c>
      <c r="D85" s="150"/>
      <c r="E85" s="150"/>
      <c r="F85" s="171" t="s">
        <v>485</v>
      </c>
      <c r="G85" s="150"/>
      <c r="H85" s="150" t="s">
        <v>495</v>
      </c>
      <c r="I85" s="150" t="s">
        <v>481</v>
      </c>
      <c r="J85" s="150">
        <v>20</v>
      </c>
      <c r="K85" s="162"/>
    </row>
    <row r="86" spans="2:11" customFormat="1" ht="15" customHeight="1">
      <c r="B86" s="173"/>
      <c r="C86" s="150" t="s">
        <v>496</v>
      </c>
      <c r="D86" s="150"/>
      <c r="E86" s="150"/>
      <c r="F86" s="171" t="s">
        <v>485</v>
      </c>
      <c r="G86" s="150"/>
      <c r="H86" s="150" t="s">
        <v>497</v>
      </c>
      <c r="I86" s="150" t="s">
        <v>481</v>
      </c>
      <c r="J86" s="150">
        <v>20</v>
      </c>
      <c r="K86" s="162"/>
    </row>
    <row r="87" spans="2:11" customFormat="1" ht="15" customHeight="1">
      <c r="B87" s="173"/>
      <c r="C87" s="150" t="s">
        <v>498</v>
      </c>
      <c r="D87" s="150"/>
      <c r="E87" s="150"/>
      <c r="F87" s="171" t="s">
        <v>485</v>
      </c>
      <c r="G87" s="172"/>
      <c r="H87" s="150" t="s">
        <v>499</v>
      </c>
      <c r="I87" s="150" t="s">
        <v>481</v>
      </c>
      <c r="J87" s="150">
        <v>50</v>
      </c>
      <c r="K87" s="162"/>
    </row>
    <row r="88" spans="2:11" customFormat="1" ht="15" customHeight="1">
      <c r="B88" s="173"/>
      <c r="C88" s="150" t="s">
        <v>500</v>
      </c>
      <c r="D88" s="150"/>
      <c r="E88" s="150"/>
      <c r="F88" s="171" t="s">
        <v>485</v>
      </c>
      <c r="G88" s="172"/>
      <c r="H88" s="150" t="s">
        <v>501</v>
      </c>
      <c r="I88" s="150" t="s">
        <v>481</v>
      </c>
      <c r="J88" s="150">
        <v>20</v>
      </c>
      <c r="K88" s="162"/>
    </row>
    <row r="89" spans="2:11" customFormat="1" ht="15" customHeight="1">
      <c r="B89" s="173"/>
      <c r="C89" s="150" t="s">
        <v>502</v>
      </c>
      <c r="D89" s="150"/>
      <c r="E89" s="150"/>
      <c r="F89" s="171" t="s">
        <v>485</v>
      </c>
      <c r="G89" s="172"/>
      <c r="H89" s="150" t="s">
        <v>503</v>
      </c>
      <c r="I89" s="150" t="s">
        <v>481</v>
      </c>
      <c r="J89" s="150">
        <v>20</v>
      </c>
      <c r="K89" s="162"/>
    </row>
    <row r="90" spans="2:11" customFormat="1" ht="15" customHeight="1">
      <c r="B90" s="173"/>
      <c r="C90" s="150" t="s">
        <v>504</v>
      </c>
      <c r="D90" s="150"/>
      <c r="E90" s="150"/>
      <c r="F90" s="171" t="s">
        <v>485</v>
      </c>
      <c r="G90" s="172"/>
      <c r="H90" s="150" t="s">
        <v>505</v>
      </c>
      <c r="I90" s="150" t="s">
        <v>481</v>
      </c>
      <c r="J90" s="150">
        <v>50</v>
      </c>
      <c r="K90" s="162"/>
    </row>
    <row r="91" spans="2:11" customFormat="1" ht="15" customHeight="1">
      <c r="B91" s="173"/>
      <c r="C91" s="150" t="s">
        <v>506</v>
      </c>
      <c r="D91" s="150"/>
      <c r="E91" s="150"/>
      <c r="F91" s="171" t="s">
        <v>485</v>
      </c>
      <c r="G91" s="172"/>
      <c r="H91" s="150" t="s">
        <v>506</v>
      </c>
      <c r="I91" s="150" t="s">
        <v>481</v>
      </c>
      <c r="J91" s="150">
        <v>50</v>
      </c>
      <c r="K91" s="162"/>
    </row>
    <row r="92" spans="2:11" customFormat="1" ht="15" customHeight="1">
      <c r="B92" s="173"/>
      <c r="C92" s="150" t="s">
        <v>507</v>
      </c>
      <c r="D92" s="150"/>
      <c r="E92" s="150"/>
      <c r="F92" s="171" t="s">
        <v>485</v>
      </c>
      <c r="G92" s="172"/>
      <c r="H92" s="150" t="s">
        <v>508</v>
      </c>
      <c r="I92" s="150" t="s">
        <v>481</v>
      </c>
      <c r="J92" s="150">
        <v>255</v>
      </c>
      <c r="K92" s="162"/>
    </row>
    <row r="93" spans="2:11" customFormat="1" ht="15" customHeight="1">
      <c r="B93" s="173"/>
      <c r="C93" s="150" t="s">
        <v>509</v>
      </c>
      <c r="D93" s="150"/>
      <c r="E93" s="150"/>
      <c r="F93" s="171" t="s">
        <v>479</v>
      </c>
      <c r="G93" s="172"/>
      <c r="H93" s="150" t="s">
        <v>510</v>
      </c>
      <c r="I93" s="150" t="s">
        <v>511</v>
      </c>
      <c r="J93" s="150"/>
      <c r="K93" s="162"/>
    </row>
    <row r="94" spans="2:11" customFormat="1" ht="15" customHeight="1">
      <c r="B94" s="173"/>
      <c r="C94" s="150" t="s">
        <v>512</v>
      </c>
      <c r="D94" s="150"/>
      <c r="E94" s="150"/>
      <c r="F94" s="171" t="s">
        <v>479</v>
      </c>
      <c r="G94" s="172"/>
      <c r="H94" s="150" t="s">
        <v>513</v>
      </c>
      <c r="I94" s="150" t="s">
        <v>514</v>
      </c>
      <c r="J94" s="150"/>
      <c r="K94" s="162"/>
    </row>
    <row r="95" spans="2:11" customFormat="1" ht="15" customHeight="1">
      <c r="B95" s="173"/>
      <c r="C95" s="150" t="s">
        <v>515</v>
      </c>
      <c r="D95" s="150"/>
      <c r="E95" s="150"/>
      <c r="F95" s="171" t="s">
        <v>479</v>
      </c>
      <c r="G95" s="172"/>
      <c r="H95" s="150" t="s">
        <v>515</v>
      </c>
      <c r="I95" s="150" t="s">
        <v>514</v>
      </c>
      <c r="J95" s="150"/>
      <c r="K95" s="162"/>
    </row>
    <row r="96" spans="2:11" customFormat="1" ht="15" customHeight="1">
      <c r="B96" s="173"/>
      <c r="C96" s="150" t="s">
        <v>41</v>
      </c>
      <c r="D96" s="150"/>
      <c r="E96" s="150"/>
      <c r="F96" s="171" t="s">
        <v>479</v>
      </c>
      <c r="G96" s="172"/>
      <c r="H96" s="150" t="s">
        <v>516</v>
      </c>
      <c r="I96" s="150" t="s">
        <v>514</v>
      </c>
      <c r="J96" s="150"/>
      <c r="K96" s="162"/>
    </row>
    <row r="97" spans="2:11" customFormat="1" ht="15" customHeight="1">
      <c r="B97" s="173"/>
      <c r="C97" s="150" t="s">
        <v>51</v>
      </c>
      <c r="D97" s="150"/>
      <c r="E97" s="150"/>
      <c r="F97" s="171" t="s">
        <v>479</v>
      </c>
      <c r="G97" s="172"/>
      <c r="H97" s="150" t="s">
        <v>517</v>
      </c>
      <c r="I97" s="150" t="s">
        <v>514</v>
      </c>
      <c r="J97" s="150"/>
      <c r="K97" s="162"/>
    </row>
    <row r="98" spans="2:11" customFormat="1" ht="15" customHeight="1">
      <c r="B98" s="174"/>
      <c r="C98" s="175"/>
      <c r="D98" s="175"/>
      <c r="E98" s="175"/>
      <c r="F98" s="175"/>
      <c r="G98" s="175"/>
      <c r="H98" s="175"/>
      <c r="I98" s="175"/>
      <c r="J98" s="175"/>
      <c r="K98" s="176"/>
    </row>
    <row r="99" spans="2:11" customFormat="1" ht="18.75" customHeight="1">
      <c r="B99" s="177"/>
      <c r="C99" s="178"/>
      <c r="D99" s="178"/>
      <c r="E99" s="178"/>
      <c r="F99" s="178"/>
      <c r="G99" s="178"/>
      <c r="H99" s="178"/>
      <c r="I99" s="178"/>
      <c r="J99" s="178"/>
      <c r="K99" s="177"/>
    </row>
    <row r="100" spans="2:11" customFormat="1" ht="18.75" customHeight="1"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</row>
    <row r="101" spans="2:11" customFormat="1" ht="7.5" customHeight="1">
      <c r="B101" s="158"/>
      <c r="C101" s="159"/>
      <c r="D101" s="159"/>
      <c r="E101" s="159"/>
      <c r="F101" s="159"/>
      <c r="G101" s="159"/>
      <c r="H101" s="159"/>
      <c r="I101" s="159"/>
      <c r="J101" s="159"/>
      <c r="K101" s="160"/>
    </row>
    <row r="102" spans="2:11" customFormat="1" ht="45" customHeight="1">
      <c r="B102" s="161"/>
      <c r="C102" s="268" t="s">
        <v>518</v>
      </c>
      <c r="D102" s="268"/>
      <c r="E102" s="268"/>
      <c r="F102" s="268"/>
      <c r="G102" s="268"/>
      <c r="H102" s="268"/>
      <c r="I102" s="268"/>
      <c r="J102" s="268"/>
      <c r="K102" s="162"/>
    </row>
    <row r="103" spans="2:11" customFormat="1" ht="17.25" customHeight="1">
      <c r="B103" s="161"/>
      <c r="C103" s="163" t="s">
        <v>473</v>
      </c>
      <c r="D103" s="163"/>
      <c r="E103" s="163"/>
      <c r="F103" s="163" t="s">
        <v>474</v>
      </c>
      <c r="G103" s="164"/>
      <c r="H103" s="163" t="s">
        <v>57</v>
      </c>
      <c r="I103" s="163" t="s">
        <v>60</v>
      </c>
      <c r="J103" s="163" t="s">
        <v>475</v>
      </c>
      <c r="K103" s="162"/>
    </row>
    <row r="104" spans="2:11" customFormat="1" ht="17.25" customHeight="1">
      <c r="B104" s="161"/>
      <c r="C104" s="165" t="s">
        <v>476</v>
      </c>
      <c r="D104" s="165"/>
      <c r="E104" s="165"/>
      <c r="F104" s="166" t="s">
        <v>477</v>
      </c>
      <c r="G104" s="167"/>
      <c r="H104" s="165"/>
      <c r="I104" s="165"/>
      <c r="J104" s="165" t="s">
        <v>478</v>
      </c>
      <c r="K104" s="162"/>
    </row>
    <row r="105" spans="2:11" customFormat="1" ht="5.25" customHeight="1">
      <c r="B105" s="161"/>
      <c r="C105" s="163"/>
      <c r="D105" s="163"/>
      <c r="E105" s="163"/>
      <c r="F105" s="163"/>
      <c r="G105" s="179"/>
      <c r="H105" s="163"/>
      <c r="I105" s="163"/>
      <c r="J105" s="163"/>
      <c r="K105" s="162"/>
    </row>
    <row r="106" spans="2:11" customFormat="1" ht="15" customHeight="1">
      <c r="B106" s="161"/>
      <c r="C106" s="150" t="s">
        <v>56</v>
      </c>
      <c r="D106" s="170"/>
      <c r="E106" s="170"/>
      <c r="F106" s="171" t="s">
        <v>479</v>
      </c>
      <c r="G106" s="150"/>
      <c r="H106" s="150" t="s">
        <v>519</v>
      </c>
      <c r="I106" s="150" t="s">
        <v>481</v>
      </c>
      <c r="J106" s="150">
        <v>20</v>
      </c>
      <c r="K106" s="162"/>
    </row>
    <row r="107" spans="2:11" customFormat="1" ht="15" customHeight="1">
      <c r="B107" s="161"/>
      <c r="C107" s="150" t="s">
        <v>482</v>
      </c>
      <c r="D107" s="150"/>
      <c r="E107" s="150"/>
      <c r="F107" s="171" t="s">
        <v>479</v>
      </c>
      <c r="G107" s="150"/>
      <c r="H107" s="150" t="s">
        <v>519</v>
      </c>
      <c r="I107" s="150" t="s">
        <v>481</v>
      </c>
      <c r="J107" s="150">
        <v>120</v>
      </c>
      <c r="K107" s="162"/>
    </row>
    <row r="108" spans="2:11" customFormat="1" ht="15" customHeight="1">
      <c r="B108" s="173"/>
      <c r="C108" s="150" t="s">
        <v>484</v>
      </c>
      <c r="D108" s="150"/>
      <c r="E108" s="150"/>
      <c r="F108" s="171" t="s">
        <v>485</v>
      </c>
      <c r="G108" s="150"/>
      <c r="H108" s="150" t="s">
        <v>519</v>
      </c>
      <c r="I108" s="150" t="s">
        <v>481</v>
      </c>
      <c r="J108" s="150">
        <v>50</v>
      </c>
      <c r="K108" s="162"/>
    </row>
    <row r="109" spans="2:11" customFormat="1" ht="15" customHeight="1">
      <c r="B109" s="173"/>
      <c r="C109" s="150" t="s">
        <v>487</v>
      </c>
      <c r="D109" s="150"/>
      <c r="E109" s="150"/>
      <c r="F109" s="171" t="s">
        <v>479</v>
      </c>
      <c r="G109" s="150"/>
      <c r="H109" s="150" t="s">
        <v>519</v>
      </c>
      <c r="I109" s="150" t="s">
        <v>489</v>
      </c>
      <c r="J109" s="150"/>
      <c r="K109" s="162"/>
    </row>
    <row r="110" spans="2:11" customFormat="1" ht="15" customHeight="1">
      <c r="B110" s="173"/>
      <c r="C110" s="150" t="s">
        <v>498</v>
      </c>
      <c r="D110" s="150"/>
      <c r="E110" s="150"/>
      <c r="F110" s="171" t="s">
        <v>485</v>
      </c>
      <c r="G110" s="150"/>
      <c r="H110" s="150" t="s">
        <v>519</v>
      </c>
      <c r="I110" s="150" t="s">
        <v>481</v>
      </c>
      <c r="J110" s="150">
        <v>50</v>
      </c>
      <c r="K110" s="162"/>
    </row>
    <row r="111" spans="2:11" customFormat="1" ht="15" customHeight="1">
      <c r="B111" s="173"/>
      <c r="C111" s="150" t="s">
        <v>506</v>
      </c>
      <c r="D111" s="150"/>
      <c r="E111" s="150"/>
      <c r="F111" s="171" t="s">
        <v>485</v>
      </c>
      <c r="G111" s="150"/>
      <c r="H111" s="150" t="s">
        <v>519</v>
      </c>
      <c r="I111" s="150" t="s">
        <v>481</v>
      </c>
      <c r="J111" s="150">
        <v>50</v>
      </c>
      <c r="K111" s="162"/>
    </row>
    <row r="112" spans="2:11" customFormat="1" ht="15" customHeight="1">
      <c r="B112" s="173"/>
      <c r="C112" s="150" t="s">
        <v>504</v>
      </c>
      <c r="D112" s="150"/>
      <c r="E112" s="150"/>
      <c r="F112" s="171" t="s">
        <v>485</v>
      </c>
      <c r="G112" s="150"/>
      <c r="H112" s="150" t="s">
        <v>519</v>
      </c>
      <c r="I112" s="150" t="s">
        <v>481</v>
      </c>
      <c r="J112" s="150">
        <v>50</v>
      </c>
      <c r="K112" s="162"/>
    </row>
    <row r="113" spans="2:11" customFormat="1" ht="15" customHeight="1">
      <c r="B113" s="173"/>
      <c r="C113" s="150" t="s">
        <v>56</v>
      </c>
      <c r="D113" s="150"/>
      <c r="E113" s="150"/>
      <c r="F113" s="171" t="s">
        <v>479</v>
      </c>
      <c r="G113" s="150"/>
      <c r="H113" s="150" t="s">
        <v>520</v>
      </c>
      <c r="I113" s="150" t="s">
        <v>481</v>
      </c>
      <c r="J113" s="150">
        <v>20</v>
      </c>
      <c r="K113" s="162"/>
    </row>
    <row r="114" spans="2:11" customFormat="1" ht="15" customHeight="1">
      <c r="B114" s="173"/>
      <c r="C114" s="150" t="s">
        <v>521</v>
      </c>
      <c r="D114" s="150"/>
      <c r="E114" s="150"/>
      <c r="F114" s="171" t="s">
        <v>479</v>
      </c>
      <c r="G114" s="150"/>
      <c r="H114" s="150" t="s">
        <v>522</v>
      </c>
      <c r="I114" s="150" t="s">
        <v>481</v>
      </c>
      <c r="J114" s="150">
        <v>120</v>
      </c>
      <c r="K114" s="162"/>
    </row>
    <row r="115" spans="2:11" customFormat="1" ht="15" customHeight="1">
      <c r="B115" s="173"/>
      <c r="C115" s="150" t="s">
        <v>41</v>
      </c>
      <c r="D115" s="150"/>
      <c r="E115" s="150"/>
      <c r="F115" s="171" t="s">
        <v>479</v>
      </c>
      <c r="G115" s="150"/>
      <c r="H115" s="150" t="s">
        <v>523</v>
      </c>
      <c r="I115" s="150" t="s">
        <v>514</v>
      </c>
      <c r="J115" s="150"/>
      <c r="K115" s="162"/>
    </row>
    <row r="116" spans="2:11" customFormat="1" ht="15" customHeight="1">
      <c r="B116" s="173"/>
      <c r="C116" s="150" t="s">
        <v>51</v>
      </c>
      <c r="D116" s="150"/>
      <c r="E116" s="150"/>
      <c r="F116" s="171" t="s">
        <v>479</v>
      </c>
      <c r="G116" s="150"/>
      <c r="H116" s="150" t="s">
        <v>524</v>
      </c>
      <c r="I116" s="150" t="s">
        <v>514</v>
      </c>
      <c r="J116" s="150"/>
      <c r="K116" s="162"/>
    </row>
    <row r="117" spans="2:11" customFormat="1" ht="15" customHeight="1">
      <c r="B117" s="173"/>
      <c r="C117" s="150" t="s">
        <v>60</v>
      </c>
      <c r="D117" s="150"/>
      <c r="E117" s="150"/>
      <c r="F117" s="171" t="s">
        <v>479</v>
      </c>
      <c r="G117" s="150"/>
      <c r="H117" s="150" t="s">
        <v>525</v>
      </c>
      <c r="I117" s="150" t="s">
        <v>526</v>
      </c>
      <c r="J117" s="150"/>
      <c r="K117" s="162"/>
    </row>
    <row r="118" spans="2:11" customFormat="1" ht="15" customHeight="1">
      <c r="B118" s="174"/>
      <c r="C118" s="180"/>
      <c r="D118" s="180"/>
      <c r="E118" s="180"/>
      <c r="F118" s="180"/>
      <c r="G118" s="180"/>
      <c r="H118" s="180"/>
      <c r="I118" s="180"/>
      <c r="J118" s="180"/>
      <c r="K118" s="176"/>
    </row>
    <row r="119" spans="2:11" customFormat="1" ht="18.75" customHeight="1">
      <c r="B119" s="181"/>
      <c r="C119" s="182"/>
      <c r="D119" s="182"/>
      <c r="E119" s="182"/>
      <c r="F119" s="183"/>
      <c r="G119" s="182"/>
      <c r="H119" s="182"/>
      <c r="I119" s="182"/>
      <c r="J119" s="182"/>
      <c r="K119" s="181"/>
    </row>
    <row r="120" spans="2:11" customFormat="1" ht="18.75" customHeight="1"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</row>
    <row r="121" spans="2:11" customFormat="1" ht="7.5" customHeight="1">
      <c r="B121" s="184"/>
      <c r="C121" s="185"/>
      <c r="D121" s="185"/>
      <c r="E121" s="185"/>
      <c r="F121" s="185"/>
      <c r="G121" s="185"/>
      <c r="H121" s="185"/>
      <c r="I121" s="185"/>
      <c r="J121" s="185"/>
      <c r="K121" s="186"/>
    </row>
    <row r="122" spans="2:11" customFormat="1" ht="45" customHeight="1">
      <c r="B122" s="187"/>
      <c r="C122" s="266" t="s">
        <v>527</v>
      </c>
      <c r="D122" s="266"/>
      <c r="E122" s="266"/>
      <c r="F122" s="266"/>
      <c r="G122" s="266"/>
      <c r="H122" s="266"/>
      <c r="I122" s="266"/>
      <c r="J122" s="266"/>
      <c r="K122" s="188"/>
    </row>
    <row r="123" spans="2:11" customFormat="1" ht="17.25" customHeight="1">
      <c r="B123" s="189"/>
      <c r="C123" s="163" t="s">
        <v>473</v>
      </c>
      <c r="D123" s="163"/>
      <c r="E123" s="163"/>
      <c r="F123" s="163" t="s">
        <v>474</v>
      </c>
      <c r="G123" s="164"/>
      <c r="H123" s="163" t="s">
        <v>57</v>
      </c>
      <c r="I123" s="163" t="s">
        <v>60</v>
      </c>
      <c r="J123" s="163" t="s">
        <v>475</v>
      </c>
      <c r="K123" s="190"/>
    </row>
    <row r="124" spans="2:11" customFormat="1" ht="17.25" customHeight="1">
      <c r="B124" s="189"/>
      <c r="C124" s="165" t="s">
        <v>476</v>
      </c>
      <c r="D124" s="165"/>
      <c r="E124" s="165"/>
      <c r="F124" s="166" t="s">
        <v>477</v>
      </c>
      <c r="G124" s="167"/>
      <c r="H124" s="165"/>
      <c r="I124" s="165"/>
      <c r="J124" s="165" t="s">
        <v>478</v>
      </c>
      <c r="K124" s="190"/>
    </row>
    <row r="125" spans="2:11" customFormat="1" ht="5.25" customHeight="1">
      <c r="B125" s="191"/>
      <c r="C125" s="168"/>
      <c r="D125" s="168"/>
      <c r="E125" s="168"/>
      <c r="F125" s="168"/>
      <c r="G125" s="192"/>
      <c r="H125" s="168"/>
      <c r="I125" s="168"/>
      <c r="J125" s="168"/>
      <c r="K125" s="193"/>
    </row>
    <row r="126" spans="2:11" customFormat="1" ht="15" customHeight="1">
      <c r="B126" s="191"/>
      <c r="C126" s="150" t="s">
        <v>482</v>
      </c>
      <c r="D126" s="170"/>
      <c r="E126" s="170"/>
      <c r="F126" s="171" t="s">
        <v>479</v>
      </c>
      <c r="G126" s="150"/>
      <c r="H126" s="150" t="s">
        <v>519</v>
      </c>
      <c r="I126" s="150" t="s">
        <v>481</v>
      </c>
      <c r="J126" s="150">
        <v>120</v>
      </c>
      <c r="K126" s="194"/>
    </row>
    <row r="127" spans="2:11" customFormat="1" ht="15" customHeight="1">
      <c r="B127" s="191"/>
      <c r="C127" s="150" t="s">
        <v>528</v>
      </c>
      <c r="D127" s="150"/>
      <c r="E127" s="150"/>
      <c r="F127" s="171" t="s">
        <v>479</v>
      </c>
      <c r="G127" s="150"/>
      <c r="H127" s="150" t="s">
        <v>529</v>
      </c>
      <c r="I127" s="150" t="s">
        <v>481</v>
      </c>
      <c r="J127" s="150" t="s">
        <v>530</v>
      </c>
      <c r="K127" s="194"/>
    </row>
    <row r="128" spans="2:11" customFormat="1" ht="15" customHeight="1">
      <c r="B128" s="191"/>
      <c r="C128" s="150" t="s">
        <v>427</v>
      </c>
      <c r="D128" s="150"/>
      <c r="E128" s="150"/>
      <c r="F128" s="171" t="s">
        <v>479</v>
      </c>
      <c r="G128" s="150"/>
      <c r="H128" s="150" t="s">
        <v>531</v>
      </c>
      <c r="I128" s="150" t="s">
        <v>481</v>
      </c>
      <c r="J128" s="150" t="s">
        <v>530</v>
      </c>
      <c r="K128" s="194"/>
    </row>
    <row r="129" spans="2:11" customFormat="1" ht="15" customHeight="1">
      <c r="B129" s="191"/>
      <c r="C129" s="150" t="s">
        <v>490</v>
      </c>
      <c r="D129" s="150"/>
      <c r="E129" s="150"/>
      <c r="F129" s="171" t="s">
        <v>485</v>
      </c>
      <c r="G129" s="150"/>
      <c r="H129" s="150" t="s">
        <v>491</v>
      </c>
      <c r="I129" s="150" t="s">
        <v>481</v>
      </c>
      <c r="J129" s="150">
        <v>15</v>
      </c>
      <c r="K129" s="194"/>
    </row>
    <row r="130" spans="2:11" customFormat="1" ht="15" customHeight="1">
      <c r="B130" s="191"/>
      <c r="C130" s="150" t="s">
        <v>492</v>
      </c>
      <c r="D130" s="150"/>
      <c r="E130" s="150"/>
      <c r="F130" s="171" t="s">
        <v>485</v>
      </c>
      <c r="G130" s="150"/>
      <c r="H130" s="150" t="s">
        <v>493</v>
      </c>
      <c r="I130" s="150" t="s">
        <v>481</v>
      </c>
      <c r="J130" s="150">
        <v>15</v>
      </c>
      <c r="K130" s="194"/>
    </row>
    <row r="131" spans="2:11" customFormat="1" ht="15" customHeight="1">
      <c r="B131" s="191"/>
      <c r="C131" s="150" t="s">
        <v>494</v>
      </c>
      <c r="D131" s="150"/>
      <c r="E131" s="150"/>
      <c r="F131" s="171" t="s">
        <v>485</v>
      </c>
      <c r="G131" s="150"/>
      <c r="H131" s="150" t="s">
        <v>495</v>
      </c>
      <c r="I131" s="150" t="s">
        <v>481</v>
      </c>
      <c r="J131" s="150">
        <v>20</v>
      </c>
      <c r="K131" s="194"/>
    </row>
    <row r="132" spans="2:11" customFormat="1" ht="15" customHeight="1">
      <c r="B132" s="191"/>
      <c r="C132" s="150" t="s">
        <v>496</v>
      </c>
      <c r="D132" s="150"/>
      <c r="E132" s="150"/>
      <c r="F132" s="171" t="s">
        <v>485</v>
      </c>
      <c r="G132" s="150"/>
      <c r="H132" s="150" t="s">
        <v>497</v>
      </c>
      <c r="I132" s="150" t="s">
        <v>481</v>
      </c>
      <c r="J132" s="150">
        <v>20</v>
      </c>
      <c r="K132" s="194"/>
    </row>
    <row r="133" spans="2:11" customFormat="1" ht="15" customHeight="1">
      <c r="B133" s="191"/>
      <c r="C133" s="150" t="s">
        <v>484</v>
      </c>
      <c r="D133" s="150"/>
      <c r="E133" s="150"/>
      <c r="F133" s="171" t="s">
        <v>485</v>
      </c>
      <c r="G133" s="150"/>
      <c r="H133" s="150" t="s">
        <v>519</v>
      </c>
      <c r="I133" s="150" t="s">
        <v>481</v>
      </c>
      <c r="J133" s="150">
        <v>50</v>
      </c>
      <c r="K133" s="194"/>
    </row>
    <row r="134" spans="2:11" customFormat="1" ht="15" customHeight="1">
      <c r="B134" s="191"/>
      <c r="C134" s="150" t="s">
        <v>498</v>
      </c>
      <c r="D134" s="150"/>
      <c r="E134" s="150"/>
      <c r="F134" s="171" t="s">
        <v>485</v>
      </c>
      <c r="G134" s="150"/>
      <c r="H134" s="150" t="s">
        <v>519</v>
      </c>
      <c r="I134" s="150" t="s">
        <v>481</v>
      </c>
      <c r="J134" s="150">
        <v>50</v>
      </c>
      <c r="K134" s="194"/>
    </row>
    <row r="135" spans="2:11" customFormat="1" ht="15" customHeight="1">
      <c r="B135" s="191"/>
      <c r="C135" s="150" t="s">
        <v>504</v>
      </c>
      <c r="D135" s="150"/>
      <c r="E135" s="150"/>
      <c r="F135" s="171" t="s">
        <v>485</v>
      </c>
      <c r="G135" s="150"/>
      <c r="H135" s="150" t="s">
        <v>519</v>
      </c>
      <c r="I135" s="150" t="s">
        <v>481</v>
      </c>
      <c r="J135" s="150">
        <v>50</v>
      </c>
      <c r="K135" s="194"/>
    </row>
    <row r="136" spans="2:11" customFormat="1" ht="15" customHeight="1">
      <c r="B136" s="191"/>
      <c r="C136" s="150" t="s">
        <v>506</v>
      </c>
      <c r="D136" s="150"/>
      <c r="E136" s="150"/>
      <c r="F136" s="171" t="s">
        <v>485</v>
      </c>
      <c r="G136" s="150"/>
      <c r="H136" s="150" t="s">
        <v>519</v>
      </c>
      <c r="I136" s="150" t="s">
        <v>481</v>
      </c>
      <c r="J136" s="150">
        <v>50</v>
      </c>
      <c r="K136" s="194"/>
    </row>
    <row r="137" spans="2:11" customFormat="1" ht="15" customHeight="1">
      <c r="B137" s="191"/>
      <c r="C137" s="150" t="s">
        <v>507</v>
      </c>
      <c r="D137" s="150"/>
      <c r="E137" s="150"/>
      <c r="F137" s="171" t="s">
        <v>485</v>
      </c>
      <c r="G137" s="150"/>
      <c r="H137" s="150" t="s">
        <v>532</v>
      </c>
      <c r="I137" s="150" t="s">
        <v>481</v>
      </c>
      <c r="J137" s="150">
        <v>255</v>
      </c>
      <c r="K137" s="194"/>
    </row>
    <row r="138" spans="2:11" customFormat="1" ht="15" customHeight="1">
      <c r="B138" s="191"/>
      <c r="C138" s="150" t="s">
        <v>509</v>
      </c>
      <c r="D138" s="150"/>
      <c r="E138" s="150"/>
      <c r="F138" s="171" t="s">
        <v>479</v>
      </c>
      <c r="G138" s="150"/>
      <c r="H138" s="150" t="s">
        <v>533</v>
      </c>
      <c r="I138" s="150" t="s">
        <v>511</v>
      </c>
      <c r="J138" s="150"/>
      <c r="K138" s="194"/>
    </row>
    <row r="139" spans="2:11" customFormat="1" ht="15" customHeight="1">
      <c r="B139" s="191"/>
      <c r="C139" s="150" t="s">
        <v>512</v>
      </c>
      <c r="D139" s="150"/>
      <c r="E139" s="150"/>
      <c r="F139" s="171" t="s">
        <v>479</v>
      </c>
      <c r="G139" s="150"/>
      <c r="H139" s="150" t="s">
        <v>534</v>
      </c>
      <c r="I139" s="150" t="s">
        <v>514</v>
      </c>
      <c r="J139" s="150"/>
      <c r="K139" s="194"/>
    </row>
    <row r="140" spans="2:11" customFormat="1" ht="15" customHeight="1">
      <c r="B140" s="191"/>
      <c r="C140" s="150" t="s">
        <v>515</v>
      </c>
      <c r="D140" s="150"/>
      <c r="E140" s="150"/>
      <c r="F140" s="171" t="s">
        <v>479</v>
      </c>
      <c r="G140" s="150"/>
      <c r="H140" s="150" t="s">
        <v>515</v>
      </c>
      <c r="I140" s="150" t="s">
        <v>514</v>
      </c>
      <c r="J140" s="150"/>
      <c r="K140" s="194"/>
    </row>
    <row r="141" spans="2:11" customFormat="1" ht="15" customHeight="1">
      <c r="B141" s="191"/>
      <c r="C141" s="150" t="s">
        <v>41</v>
      </c>
      <c r="D141" s="150"/>
      <c r="E141" s="150"/>
      <c r="F141" s="171" t="s">
        <v>479</v>
      </c>
      <c r="G141" s="150"/>
      <c r="H141" s="150" t="s">
        <v>535</v>
      </c>
      <c r="I141" s="150" t="s">
        <v>514</v>
      </c>
      <c r="J141" s="150"/>
      <c r="K141" s="194"/>
    </row>
    <row r="142" spans="2:11" customFormat="1" ht="15" customHeight="1">
      <c r="B142" s="191"/>
      <c r="C142" s="150" t="s">
        <v>536</v>
      </c>
      <c r="D142" s="150"/>
      <c r="E142" s="150"/>
      <c r="F142" s="171" t="s">
        <v>479</v>
      </c>
      <c r="G142" s="150"/>
      <c r="H142" s="150" t="s">
        <v>537</v>
      </c>
      <c r="I142" s="150" t="s">
        <v>514</v>
      </c>
      <c r="J142" s="150"/>
      <c r="K142" s="194"/>
    </row>
    <row r="143" spans="2:11" customFormat="1" ht="15" customHeight="1">
      <c r="B143" s="195"/>
      <c r="C143" s="196"/>
      <c r="D143" s="196"/>
      <c r="E143" s="196"/>
      <c r="F143" s="196"/>
      <c r="G143" s="196"/>
      <c r="H143" s="196"/>
      <c r="I143" s="196"/>
      <c r="J143" s="196"/>
      <c r="K143" s="197"/>
    </row>
    <row r="144" spans="2:11" customFormat="1" ht="18.75" customHeight="1">
      <c r="B144" s="182"/>
      <c r="C144" s="182"/>
      <c r="D144" s="182"/>
      <c r="E144" s="182"/>
      <c r="F144" s="183"/>
      <c r="G144" s="182"/>
      <c r="H144" s="182"/>
      <c r="I144" s="182"/>
      <c r="J144" s="182"/>
      <c r="K144" s="182"/>
    </row>
    <row r="145" spans="2:11" customFormat="1" ht="18.75" customHeight="1"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</row>
    <row r="146" spans="2:11" customFormat="1" ht="7.5" customHeight="1">
      <c r="B146" s="158"/>
      <c r="C146" s="159"/>
      <c r="D146" s="159"/>
      <c r="E146" s="159"/>
      <c r="F146" s="159"/>
      <c r="G146" s="159"/>
      <c r="H146" s="159"/>
      <c r="I146" s="159"/>
      <c r="J146" s="159"/>
      <c r="K146" s="160"/>
    </row>
    <row r="147" spans="2:11" customFormat="1" ht="45" customHeight="1">
      <c r="B147" s="161"/>
      <c r="C147" s="268" t="s">
        <v>538</v>
      </c>
      <c r="D147" s="268"/>
      <c r="E147" s="268"/>
      <c r="F147" s="268"/>
      <c r="G147" s="268"/>
      <c r="H147" s="268"/>
      <c r="I147" s="268"/>
      <c r="J147" s="268"/>
      <c r="K147" s="162"/>
    </row>
    <row r="148" spans="2:11" customFormat="1" ht="17.25" customHeight="1">
      <c r="B148" s="161"/>
      <c r="C148" s="163" t="s">
        <v>473</v>
      </c>
      <c r="D148" s="163"/>
      <c r="E148" s="163"/>
      <c r="F148" s="163" t="s">
        <v>474</v>
      </c>
      <c r="G148" s="164"/>
      <c r="H148" s="163" t="s">
        <v>57</v>
      </c>
      <c r="I148" s="163" t="s">
        <v>60</v>
      </c>
      <c r="J148" s="163" t="s">
        <v>475</v>
      </c>
      <c r="K148" s="162"/>
    </row>
    <row r="149" spans="2:11" customFormat="1" ht="17.25" customHeight="1">
      <c r="B149" s="161"/>
      <c r="C149" s="165" t="s">
        <v>476</v>
      </c>
      <c r="D149" s="165"/>
      <c r="E149" s="165"/>
      <c r="F149" s="166" t="s">
        <v>477</v>
      </c>
      <c r="G149" s="167"/>
      <c r="H149" s="165"/>
      <c r="I149" s="165"/>
      <c r="J149" s="165" t="s">
        <v>478</v>
      </c>
      <c r="K149" s="162"/>
    </row>
    <row r="150" spans="2:11" customFormat="1" ht="5.25" customHeight="1">
      <c r="B150" s="173"/>
      <c r="C150" s="168"/>
      <c r="D150" s="168"/>
      <c r="E150" s="168"/>
      <c r="F150" s="168"/>
      <c r="G150" s="169"/>
      <c r="H150" s="168"/>
      <c r="I150" s="168"/>
      <c r="J150" s="168"/>
      <c r="K150" s="194"/>
    </row>
    <row r="151" spans="2:11" customFormat="1" ht="15" customHeight="1">
      <c r="B151" s="173"/>
      <c r="C151" s="198" t="s">
        <v>482</v>
      </c>
      <c r="D151" s="150"/>
      <c r="E151" s="150"/>
      <c r="F151" s="199" t="s">
        <v>479</v>
      </c>
      <c r="G151" s="150"/>
      <c r="H151" s="198" t="s">
        <v>519</v>
      </c>
      <c r="I151" s="198" t="s">
        <v>481</v>
      </c>
      <c r="J151" s="198">
        <v>120</v>
      </c>
      <c r="K151" s="194"/>
    </row>
    <row r="152" spans="2:11" customFormat="1" ht="15" customHeight="1">
      <c r="B152" s="173"/>
      <c r="C152" s="198" t="s">
        <v>528</v>
      </c>
      <c r="D152" s="150"/>
      <c r="E152" s="150"/>
      <c r="F152" s="199" t="s">
        <v>479</v>
      </c>
      <c r="G152" s="150"/>
      <c r="H152" s="198" t="s">
        <v>539</v>
      </c>
      <c r="I152" s="198" t="s">
        <v>481</v>
      </c>
      <c r="J152" s="198" t="s">
        <v>530</v>
      </c>
      <c r="K152" s="194"/>
    </row>
    <row r="153" spans="2:11" customFormat="1" ht="15" customHeight="1">
      <c r="B153" s="173"/>
      <c r="C153" s="198" t="s">
        <v>427</v>
      </c>
      <c r="D153" s="150"/>
      <c r="E153" s="150"/>
      <c r="F153" s="199" t="s">
        <v>479</v>
      </c>
      <c r="G153" s="150"/>
      <c r="H153" s="198" t="s">
        <v>540</v>
      </c>
      <c r="I153" s="198" t="s">
        <v>481</v>
      </c>
      <c r="J153" s="198" t="s">
        <v>530</v>
      </c>
      <c r="K153" s="194"/>
    </row>
    <row r="154" spans="2:11" customFormat="1" ht="15" customHeight="1">
      <c r="B154" s="173"/>
      <c r="C154" s="198" t="s">
        <v>484</v>
      </c>
      <c r="D154" s="150"/>
      <c r="E154" s="150"/>
      <c r="F154" s="199" t="s">
        <v>485</v>
      </c>
      <c r="G154" s="150"/>
      <c r="H154" s="198" t="s">
        <v>519</v>
      </c>
      <c r="I154" s="198" t="s">
        <v>481</v>
      </c>
      <c r="J154" s="198">
        <v>50</v>
      </c>
      <c r="K154" s="194"/>
    </row>
    <row r="155" spans="2:11" customFormat="1" ht="15" customHeight="1">
      <c r="B155" s="173"/>
      <c r="C155" s="198" t="s">
        <v>487</v>
      </c>
      <c r="D155" s="150"/>
      <c r="E155" s="150"/>
      <c r="F155" s="199" t="s">
        <v>479</v>
      </c>
      <c r="G155" s="150"/>
      <c r="H155" s="198" t="s">
        <v>519</v>
      </c>
      <c r="I155" s="198" t="s">
        <v>489</v>
      </c>
      <c r="J155" s="198"/>
      <c r="K155" s="194"/>
    </row>
    <row r="156" spans="2:11" customFormat="1" ht="15" customHeight="1">
      <c r="B156" s="173"/>
      <c r="C156" s="198" t="s">
        <v>498</v>
      </c>
      <c r="D156" s="150"/>
      <c r="E156" s="150"/>
      <c r="F156" s="199" t="s">
        <v>485</v>
      </c>
      <c r="G156" s="150"/>
      <c r="H156" s="198" t="s">
        <v>519</v>
      </c>
      <c r="I156" s="198" t="s">
        <v>481</v>
      </c>
      <c r="J156" s="198">
        <v>50</v>
      </c>
      <c r="K156" s="194"/>
    </row>
    <row r="157" spans="2:11" customFormat="1" ht="15" customHeight="1">
      <c r="B157" s="173"/>
      <c r="C157" s="198" t="s">
        <v>506</v>
      </c>
      <c r="D157" s="150"/>
      <c r="E157" s="150"/>
      <c r="F157" s="199" t="s">
        <v>485</v>
      </c>
      <c r="G157" s="150"/>
      <c r="H157" s="198" t="s">
        <v>519</v>
      </c>
      <c r="I157" s="198" t="s">
        <v>481</v>
      </c>
      <c r="J157" s="198">
        <v>50</v>
      </c>
      <c r="K157" s="194"/>
    </row>
    <row r="158" spans="2:11" customFormat="1" ht="15" customHeight="1">
      <c r="B158" s="173"/>
      <c r="C158" s="198" t="s">
        <v>504</v>
      </c>
      <c r="D158" s="150"/>
      <c r="E158" s="150"/>
      <c r="F158" s="199" t="s">
        <v>485</v>
      </c>
      <c r="G158" s="150"/>
      <c r="H158" s="198" t="s">
        <v>519</v>
      </c>
      <c r="I158" s="198" t="s">
        <v>481</v>
      </c>
      <c r="J158" s="198">
        <v>50</v>
      </c>
      <c r="K158" s="194"/>
    </row>
    <row r="159" spans="2:11" customFormat="1" ht="15" customHeight="1">
      <c r="B159" s="173"/>
      <c r="C159" s="198" t="s">
        <v>102</v>
      </c>
      <c r="D159" s="150"/>
      <c r="E159" s="150"/>
      <c r="F159" s="199" t="s">
        <v>479</v>
      </c>
      <c r="G159" s="150"/>
      <c r="H159" s="198" t="s">
        <v>541</v>
      </c>
      <c r="I159" s="198" t="s">
        <v>481</v>
      </c>
      <c r="J159" s="198" t="s">
        <v>542</v>
      </c>
      <c r="K159" s="194"/>
    </row>
    <row r="160" spans="2:11" customFormat="1" ht="15" customHeight="1">
      <c r="B160" s="173"/>
      <c r="C160" s="198" t="s">
        <v>543</v>
      </c>
      <c r="D160" s="150"/>
      <c r="E160" s="150"/>
      <c r="F160" s="199" t="s">
        <v>479</v>
      </c>
      <c r="G160" s="150"/>
      <c r="H160" s="198" t="s">
        <v>544</v>
      </c>
      <c r="I160" s="198" t="s">
        <v>514</v>
      </c>
      <c r="J160" s="198"/>
      <c r="K160" s="194"/>
    </row>
    <row r="161" spans="2:11" customFormat="1" ht="15" customHeight="1">
      <c r="B161" s="200"/>
      <c r="C161" s="180"/>
      <c r="D161" s="180"/>
      <c r="E161" s="180"/>
      <c r="F161" s="180"/>
      <c r="G161" s="180"/>
      <c r="H161" s="180"/>
      <c r="I161" s="180"/>
      <c r="J161" s="180"/>
      <c r="K161" s="201"/>
    </row>
    <row r="162" spans="2:11" customFormat="1" ht="18.75" customHeight="1">
      <c r="B162" s="182"/>
      <c r="C162" s="192"/>
      <c r="D162" s="192"/>
      <c r="E162" s="192"/>
      <c r="F162" s="202"/>
      <c r="G162" s="192"/>
      <c r="H162" s="192"/>
      <c r="I162" s="192"/>
      <c r="J162" s="192"/>
      <c r="K162" s="182"/>
    </row>
    <row r="163" spans="2:11" customFormat="1" ht="18.75" customHeight="1"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</row>
    <row r="164" spans="2:11" customFormat="1" ht="7.5" customHeight="1">
      <c r="B164" s="139"/>
      <c r="C164" s="140"/>
      <c r="D164" s="140"/>
      <c r="E164" s="140"/>
      <c r="F164" s="140"/>
      <c r="G164" s="140"/>
      <c r="H164" s="140"/>
      <c r="I164" s="140"/>
      <c r="J164" s="140"/>
      <c r="K164" s="141"/>
    </row>
    <row r="165" spans="2:11" customFormat="1" ht="45" customHeight="1">
      <c r="B165" s="142"/>
      <c r="C165" s="266" t="s">
        <v>545</v>
      </c>
      <c r="D165" s="266"/>
      <c r="E165" s="266"/>
      <c r="F165" s="266"/>
      <c r="G165" s="266"/>
      <c r="H165" s="266"/>
      <c r="I165" s="266"/>
      <c r="J165" s="266"/>
      <c r="K165" s="143"/>
    </row>
    <row r="166" spans="2:11" customFormat="1" ht="17.25" customHeight="1">
      <c r="B166" s="142"/>
      <c r="C166" s="163" t="s">
        <v>473</v>
      </c>
      <c r="D166" s="163"/>
      <c r="E166" s="163"/>
      <c r="F166" s="163" t="s">
        <v>474</v>
      </c>
      <c r="G166" s="203"/>
      <c r="H166" s="204" t="s">
        <v>57</v>
      </c>
      <c r="I166" s="204" t="s">
        <v>60</v>
      </c>
      <c r="J166" s="163" t="s">
        <v>475</v>
      </c>
      <c r="K166" s="143"/>
    </row>
    <row r="167" spans="2:11" customFormat="1" ht="17.25" customHeight="1">
      <c r="B167" s="144"/>
      <c r="C167" s="165" t="s">
        <v>476</v>
      </c>
      <c r="D167" s="165"/>
      <c r="E167" s="165"/>
      <c r="F167" s="166" t="s">
        <v>477</v>
      </c>
      <c r="G167" s="205"/>
      <c r="H167" s="206"/>
      <c r="I167" s="206"/>
      <c r="J167" s="165" t="s">
        <v>478</v>
      </c>
      <c r="K167" s="145"/>
    </row>
    <row r="168" spans="2:11" customFormat="1" ht="5.25" customHeight="1">
      <c r="B168" s="173"/>
      <c r="C168" s="168"/>
      <c r="D168" s="168"/>
      <c r="E168" s="168"/>
      <c r="F168" s="168"/>
      <c r="G168" s="169"/>
      <c r="H168" s="168"/>
      <c r="I168" s="168"/>
      <c r="J168" s="168"/>
      <c r="K168" s="194"/>
    </row>
    <row r="169" spans="2:11" customFormat="1" ht="15" customHeight="1">
      <c r="B169" s="173"/>
      <c r="C169" s="150" t="s">
        <v>482</v>
      </c>
      <c r="D169" s="150"/>
      <c r="E169" s="150"/>
      <c r="F169" s="171" t="s">
        <v>479</v>
      </c>
      <c r="G169" s="150"/>
      <c r="H169" s="150" t="s">
        <v>519</v>
      </c>
      <c r="I169" s="150" t="s">
        <v>481</v>
      </c>
      <c r="J169" s="150">
        <v>120</v>
      </c>
      <c r="K169" s="194"/>
    </row>
    <row r="170" spans="2:11" customFormat="1" ht="15" customHeight="1">
      <c r="B170" s="173"/>
      <c r="C170" s="150" t="s">
        <v>528</v>
      </c>
      <c r="D170" s="150"/>
      <c r="E170" s="150"/>
      <c r="F170" s="171" t="s">
        <v>479</v>
      </c>
      <c r="G170" s="150"/>
      <c r="H170" s="150" t="s">
        <v>529</v>
      </c>
      <c r="I170" s="150" t="s">
        <v>481</v>
      </c>
      <c r="J170" s="150" t="s">
        <v>530</v>
      </c>
      <c r="K170" s="194"/>
    </row>
    <row r="171" spans="2:11" customFormat="1" ht="15" customHeight="1">
      <c r="B171" s="173"/>
      <c r="C171" s="150" t="s">
        <v>427</v>
      </c>
      <c r="D171" s="150"/>
      <c r="E171" s="150"/>
      <c r="F171" s="171" t="s">
        <v>479</v>
      </c>
      <c r="G171" s="150"/>
      <c r="H171" s="150" t="s">
        <v>546</v>
      </c>
      <c r="I171" s="150" t="s">
        <v>481</v>
      </c>
      <c r="J171" s="150" t="s">
        <v>530</v>
      </c>
      <c r="K171" s="194"/>
    </row>
    <row r="172" spans="2:11" customFormat="1" ht="15" customHeight="1">
      <c r="B172" s="173"/>
      <c r="C172" s="150" t="s">
        <v>484</v>
      </c>
      <c r="D172" s="150"/>
      <c r="E172" s="150"/>
      <c r="F172" s="171" t="s">
        <v>485</v>
      </c>
      <c r="G172" s="150"/>
      <c r="H172" s="150" t="s">
        <v>546</v>
      </c>
      <c r="I172" s="150" t="s">
        <v>481</v>
      </c>
      <c r="J172" s="150">
        <v>50</v>
      </c>
      <c r="K172" s="194"/>
    </row>
    <row r="173" spans="2:11" customFormat="1" ht="15" customHeight="1">
      <c r="B173" s="173"/>
      <c r="C173" s="150" t="s">
        <v>487</v>
      </c>
      <c r="D173" s="150"/>
      <c r="E173" s="150"/>
      <c r="F173" s="171" t="s">
        <v>479</v>
      </c>
      <c r="G173" s="150"/>
      <c r="H173" s="150" t="s">
        <v>546</v>
      </c>
      <c r="I173" s="150" t="s">
        <v>489</v>
      </c>
      <c r="J173" s="150"/>
      <c r="K173" s="194"/>
    </row>
    <row r="174" spans="2:11" customFormat="1" ht="15" customHeight="1">
      <c r="B174" s="173"/>
      <c r="C174" s="150" t="s">
        <v>498</v>
      </c>
      <c r="D174" s="150"/>
      <c r="E174" s="150"/>
      <c r="F174" s="171" t="s">
        <v>485</v>
      </c>
      <c r="G174" s="150"/>
      <c r="H174" s="150" t="s">
        <v>546</v>
      </c>
      <c r="I174" s="150" t="s">
        <v>481</v>
      </c>
      <c r="J174" s="150">
        <v>50</v>
      </c>
      <c r="K174" s="194"/>
    </row>
    <row r="175" spans="2:11" customFormat="1" ht="15" customHeight="1">
      <c r="B175" s="173"/>
      <c r="C175" s="150" t="s">
        <v>506</v>
      </c>
      <c r="D175" s="150"/>
      <c r="E175" s="150"/>
      <c r="F175" s="171" t="s">
        <v>485</v>
      </c>
      <c r="G175" s="150"/>
      <c r="H175" s="150" t="s">
        <v>546</v>
      </c>
      <c r="I175" s="150" t="s">
        <v>481</v>
      </c>
      <c r="J175" s="150">
        <v>50</v>
      </c>
      <c r="K175" s="194"/>
    </row>
    <row r="176" spans="2:11" customFormat="1" ht="15" customHeight="1">
      <c r="B176" s="173"/>
      <c r="C176" s="150" t="s">
        <v>504</v>
      </c>
      <c r="D176" s="150"/>
      <c r="E176" s="150"/>
      <c r="F176" s="171" t="s">
        <v>485</v>
      </c>
      <c r="G176" s="150"/>
      <c r="H176" s="150" t="s">
        <v>546</v>
      </c>
      <c r="I176" s="150" t="s">
        <v>481</v>
      </c>
      <c r="J176" s="150">
        <v>50</v>
      </c>
      <c r="K176" s="194"/>
    </row>
    <row r="177" spans="2:11" customFormat="1" ht="15" customHeight="1">
      <c r="B177" s="173"/>
      <c r="C177" s="150" t="s">
        <v>112</v>
      </c>
      <c r="D177" s="150"/>
      <c r="E177" s="150"/>
      <c r="F177" s="171" t="s">
        <v>479</v>
      </c>
      <c r="G177" s="150"/>
      <c r="H177" s="150" t="s">
        <v>547</v>
      </c>
      <c r="I177" s="150" t="s">
        <v>548</v>
      </c>
      <c r="J177" s="150"/>
      <c r="K177" s="194"/>
    </row>
    <row r="178" spans="2:11" customFormat="1" ht="15" customHeight="1">
      <c r="B178" s="173"/>
      <c r="C178" s="150" t="s">
        <v>60</v>
      </c>
      <c r="D178" s="150"/>
      <c r="E178" s="150"/>
      <c r="F178" s="171" t="s">
        <v>479</v>
      </c>
      <c r="G178" s="150"/>
      <c r="H178" s="150" t="s">
        <v>549</v>
      </c>
      <c r="I178" s="150" t="s">
        <v>550</v>
      </c>
      <c r="J178" s="150">
        <v>1</v>
      </c>
      <c r="K178" s="194"/>
    </row>
    <row r="179" spans="2:11" customFormat="1" ht="15" customHeight="1">
      <c r="B179" s="173"/>
      <c r="C179" s="150" t="s">
        <v>56</v>
      </c>
      <c r="D179" s="150"/>
      <c r="E179" s="150"/>
      <c r="F179" s="171" t="s">
        <v>479</v>
      </c>
      <c r="G179" s="150"/>
      <c r="H179" s="150" t="s">
        <v>551</v>
      </c>
      <c r="I179" s="150" t="s">
        <v>481</v>
      </c>
      <c r="J179" s="150">
        <v>20</v>
      </c>
      <c r="K179" s="194"/>
    </row>
    <row r="180" spans="2:11" customFormat="1" ht="15" customHeight="1">
      <c r="B180" s="173"/>
      <c r="C180" s="150" t="s">
        <v>57</v>
      </c>
      <c r="D180" s="150"/>
      <c r="E180" s="150"/>
      <c r="F180" s="171" t="s">
        <v>479</v>
      </c>
      <c r="G180" s="150"/>
      <c r="H180" s="150" t="s">
        <v>552</v>
      </c>
      <c r="I180" s="150" t="s">
        <v>481</v>
      </c>
      <c r="J180" s="150">
        <v>255</v>
      </c>
      <c r="K180" s="194"/>
    </row>
    <row r="181" spans="2:11" customFormat="1" ht="15" customHeight="1">
      <c r="B181" s="173"/>
      <c r="C181" s="150" t="s">
        <v>113</v>
      </c>
      <c r="D181" s="150"/>
      <c r="E181" s="150"/>
      <c r="F181" s="171" t="s">
        <v>479</v>
      </c>
      <c r="G181" s="150"/>
      <c r="H181" s="150" t="s">
        <v>443</v>
      </c>
      <c r="I181" s="150" t="s">
        <v>481</v>
      </c>
      <c r="J181" s="150">
        <v>10</v>
      </c>
      <c r="K181" s="194"/>
    </row>
    <row r="182" spans="2:11" customFormat="1" ht="15" customHeight="1">
      <c r="B182" s="173"/>
      <c r="C182" s="150" t="s">
        <v>114</v>
      </c>
      <c r="D182" s="150"/>
      <c r="E182" s="150"/>
      <c r="F182" s="171" t="s">
        <v>479</v>
      </c>
      <c r="G182" s="150"/>
      <c r="H182" s="150" t="s">
        <v>553</v>
      </c>
      <c r="I182" s="150" t="s">
        <v>514</v>
      </c>
      <c r="J182" s="150"/>
      <c r="K182" s="194"/>
    </row>
    <row r="183" spans="2:11" customFormat="1" ht="15" customHeight="1">
      <c r="B183" s="173"/>
      <c r="C183" s="150" t="s">
        <v>554</v>
      </c>
      <c r="D183" s="150"/>
      <c r="E183" s="150"/>
      <c r="F183" s="171" t="s">
        <v>479</v>
      </c>
      <c r="G183" s="150"/>
      <c r="H183" s="150" t="s">
        <v>555</v>
      </c>
      <c r="I183" s="150" t="s">
        <v>514</v>
      </c>
      <c r="J183" s="150"/>
      <c r="K183" s="194"/>
    </row>
    <row r="184" spans="2:11" customFormat="1" ht="15" customHeight="1">
      <c r="B184" s="173"/>
      <c r="C184" s="150" t="s">
        <v>543</v>
      </c>
      <c r="D184" s="150"/>
      <c r="E184" s="150"/>
      <c r="F184" s="171" t="s">
        <v>479</v>
      </c>
      <c r="G184" s="150"/>
      <c r="H184" s="150" t="s">
        <v>556</v>
      </c>
      <c r="I184" s="150" t="s">
        <v>514</v>
      </c>
      <c r="J184" s="150"/>
      <c r="K184" s="194"/>
    </row>
    <row r="185" spans="2:11" customFormat="1" ht="15" customHeight="1">
      <c r="B185" s="173"/>
      <c r="C185" s="150" t="s">
        <v>116</v>
      </c>
      <c r="D185" s="150"/>
      <c r="E185" s="150"/>
      <c r="F185" s="171" t="s">
        <v>485</v>
      </c>
      <c r="G185" s="150"/>
      <c r="H185" s="150" t="s">
        <v>557</v>
      </c>
      <c r="I185" s="150" t="s">
        <v>481</v>
      </c>
      <c r="J185" s="150">
        <v>50</v>
      </c>
      <c r="K185" s="194"/>
    </row>
    <row r="186" spans="2:11" customFormat="1" ht="15" customHeight="1">
      <c r="B186" s="173"/>
      <c r="C186" s="150" t="s">
        <v>558</v>
      </c>
      <c r="D186" s="150"/>
      <c r="E186" s="150"/>
      <c r="F186" s="171" t="s">
        <v>485</v>
      </c>
      <c r="G186" s="150"/>
      <c r="H186" s="150" t="s">
        <v>559</v>
      </c>
      <c r="I186" s="150" t="s">
        <v>560</v>
      </c>
      <c r="J186" s="150"/>
      <c r="K186" s="194"/>
    </row>
    <row r="187" spans="2:11" customFormat="1" ht="15" customHeight="1">
      <c r="B187" s="173"/>
      <c r="C187" s="150" t="s">
        <v>561</v>
      </c>
      <c r="D187" s="150"/>
      <c r="E187" s="150"/>
      <c r="F187" s="171" t="s">
        <v>485</v>
      </c>
      <c r="G187" s="150"/>
      <c r="H187" s="150" t="s">
        <v>562</v>
      </c>
      <c r="I187" s="150" t="s">
        <v>560</v>
      </c>
      <c r="J187" s="150"/>
      <c r="K187" s="194"/>
    </row>
    <row r="188" spans="2:11" customFormat="1" ht="15" customHeight="1">
      <c r="B188" s="173"/>
      <c r="C188" s="150" t="s">
        <v>563</v>
      </c>
      <c r="D188" s="150"/>
      <c r="E188" s="150"/>
      <c r="F188" s="171" t="s">
        <v>485</v>
      </c>
      <c r="G188" s="150"/>
      <c r="H188" s="150" t="s">
        <v>564</v>
      </c>
      <c r="I188" s="150" t="s">
        <v>560</v>
      </c>
      <c r="J188" s="150"/>
      <c r="K188" s="194"/>
    </row>
    <row r="189" spans="2:11" customFormat="1" ht="15" customHeight="1">
      <c r="B189" s="173"/>
      <c r="C189" s="207" t="s">
        <v>565</v>
      </c>
      <c r="D189" s="150"/>
      <c r="E189" s="150"/>
      <c r="F189" s="171" t="s">
        <v>485</v>
      </c>
      <c r="G189" s="150"/>
      <c r="H189" s="150" t="s">
        <v>566</v>
      </c>
      <c r="I189" s="150" t="s">
        <v>567</v>
      </c>
      <c r="J189" s="208" t="s">
        <v>568</v>
      </c>
      <c r="K189" s="194"/>
    </row>
    <row r="190" spans="2:11" customFormat="1" ht="15" customHeight="1">
      <c r="B190" s="209"/>
      <c r="C190" s="210" t="s">
        <v>569</v>
      </c>
      <c r="D190" s="211"/>
      <c r="E190" s="211"/>
      <c r="F190" s="212" t="s">
        <v>485</v>
      </c>
      <c r="G190" s="211"/>
      <c r="H190" s="211" t="s">
        <v>570</v>
      </c>
      <c r="I190" s="211" t="s">
        <v>567</v>
      </c>
      <c r="J190" s="213" t="s">
        <v>568</v>
      </c>
      <c r="K190" s="214"/>
    </row>
    <row r="191" spans="2:11" customFormat="1" ht="15" customHeight="1">
      <c r="B191" s="173"/>
      <c r="C191" s="207" t="s">
        <v>45</v>
      </c>
      <c r="D191" s="150"/>
      <c r="E191" s="150"/>
      <c r="F191" s="171" t="s">
        <v>479</v>
      </c>
      <c r="G191" s="150"/>
      <c r="H191" s="147" t="s">
        <v>571</v>
      </c>
      <c r="I191" s="150" t="s">
        <v>572</v>
      </c>
      <c r="J191" s="150"/>
      <c r="K191" s="194"/>
    </row>
    <row r="192" spans="2:11" customFormat="1" ht="15" customHeight="1">
      <c r="B192" s="173"/>
      <c r="C192" s="207" t="s">
        <v>573</v>
      </c>
      <c r="D192" s="150"/>
      <c r="E192" s="150"/>
      <c r="F192" s="171" t="s">
        <v>479</v>
      </c>
      <c r="G192" s="150"/>
      <c r="H192" s="150" t="s">
        <v>574</v>
      </c>
      <c r="I192" s="150" t="s">
        <v>514</v>
      </c>
      <c r="J192" s="150"/>
      <c r="K192" s="194"/>
    </row>
    <row r="193" spans="2:11" customFormat="1" ht="15" customHeight="1">
      <c r="B193" s="173"/>
      <c r="C193" s="207" t="s">
        <v>575</v>
      </c>
      <c r="D193" s="150"/>
      <c r="E193" s="150"/>
      <c r="F193" s="171" t="s">
        <v>479</v>
      </c>
      <c r="G193" s="150"/>
      <c r="H193" s="150" t="s">
        <v>576</v>
      </c>
      <c r="I193" s="150" t="s">
        <v>514</v>
      </c>
      <c r="J193" s="150"/>
      <c r="K193" s="194"/>
    </row>
    <row r="194" spans="2:11" customFormat="1" ht="15" customHeight="1">
      <c r="B194" s="173"/>
      <c r="C194" s="207" t="s">
        <v>577</v>
      </c>
      <c r="D194" s="150"/>
      <c r="E194" s="150"/>
      <c r="F194" s="171" t="s">
        <v>485</v>
      </c>
      <c r="G194" s="150"/>
      <c r="H194" s="150" t="s">
        <v>578</v>
      </c>
      <c r="I194" s="150" t="s">
        <v>514</v>
      </c>
      <c r="J194" s="150"/>
      <c r="K194" s="194"/>
    </row>
    <row r="195" spans="2:11" customFormat="1" ht="15" customHeight="1">
      <c r="B195" s="200"/>
      <c r="C195" s="215"/>
      <c r="D195" s="180"/>
      <c r="E195" s="180"/>
      <c r="F195" s="180"/>
      <c r="G195" s="180"/>
      <c r="H195" s="180"/>
      <c r="I195" s="180"/>
      <c r="J195" s="180"/>
      <c r="K195" s="201"/>
    </row>
    <row r="196" spans="2:11" customFormat="1" ht="18.75" customHeight="1">
      <c r="B196" s="182"/>
      <c r="C196" s="192"/>
      <c r="D196" s="192"/>
      <c r="E196" s="192"/>
      <c r="F196" s="202"/>
      <c r="G196" s="192"/>
      <c r="H196" s="192"/>
      <c r="I196" s="192"/>
      <c r="J196" s="192"/>
      <c r="K196" s="182"/>
    </row>
    <row r="197" spans="2:11" customFormat="1" ht="18.75" customHeight="1">
      <c r="B197" s="182"/>
      <c r="C197" s="192"/>
      <c r="D197" s="192"/>
      <c r="E197" s="192"/>
      <c r="F197" s="202"/>
      <c r="G197" s="192"/>
      <c r="H197" s="192"/>
      <c r="I197" s="192"/>
      <c r="J197" s="192"/>
      <c r="K197" s="182"/>
    </row>
    <row r="198" spans="2:11" customFormat="1" ht="18.75" customHeight="1">
      <c r="B198" s="157"/>
      <c r="C198" s="157"/>
      <c r="D198" s="157"/>
      <c r="E198" s="157"/>
      <c r="F198" s="157"/>
      <c r="G198" s="157"/>
      <c r="H198" s="157"/>
      <c r="I198" s="157"/>
      <c r="J198" s="157"/>
      <c r="K198" s="157"/>
    </row>
    <row r="199" spans="2:11" customFormat="1" ht="12">
      <c r="B199" s="139"/>
      <c r="C199" s="140"/>
      <c r="D199" s="140"/>
      <c r="E199" s="140"/>
      <c r="F199" s="140"/>
      <c r="G199" s="140"/>
      <c r="H199" s="140"/>
      <c r="I199" s="140"/>
      <c r="J199" s="140"/>
      <c r="K199" s="141"/>
    </row>
    <row r="200" spans="2:11" customFormat="1" ht="22.2">
      <c r="B200" s="142"/>
      <c r="C200" s="266" t="s">
        <v>579</v>
      </c>
      <c r="D200" s="266"/>
      <c r="E200" s="266"/>
      <c r="F200" s="266"/>
      <c r="G200" s="266"/>
      <c r="H200" s="266"/>
      <c r="I200" s="266"/>
      <c r="J200" s="266"/>
      <c r="K200" s="143"/>
    </row>
    <row r="201" spans="2:11" customFormat="1" ht="25.5" customHeight="1">
      <c r="B201" s="142"/>
      <c r="C201" s="216" t="s">
        <v>580</v>
      </c>
      <c r="D201" s="216"/>
      <c r="E201" s="216"/>
      <c r="F201" s="216" t="s">
        <v>581</v>
      </c>
      <c r="G201" s="217"/>
      <c r="H201" s="269" t="s">
        <v>582</v>
      </c>
      <c r="I201" s="269"/>
      <c r="J201" s="269"/>
      <c r="K201" s="143"/>
    </row>
    <row r="202" spans="2:11" customFormat="1" ht="5.25" customHeight="1">
      <c r="B202" s="173"/>
      <c r="C202" s="168"/>
      <c r="D202" s="168"/>
      <c r="E202" s="168"/>
      <c r="F202" s="168"/>
      <c r="G202" s="192"/>
      <c r="H202" s="168"/>
      <c r="I202" s="168"/>
      <c r="J202" s="168"/>
      <c r="K202" s="194"/>
    </row>
    <row r="203" spans="2:11" customFormat="1" ht="15" customHeight="1">
      <c r="B203" s="173"/>
      <c r="C203" s="150" t="s">
        <v>572</v>
      </c>
      <c r="D203" s="150"/>
      <c r="E203" s="150"/>
      <c r="F203" s="171" t="s">
        <v>46</v>
      </c>
      <c r="G203" s="150"/>
      <c r="H203" s="270" t="s">
        <v>583</v>
      </c>
      <c r="I203" s="270"/>
      <c r="J203" s="270"/>
      <c r="K203" s="194"/>
    </row>
    <row r="204" spans="2:11" customFormat="1" ht="15" customHeight="1">
      <c r="B204" s="173"/>
      <c r="C204" s="150"/>
      <c r="D204" s="150"/>
      <c r="E204" s="150"/>
      <c r="F204" s="171" t="s">
        <v>47</v>
      </c>
      <c r="G204" s="150"/>
      <c r="H204" s="270" t="s">
        <v>584</v>
      </c>
      <c r="I204" s="270"/>
      <c r="J204" s="270"/>
      <c r="K204" s="194"/>
    </row>
    <row r="205" spans="2:11" customFormat="1" ht="15" customHeight="1">
      <c r="B205" s="173"/>
      <c r="C205" s="150"/>
      <c r="D205" s="150"/>
      <c r="E205" s="150"/>
      <c r="F205" s="171" t="s">
        <v>50</v>
      </c>
      <c r="G205" s="150"/>
      <c r="H205" s="270" t="s">
        <v>585</v>
      </c>
      <c r="I205" s="270"/>
      <c r="J205" s="270"/>
      <c r="K205" s="194"/>
    </row>
    <row r="206" spans="2:11" customFormat="1" ht="15" customHeight="1">
      <c r="B206" s="173"/>
      <c r="C206" s="150"/>
      <c r="D206" s="150"/>
      <c r="E206" s="150"/>
      <c r="F206" s="171" t="s">
        <v>48</v>
      </c>
      <c r="G206" s="150"/>
      <c r="H206" s="270" t="s">
        <v>586</v>
      </c>
      <c r="I206" s="270"/>
      <c r="J206" s="270"/>
      <c r="K206" s="194"/>
    </row>
    <row r="207" spans="2:11" customFormat="1" ht="15" customHeight="1">
      <c r="B207" s="173"/>
      <c r="C207" s="150"/>
      <c r="D207" s="150"/>
      <c r="E207" s="150"/>
      <c r="F207" s="171" t="s">
        <v>49</v>
      </c>
      <c r="G207" s="150"/>
      <c r="H207" s="270" t="s">
        <v>587</v>
      </c>
      <c r="I207" s="270"/>
      <c r="J207" s="270"/>
      <c r="K207" s="194"/>
    </row>
    <row r="208" spans="2:11" customFormat="1" ht="15" customHeight="1">
      <c r="B208" s="173"/>
      <c r="C208" s="150"/>
      <c r="D208" s="150"/>
      <c r="E208" s="150"/>
      <c r="F208" s="171"/>
      <c r="G208" s="150"/>
      <c r="H208" s="150"/>
      <c r="I208" s="150"/>
      <c r="J208" s="150"/>
      <c r="K208" s="194"/>
    </row>
    <row r="209" spans="2:11" customFormat="1" ht="15" customHeight="1">
      <c r="B209" s="173"/>
      <c r="C209" s="150" t="s">
        <v>526</v>
      </c>
      <c r="D209" s="150"/>
      <c r="E209" s="150"/>
      <c r="F209" s="171" t="s">
        <v>82</v>
      </c>
      <c r="G209" s="150"/>
      <c r="H209" s="270" t="s">
        <v>588</v>
      </c>
      <c r="I209" s="270"/>
      <c r="J209" s="270"/>
      <c r="K209" s="194"/>
    </row>
    <row r="210" spans="2:11" customFormat="1" ht="15" customHeight="1">
      <c r="B210" s="173"/>
      <c r="C210" s="150"/>
      <c r="D210" s="150"/>
      <c r="E210" s="150"/>
      <c r="F210" s="171" t="s">
        <v>421</v>
      </c>
      <c r="G210" s="150"/>
      <c r="H210" s="270" t="s">
        <v>422</v>
      </c>
      <c r="I210" s="270"/>
      <c r="J210" s="270"/>
      <c r="K210" s="194"/>
    </row>
    <row r="211" spans="2:11" customFormat="1" ht="15" customHeight="1">
      <c r="B211" s="173"/>
      <c r="C211" s="150"/>
      <c r="D211" s="150"/>
      <c r="E211" s="150"/>
      <c r="F211" s="171" t="s">
        <v>419</v>
      </c>
      <c r="G211" s="150"/>
      <c r="H211" s="270" t="s">
        <v>589</v>
      </c>
      <c r="I211" s="270"/>
      <c r="J211" s="270"/>
      <c r="K211" s="194"/>
    </row>
    <row r="212" spans="2:11" customFormat="1" ht="15" customHeight="1">
      <c r="B212" s="218"/>
      <c r="C212" s="150"/>
      <c r="D212" s="150"/>
      <c r="E212" s="150"/>
      <c r="F212" s="171" t="s">
        <v>423</v>
      </c>
      <c r="G212" s="207"/>
      <c r="H212" s="271" t="s">
        <v>424</v>
      </c>
      <c r="I212" s="271"/>
      <c r="J212" s="271"/>
      <c r="K212" s="219"/>
    </row>
    <row r="213" spans="2:11" customFormat="1" ht="15" customHeight="1">
      <c r="B213" s="218"/>
      <c r="C213" s="150"/>
      <c r="D213" s="150"/>
      <c r="E213" s="150"/>
      <c r="F213" s="171" t="s">
        <v>425</v>
      </c>
      <c r="G213" s="207"/>
      <c r="H213" s="271" t="s">
        <v>590</v>
      </c>
      <c r="I213" s="271"/>
      <c r="J213" s="271"/>
      <c r="K213" s="219"/>
    </row>
    <row r="214" spans="2:11" customFormat="1" ht="15" customHeight="1">
      <c r="B214" s="218"/>
      <c r="C214" s="150"/>
      <c r="D214" s="150"/>
      <c r="E214" s="150"/>
      <c r="F214" s="171"/>
      <c r="G214" s="207"/>
      <c r="H214" s="198"/>
      <c r="I214" s="198"/>
      <c r="J214" s="198"/>
      <c r="K214" s="219"/>
    </row>
    <row r="215" spans="2:11" customFormat="1" ht="15" customHeight="1">
      <c r="B215" s="218"/>
      <c r="C215" s="150" t="s">
        <v>550</v>
      </c>
      <c r="D215" s="150"/>
      <c r="E215" s="150"/>
      <c r="F215" s="171">
        <v>1</v>
      </c>
      <c r="G215" s="207"/>
      <c r="H215" s="271" t="s">
        <v>591</v>
      </c>
      <c r="I215" s="271"/>
      <c r="J215" s="271"/>
      <c r="K215" s="219"/>
    </row>
    <row r="216" spans="2:11" customFormat="1" ht="15" customHeight="1">
      <c r="B216" s="218"/>
      <c r="C216" s="150"/>
      <c r="D216" s="150"/>
      <c r="E216" s="150"/>
      <c r="F216" s="171">
        <v>2</v>
      </c>
      <c r="G216" s="207"/>
      <c r="H216" s="271" t="s">
        <v>592</v>
      </c>
      <c r="I216" s="271"/>
      <c r="J216" s="271"/>
      <c r="K216" s="219"/>
    </row>
    <row r="217" spans="2:11" customFormat="1" ht="15" customHeight="1">
      <c r="B217" s="218"/>
      <c r="C217" s="150"/>
      <c r="D217" s="150"/>
      <c r="E217" s="150"/>
      <c r="F217" s="171">
        <v>3</v>
      </c>
      <c r="G217" s="207"/>
      <c r="H217" s="271" t="s">
        <v>593</v>
      </c>
      <c r="I217" s="271"/>
      <c r="J217" s="271"/>
      <c r="K217" s="219"/>
    </row>
    <row r="218" spans="2:11" customFormat="1" ht="15" customHeight="1">
      <c r="B218" s="218"/>
      <c r="C218" s="150"/>
      <c r="D218" s="150"/>
      <c r="E218" s="150"/>
      <c r="F218" s="171">
        <v>4</v>
      </c>
      <c r="G218" s="207"/>
      <c r="H218" s="271" t="s">
        <v>594</v>
      </c>
      <c r="I218" s="271"/>
      <c r="J218" s="271"/>
      <c r="K218" s="219"/>
    </row>
    <row r="219" spans="2:11" customFormat="1" ht="12.75" customHeight="1">
      <c r="B219" s="220"/>
      <c r="C219" s="221"/>
      <c r="D219" s="221"/>
      <c r="E219" s="221"/>
      <c r="F219" s="221"/>
      <c r="G219" s="221"/>
      <c r="H219" s="221"/>
      <c r="I219" s="221"/>
      <c r="J219" s="221"/>
      <c r="K219" s="22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A02 - Šatny a kanceláře -...</vt:lpstr>
      <vt:lpstr>B02 - Třídy - DOPLŇKY</vt:lpstr>
      <vt:lpstr>C03 - Sklady - DOPLŇKY</vt:lpstr>
      <vt:lpstr>E02 - Ostatní - DOPLŇKY</vt:lpstr>
      <vt:lpstr>VRN - Vedlejší rozpočtové...</vt:lpstr>
      <vt:lpstr>Pokyny pro vyplnění</vt:lpstr>
      <vt:lpstr>'A02 - Šatny a kanceláře -...'!Názvy_tisku</vt:lpstr>
      <vt:lpstr>'B02 - Třídy - DOPLŇKY'!Názvy_tisku</vt:lpstr>
      <vt:lpstr>'C03 - Sklady - DOPLŇKY'!Názvy_tisku</vt:lpstr>
      <vt:lpstr>'E02 - Ostatní - DOPLŇKY'!Názvy_tisku</vt:lpstr>
      <vt:lpstr>'Rekapitulace stavby'!Názvy_tisku</vt:lpstr>
      <vt:lpstr>'VRN - Vedlejší rozpočtové...'!Názvy_tisku</vt:lpstr>
      <vt:lpstr>'A02 - Šatny a kanceláře -...'!Oblast_tisku</vt:lpstr>
      <vt:lpstr>'B02 - Třídy - DOPLŇKY'!Oblast_tisku</vt:lpstr>
      <vt:lpstr>'C03 - Sklady - DOPLŇKY'!Oblast_tisku</vt:lpstr>
      <vt:lpstr>'E02 - Ostatní - DOPLŇKY'!Oblast_tisku</vt:lpstr>
      <vt:lpstr>'Pokyny pro vyplnění'!Oblast_tisku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Růžanská</dc:creator>
  <cp:lastModifiedBy>Zelinka Jakub</cp:lastModifiedBy>
  <dcterms:created xsi:type="dcterms:W3CDTF">2026-02-27T09:28:29Z</dcterms:created>
  <dcterms:modified xsi:type="dcterms:W3CDTF">2026-02-27T11:37:16Z</dcterms:modified>
</cp:coreProperties>
</file>