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s02\Dokumenty\PROJEKTY\140_Park_Homolka\07_2_etapa\_Park_Homolka_Beroun_2_etapa_DVD\F rozpočet\"/>
    </mc:Choice>
  </mc:AlternateContent>
  <xr:revisionPtr revIDLastSave="0" documentId="13_ncr:1_{0FF073DE-E1F9-4F0A-A600-5166BAC1D5D7}" xr6:coauthVersionLast="47" xr6:coauthVersionMax="47" xr10:uidLastSave="{00000000-0000-0000-0000-000000000000}"/>
  <bookViews>
    <workbookView xWindow="28680" yWindow="-120" windowWidth="29040" windowHeight="17520" activeTab="3" xr2:uid="{00000000-000D-0000-FFFF-FFFF00000000}"/>
  </bookViews>
  <sheets>
    <sheet name="Rekapitulace stavby" sheetId="1" r:id="rId1"/>
    <sheet name="00 - Vedlejší a ostatní n..." sheetId="2" r:id="rId2"/>
    <sheet name="01 - Zemní práce" sheetId="3" r:id="rId3"/>
    <sheet name="02 - Část alternativně re..." sheetId="4" r:id="rId4"/>
    <sheet name="SO 100 - Pozemní komunikace" sheetId="5" r:id="rId5"/>
    <sheet name="SO 300 - Odvodnění komuni..." sheetId="6" r:id="rId6"/>
    <sheet name="SO 320 - Vodohospodářské ..." sheetId="7" r:id="rId7"/>
    <sheet name="SO 400 - Elektro a sdělov..." sheetId="8" r:id="rId8"/>
    <sheet name="SO 700 - Stavební objekty" sheetId="9" r:id="rId9"/>
    <sheet name="SO 800 - Vegetační úpravy" sheetId="10" r:id="rId10"/>
    <sheet name="Seznam figur" sheetId="11" r:id="rId11"/>
  </sheets>
  <definedNames>
    <definedName name="_xlnm._FilterDatabase" localSheetId="1" hidden="1">'00 - Vedlejší a ostatní n...'!$C$119:$K$140</definedName>
    <definedName name="_xlnm._FilterDatabase" localSheetId="2" hidden="1">'01 - Zemní práce'!$C$118:$K$148</definedName>
    <definedName name="_xlnm._FilterDatabase" localSheetId="3" hidden="1">'02 - Část alternativně re...'!$C$122:$K$327</definedName>
    <definedName name="_xlnm._FilterDatabase" localSheetId="4" hidden="1">'SO 100 - Pozemní komunikace'!$C$121:$K$207</definedName>
    <definedName name="_xlnm._FilterDatabase" localSheetId="5" hidden="1">'SO 300 - Odvodnění komuni...'!$C$123:$K$302</definedName>
    <definedName name="_xlnm._FilterDatabase" localSheetId="6" hidden="1">'SO 320 - Vodohospodářské ...'!$C$121:$K$193</definedName>
    <definedName name="_xlnm._FilterDatabase" localSheetId="7" hidden="1">'SO 400 - Elektro a sdělov...'!$C$129:$K$207</definedName>
    <definedName name="_xlnm._FilterDatabase" localSheetId="8" hidden="1">'SO 700 - Stavební objekty'!$C$130:$K$310</definedName>
    <definedName name="_xlnm._FilterDatabase" localSheetId="9" hidden="1">'SO 800 - Vegetační úpravy'!$C$122:$K$443</definedName>
    <definedName name="_xlnm.Print_Titles" localSheetId="1">'00 - Vedlejší a ostatní n...'!$119:$119</definedName>
    <definedName name="_xlnm.Print_Titles" localSheetId="2">'01 - Zemní práce'!$118:$118</definedName>
    <definedName name="_xlnm.Print_Titles" localSheetId="3">'02 - Část alternativně re...'!$122:$122</definedName>
    <definedName name="_xlnm.Print_Titles" localSheetId="0">'Rekapitulace stavby'!$92:$92</definedName>
    <definedName name="_xlnm.Print_Titles" localSheetId="10">'Seznam figur'!$9:$9</definedName>
    <definedName name="_xlnm.Print_Titles" localSheetId="4">'SO 100 - Pozemní komunikace'!$121:$121</definedName>
    <definedName name="_xlnm.Print_Titles" localSheetId="5">'SO 300 - Odvodnění komuni...'!$123:$123</definedName>
    <definedName name="_xlnm.Print_Titles" localSheetId="6">'SO 320 - Vodohospodářské ...'!$121:$121</definedName>
    <definedName name="_xlnm.Print_Titles" localSheetId="7">'SO 400 - Elektro a sdělov...'!$129:$129</definedName>
    <definedName name="_xlnm.Print_Titles" localSheetId="8">'SO 700 - Stavební objekty'!$130:$130</definedName>
    <definedName name="_xlnm.Print_Titles" localSheetId="9">'SO 800 - Vegetační úpravy'!$122:$122</definedName>
    <definedName name="_xlnm.Print_Area" localSheetId="1">'00 - Vedlejší a ostatní n...'!$C$4:$J$76,'00 - Vedlejší a ostatní n...'!$C$82:$J$101,'00 - Vedlejší a ostatní n...'!$C$107:$J$140</definedName>
    <definedName name="_xlnm.Print_Area" localSheetId="2">'01 - Zemní práce'!$C$4:$J$76,'01 - Zemní práce'!$C$82:$J$100,'01 - Zemní práce'!$C$106:$J$148</definedName>
    <definedName name="_xlnm.Print_Area" localSheetId="3">'02 - Část alternativně re...'!$C$4:$J$76,'02 - Část alternativně re...'!$C$82:$J$104,'02 - Část alternativně re...'!$C$110:$J$327</definedName>
    <definedName name="_xlnm.Print_Area" localSheetId="0">'Rekapitulace stavby'!$D$4:$AO$76,'Rekapitulace stavby'!$C$82:$AQ$104</definedName>
    <definedName name="_xlnm.Print_Area" localSheetId="10">'Seznam figur'!$C$4:$G$975</definedName>
    <definedName name="_xlnm.Print_Area" localSheetId="4">'SO 100 - Pozemní komunikace'!$C$4:$J$76,'SO 100 - Pozemní komunikace'!$C$82:$J$103,'SO 100 - Pozemní komunikace'!$C$109:$J$207</definedName>
    <definedName name="_xlnm.Print_Area" localSheetId="5">'SO 300 - Odvodnění komuni...'!$C$4:$J$76,'SO 300 - Odvodnění komuni...'!$C$82:$J$105,'SO 300 - Odvodnění komuni...'!$C$111:$J$302</definedName>
    <definedName name="_xlnm.Print_Area" localSheetId="6">'SO 320 - Vodohospodářské ...'!$C$4:$J$76,'SO 320 - Vodohospodářské ...'!$C$82:$J$103,'SO 320 - Vodohospodářské ...'!$C$109:$J$193</definedName>
    <definedName name="_xlnm.Print_Area" localSheetId="7">'SO 400 - Elektro a sdělov...'!$C$4:$J$76,'SO 400 - Elektro a sdělov...'!$C$82:$J$111,'SO 400 - Elektro a sdělov...'!$C$117:$J$207</definedName>
    <definedName name="_xlnm.Print_Area" localSheetId="8">'SO 700 - Stavební objekty'!$C$4:$J$76,'SO 700 - Stavební objekty'!$C$82:$J$112,'SO 700 - Stavební objekty'!$C$118:$J$310</definedName>
    <definedName name="_xlnm.Print_Area" localSheetId="9">'SO 800 - Vegetační úpravy'!$C$4:$J$76,'SO 800 - Vegetační úpravy'!$C$82:$J$104,'SO 800 - Vegetační úpravy'!$C$110:$J$443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J37" i="10"/>
  <c r="J36" i="10"/>
  <c r="AY103" i="1"/>
  <c r="J35" i="10"/>
  <c r="AX103" i="1"/>
  <c r="BI442" i="10"/>
  <c r="BH442" i="10"/>
  <c r="BG442" i="10"/>
  <c r="BF442" i="10"/>
  <c r="T442" i="10"/>
  <c r="T441" i="10"/>
  <c r="R442" i="10"/>
  <c r="R441" i="10"/>
  <c r="P442" i="10"/>
  <c r="P441" i="10"/>
  <c r="BI440" i="10"/>
  <c r="BH440" i="10"/>
  <c r="BG440" i="10"/>
  <c r="BF440" i="10"/>
  <c r="T440" i="10"/>
  <c r="R440" i="10"/>
  <c r="P440" i="10"/>
  <c r="BI439" i="10"/>
  <c r="BH439" i="10"/>
  <c r="BG439" i="10"/>
  <c r="BF439" i="10"/>
  <c r="T439" i="10"/>
  <c r="R439" i="10"/>
  <c r="P439" i="10"/>
  <c r="BI437" i="10"/>
  <c r="BH437" i="10"/>
  <c r="BG437" i="10"/>
  <c r="BF437" i="10"/>
  <c r="T437" i="10"/>
  <c r="R437" i="10"/>
  <c r="P437" i="10"/>
  <c r="BI434" i="10"/>
  <c r="BH434" i="10"/>
  <c r="BG434" i="10"/>
  <c r="BF434" i="10"/>
  <c r="T434" i="10"/>
  <c r="R434" i="10"/>
  <c r="P434" i="10"/>
  <c r="BI432" i="10"/>
  <c r="BH432" i="10"/>
  <c r="BG432" i="10"/>
  <c r="BF432" i="10"/>
  <c r="T432" i="10"/>
  <c r="R432" i="10"/>
  <c r="P432" i="10"/>
  <c r="BI430" i="10"/>
  <c r="BH430" i="10"/>
  <c r="BG430" i="10"/>
  <c r="BF430" i="10"/>
  <c r="T430" i="10"/>
  <c r="R430" i="10"/>
  <c r="P430" i="10"/>
  <c r="BI427" i="10"/>
  <c r="BH427" i="10"/>
  <c r="BG427" i="10"/>
  <c r="BF427" i="10"/>
  <c r="T427" i="10"/>
  <c r="R427" i="10"/>
  <c r="P427" i="10"/>
  <c r="BI425" i="10"/>
  <c r="BH425" i="10"/>
  <c r="BG425" i="10"/>
  <c r="BF425" i="10"/>
  <c r="T425" i="10"/>
  <c r="R425" i="10"/>
  <c r="P425" i="10"/>
  <c r="BI423" i="10"/>
  <c r="BH423" i="10"/>
  <c r="BG423" i="10"/>
  <c r="BF423" i="10"/>
  <c r="T423" i="10"/>
  <c r="R423" i="10"/>
  <c r="P423" i="10"/>
  <c r="BI419" i="10"/>
  <c r="BH419" i="10"/>
  <c r="BG419" i="10"/>
  <c r="BF419" i="10"/>
  <c r="T419" i="10"/>
  <c r="R419" i="10"/>
  <c r="P419" i="10"/>
  <c r="BI417" i="10"/>
  <c r="BH417" i="10"/>
  <c r="BG417" i="10"/>
  <c r="BF417" i="10"/>
  <c r="T417" i="10"/>
  <c r="R417" i="10"/>
  <c r="P417" i="10"/>
  <c r="BI416" i="10"/>
  <c r="BH416" i="10"/>
  <c r="BG416" i="10"/>
  <c r="BF416" i="10"/>
  <c r="T416" i="10"/>
  <c r="R416" i="10"/>
  <c r="P416" i="10"/>
  <c r="BI414" i="10"/>
  <c r="BH414" i="10"/>
  <c r="BG414" i="10"/>
  <c r="BF414" i="10"/>
  <c r="T414" i="10"/>
  <c r="R414" i="10"/>
  <c r="P414" i="10"/>
  <c r="BI411" i="10"/>
  <c r="BH411" i="10"/>
  <c r="BG411" i="10"/>
  <c r="BF411" i="10"/>
  <c r="T411" i="10"/>
  <c r="R411" i="10"/>
  <c r="P411" i="10"/>
  <c r="BI409" i="10"/>
  <c r="BH409" i="10"/>
  <c r="BG409" i="10"/>
  <c r="BF409" i="10"/>
  <c r="T409" i="10"/>
  <c r="R409" i="10"/>
  <c r="P409" i="10"/>
  <c r="BI406" i="10"/>
  <c r="BH406" i="10"/>
  <c r="BG406" i="10"/>
  <c r="BF406" i="10"/>
  <c r="T406" i="10"/>
  <c r="R406" i="10"/>
  <c r="P406" i="10"/>
  <c r="BI404" i="10"/>
  <c r="BH404" i="10"/>
  <c r="BG404" i="10"/>
  <c r="BF404" i="10"/>
  <c r="T404" i="10"/>
  <c r="R404" i="10"/>
  <c r="P404" i="10"/>
  <c r="BI402" i="10"/>
  <c r="BH402" i="10"/>
  <c r="BG402" i="10"/>
  <c r="BF402" i="10"/>
  <c r="T402" i="10"/>
  <c r="R402" i="10"/>
  <c r="P402" i="10"/>
  <c r="BI400" i="10"/>
  <c r="BH400" i="10"/>
  <c r="BG400" i="10"/>
  <c r="BF400" i="10"/>
  <c r="T400" i="10"/>
  <c r="R400" i="10"/>
  <c r="P400" i="10"/>
  <c r="BI396" i="10"/>
  <c r="BH396" i="10"/>
  <c r="BG396" i="10"/>
  <c r="BF396" i="10"/>
  <c r="T396" i="10"/>
  <c r="R396" i="10"/>
  <c r="P396" i="10"/>
  <c r="BI388" i="10"/>
  <c r="BH388" i="10"/>
  <c r="BG388" i="10"/>
  <c r="BF388" i="10"/>
  <c r="T388" i="10"/>
  <c r="R388" i="10"/>
  <c r="P388" i="10"/>
  <c r="BI386" i="10"/>
  <c r="BH386" i="10"/>
  <c r="BG386" i="10"/>
  <c r="BF386" i="10"/>
  <c r="T386" i="10"/>
  <c r="R386" i="10"/>
  <c r="P386" i="10"/>
  <c r="BI384" i="10"/>
  <c r="BH384" i="10"/>
  <c r="BG384" i="10"/>
  <c r="BF384" i="10"/>
  <c r="T384" i="10"/>
  <c r="R384" i="10"/>
  <c r="P384" i="10"/>
  <c r="BI382" i="10"/>
  <c r="BH382" i="10"/>
  <c r="BG382" i="10"/>
  <c r="BF382" i="10"/>
  <c r="T382" i="10"/>
  <c r="R382" i="10"/>
  <c r="P382" i="10"/>
  <c r="BI380" i="10"/>
  <c r="BH380" i="10"/>
  <c r="BG380" i="10"/>
  <c r="BF380" i="10"/>
  <c r="T380" i="10"/>
  <c r="R380" i="10"/>
  <c r="P380" i="10"/>
  <c r="BI379" i="10"/>
  <c r="BH379" i="10"/>
  <c r="BG379" i="10"/>
  <c r="BF379" i="10"/>
  <c r="T379" i="10"/>
  <c r="R379" i="10"/>
  <c r="P379" i="10"/>
  <c r="BI377" i="10"/>
  <c r="BH377" i="10"/>
  <c r="BG377" i="10"/>
  <c r="BF377" i="10"/>
  <c r="T377" i="10"/>
  <c r="R377" i="10"/>
  <c r="P377" i="10"/>
  <c r="BI374" i="10"/>
  <c r="BH374" i="10"/>
  <c r="BG374" i="10"/>
  <c r="BF374" i="10"/>
  <c r="T374" i="10"/>
  <c r="R374" i="10"/>
  <c r="P374" i="10"/>
  <c r="BI372" i="10"/>
  <c r="BH372" i="10"/>
  <c r="BG372" i="10"/>
  <c r="BF372" i="10"/>
  <c r="T372" i="10"/>
  <c r="R372" i="10"/>
  <c r="P372" i="10"/>
  <c r="BI369" i="10"/>
  <c r="BH369" i="10"/>
  <c r="BG369" i="10"/>
  <c r="BF369" i="10"/>
  <c r="T369" i="10"/>
  <c r="R369" i="10"/>
  <c r="P369" i="10"/>
  <c r="BI367" i="10"/>
  <c r="BH367" i="10"/>
  <c r="BG367" i="10"/>
  <c r="BF367" i="10"/>
  <c r="T367" i="10"/>
  <c r="R367" i="10"/>
  <c r="P367" i="10"/>
  <c r="BI364" i="10"/>
  <c r="BH364" i="10"/>
  <c r="BG364" i="10"/>
  <c r="BF364" i="10"/>
  <c r="T364" i="10"/>
  <c r="R364" i="10"/>
  <c r="P364" i="10"/>
  <c r="BI361" i="10"/>
  <c r="BH361" i="10"/>
  <c r="BG361" i="10"/>
  <c r="BF361" i="10"/>
  <c r="T361" i="10"/>
  <c r="R361" i="10"/>
  <c r="P361" i="10"/>
  <c r="BI359" i="10"/>
  <c r="BH359" i="10"/>
  <c r="BG359" i="10"/>
  <c r="BF359" i="10"/>
  <c r="T359" i="10"/>
  <c r="R359" i="10"/>
  <c r="P359" i="10"/>
  <c r="BI357" i="10"/>
  <c r="BH357" i="10"/>
  <c r="BG357" i="10"/>
  <c r="BF357" i="10"/>
  <c r="T357" i="10"/>
  <c r="R357" i="10"/>
  <c r="P357" i="10"/>
  <c r="BI354" i="10"/>
  <c r="BH354" i="10"/>
  <c r="BG354" i="10"/>
  <c r="BF354" i="10"/>
  <c r="T354" i="10"/>
  <c r="R354" i="10"/>
  <c r="P354" i="10"/>
  <c r="BI351" i="10"/>
  <c r="BH351" i="10"/>
  <c r="BG351" i="10"/>
  <c r="BF351" i="10"/>
  <c r="T351" i="10"/>
  <c r="R351" i="10"/>
  <c r="P351" i="10"/>
  <c r="BI349" i="10"/>
  <c r="BH349" i="10"/>
  <c r="BG349" i="10"/>
  <c r="BF349" i="10"/>
  <c r="T349" i="10"/>
  <c r="R349" i="10"/>
  <c r="P349" i="10"/>
  <c r="BI347" i="10"/>
  <c r="BH347" i="10"/>
  <c r="BG347" i="10"/>
  <c r="BF347" i="10"/>
  <c r="T347" i="10"/>
  <c r="R347" i="10"/>
  <c r="P347" i="10"/>
  <c r="BI344" i="10"/>
  <c r="BH344" i="10"/>
  <c r="BG344" i="10"/>
  <c r="BF344" i="10"/>
  <c r="T344" i="10"/>
  <c r="R344" i="10"/>
  <c r="P344" i="10"/>
  <c r="BI338" i="10"/>
  <c r="BH338" i="10"/>
  <c r="BG338" i="10"/>
  <c r="BF338" i="10"/>
  <c r="T338" i="10"/>
  <c r="R338" i="10"/>
  <c r="P338" i="10"/>
  <c r="BI336" i="10"/>
  <c r="BH336" i="10"/>
  <c r="BG336" i="10"/>
  <c r="BF336" i="10"/>
  <c r="T336" i="10"/>
  <c r="R336" i="10"/>
  <c r="P336" i="10"/>
  <c r="BI333" i="10"/>
  <c r="BH333" i="10"/>
  <c r="BG333" i="10"/>
  <c r="BF333" i="10"/>
  <c r="T333" i="10"/>
  <c r="R333" i="10"/>
  <c r="P333" i="10"/>
  <c r="BI331" i="10"/>
  <c r="BH331" i="10"/>
  <c r="BG331" i="10"/>
  <c r="BF331" i="10"/>
  <c r="T331" i="10"/>
  <c r="R331" i="10"/>
  <c r="P331" i="10"/>
  <c r="BI328" i="10"/>
  <c r="BH328" i="10"/>
  <c r="BG328" i="10"/>
  <c r="BF328" i="10"/>
  <c r="T328" i="10"/>
  <c r="R328" i="10"/>
  <c r="P328" i="10"/>
  <c r="BI325" i="10"/>
  <c r="BH325" i="10"/>
  <c r="BG325" i="10"/>
  <c r="BF325" i="10"/>
  <c r="T325" i="10"/>
  <c r="R325" i="10"/>
  <c r="P325" i="10"/>
  <c r="BI323" i="10"/>
  <c r="BH323" i="10"/>
  <c r="BG323" i="10"/>
  <c r="BF323" i="10"/>
  <c r="T323" i="10"/>
  <c r="R323" i="10"/>
  <c r="P323" i="10"/>
  <c r="BI321" i="10"/>
  <c r="BH321" i="10"/>
  <c r="BG321" i="10"/>
  <c r="BF321" i="10"/>
  <c r="T321" i="10"/>
  <c r="R321" i="10"/>
  <c r="P321" i="10"/>
  <c r="BI319" i="10"/>
  <c r="BH319" i="10"/>
  <c r="BG319" i="10"/>
  <c r="BF319" i="10"/>
  <c r="T319" i="10"/>
  <c r="R319" i="10"/>
  <c r="P319" i="10"/>
  <c r="BI315" i="10"/>
  <c r="BH315" i="10"/>
  <c r="BG315" i="10"/>
  <c r="BF315" i="10"/>
  <c r="T315" i="10"/>
  <c r="R315" i="10"/>
  <c r="P315" i="10"/>
  <c r="BI313" i="10"/>
  <c r="BH313" i="10"/>
  <c r="BG313" i="10"/>
  <c r="BF313" i="10"/>
  <c r="T313" i="10"/>
  <c r="R313" i="10"/>
  <c r="P313" i="10"/>
  <c r="BI309" i="10"/>
  <c r="BH309" i="10"/>
  <c r="BG309" i="10"/>
  <c r="BF309" i="10"/>
  <c r="T309" i="10"/>
  <c r="R309" i="10"/>
  <c r="P309" i="10"/>
  <c r="BI305" i="10"/>
  <c r="BH305" i="10"/>
  <c r="BG305" i="10"/>
  <c r="BF305" i="10"/>
  <c r="T305" i="10"/>
  <c r="R305" i="10"/>
  <c r="P305" i="10"/>
  <c r="BI302" i="10"/>
  <c r="BH302" i="10"/>
  <c r="BG302" i="10"/>
  <c r="BF302" i="10"/>
  <c r="T302" i="10"/>
  <c r="R302" i="10"/>
  <c r="P302" i="10"/>
  <c r="BI297" i="10"/>
  <c r="BH297" i="10"/>
  <c r="BG297" i="10"/>
  <c r="BF297" i="10"/>
  <c r="T297" i="10"/>
  <c r="R297" i="10"/>
  <c r="P297" i="10"/>
  <c r="BI294" i="10"/>
  <c r="BH294" i="10"/>
  <c r="BG294" i="10"/>
  <c r="BF294" i="10"/>
  <c r="T294" i="10"/>
  <c r="R294" i="10"/>
  <c r="P294" i="10"/>
  <c r="BI292" i="10"/>
  <c r="BH292" i="10"/>
  <c r="BG292" i="10"/>
  <c r="BF292" i="10"/>
  <c r="T292" i="10"/>
  <c r="R292" i="10"/>
  <c r="P292" i="10"/>
  <c r="BI289" i="10"/>
  <c r="BH289" i="10"/>
  <c r="BG289" i="10"/>
  <c r="BF289" i="10"/>
  <c r="T289" i="10"/>
  <c r="R289" i="10"/>
  <c r="P289" i="10"/>
  <c r="BI287" i="10"/>
  <c r="BH287" i="10"/>
  <c r="BG287" i="10"/>
  <c r="BF287" i="10"/>
  <c r="T287" i="10"/>
  <c r="R287" i="10"/>
  <c r="P287" i="10"/>
  <c r="BI285" i="10"/>
  <c r="BH285" i="10"/>
  <c r="BG285" i="10"/>
  <c r="BF285" i="10"/>
  <c r="T285" i="10"/>
  <c r="R285" i="10"/>
  <c r="P285" i="10"/>
  <c r="BI283" i="10"/>
  <c r="BH283" i="10"/>
  <c r="BG283" i="10"/>
  <c r="BF283" i="10"/>
  <c r="T283" i="10"/>
  <c r="R283" i="10"/>
  <c r="P283" i="10"/>
  <c r="BI281" i="10"/>
  <c r="BH281" i="10"/>
  <c r="BG281" i="10"/>
  <c r="BF281" i="10"/>
  <c r="T281" i="10"/>
  <c r="R281" i="10"/>
  <c r="P281" i="10"/>
  <c r="BI279" i="10"/>
  <c r="BH279" i="10"/>
  <c r="BG279" i="10"/>
  <c r="BF279" i="10"/>
  <c r="T279" i="10"/>
  <c r="R279" i="10"/>
  <c r="P279" i="10"/>
  <c r="BI277" i="10"/>
  <c r="BH277" i="10"/>
  <c r="BG277" i="10"/>
  <c r="BF277" i="10"/>
  <c r="T277" i="10"/>
  <c r="R277" i="10"/>
  <c r="P277" i="10"/>
  <c r="BI276" i="10"/>
  <c r="BH276" i="10"/>
  <c r="BG276" i="10"/>
  <c r="BF276" i="10"/>
  <c r="T276" i="10"/>
  <c r="R276" i="10"/>
  <c r="P276" i="10"/>
  <c r="BI274" i="10"/>
  <c r="BH274" i="10"/>
  <c r="BG274" i="10"/>
  <c r="BF274" i="10"/>
  <c r="T274" i="10"/>
  <c r="R274" i="10"/>
  <c r="P274" i="10"/>
  <c r="BI272" i="10"/>
  <c r="BH272" i="10"/>
  <c r="BG272" i="10"/>
  <c r="BF272" i="10"/>
  <c r="T272" i="10"/>
  <c r="R272" i="10"/>
  <c r="P272" i="10"/>
  <c r="BI271" i="10"/>
  <c r="BH271" i="10"/>
  <c r="BG271" i="10"/>
  <c r="BF271" i="10"/>
  <c r="T271" i="10"/>
  <c r="R271" i="10"/>
  <c r="P271" i="10"/>
  <c r="BI269" i="10"/>
  <c r="BH269" i="10"/>
  <c r="BG269" i="10"/>
  <c r="BF269" i="10"/>
  <c r="T269" i="10"/>
  <c r="R269" i="10"/>
  <c r="P269" i="10"/>
  <c r="BI267" i="10"/>
  <c r="BH267" i="10"/>
  <c r="BG267" i="10"/>
  <c r="BF267" i="10"/>
  <c r="T267" i="10"/>
  <c r="R267" i="10"/>
  <c r="P267" i="10"/>
  <c r="BI266" i="10"/>
  <c r="BH266" i="10"/>
  <c r="BG266" i="10"/>
  <c r="BF266" i="10"/>
  <c r="T266" i="10"/>
  <c r="R266" i="10"/>
  <c r="P266" i="10"/>
  <c r="BI265" i="10"/>
  <c r="BH265" i="10"/>
  <c r="BG265" i="10"/>
  <c r="BF265" i="10"/>
  <c r="T265" i="10"/>
  <c r="R265" i="10"/>
  <c r="P265" i="10"/>
  <c r="BI264" i="10"/>
  <c r="BH264" i="10"/>
  <c r="BG264" i="10"/>
  <c r="BF264" i="10"/>
  <c r="T264" i="10"/>
  <c r="R264" i="10"/>
  <c r="P264" i="10"/>
  <c r="BI263" i="10"/>
  <c r="BH263" i="10"/>
  <c r="BG263" i="10"/>
  <c r="BF263" i="10"/>
  <c r="T263" i="10"/>
  <c r="R263" i="10"/>
  <c r="P263" i="10"/>
  <c r="BI262" i="10"/>
  <c r="BH262" i="10"/>
  <c r="BG262" i="10"/>
  <c r="BF262" i="10"/>
  <c r="T262" i="10"/>
  <c r="R262" i="10"/>
  <c r="P262" i="10"/>
  <c r="BI261" i="10"/>
  <c r="BH261" i="10"/>
  <c r="BG261" i="10"/>
  <c r="BF261" i="10"/>
  <c r="T261" i="10"/>
  <c r="R261" i="10"/>
  <c r="P261" i="10"/>
  <c r="BI260" i="10"/>
  <c r="BH260" i="10"/>
  <c r="BG260" i="10"/>
  <c r="BF260" i="10"/>
  <c r="T260" i="10"/>
  <c r="R260" i="10"/>
  <c r="P260" i="10"/>
  <c r="BI259" i="10"/>
  <c r="BH259" i="10"/>
  <c r="BG259" i="10"/>
  <c r="BF259" i="10"/>
  <c r="T259" i="10"/>
  <c r="R259" i="10"/>
  <c r="P259" i="10"/>
  <c r="BI257" i="10"/>
  <c r="BH257" i="10"/>
  <c r="BG257" i="10"/>
  <c r="BF257" i="10"/>
  <c r="T257" i="10"/>
  <c r="R257" i="10"/>
  <c r="P257" i="10"/>
  <c r="BI256" i="10"/>
  <c r="BH256" i="10"/>
  <c r="BG256" i="10"/>
  <c r="BF256" i="10"/>
  <c r="T256" i="10"/>
  <c r="R256" i="10"/>
  <c r="P256" i="10"/>
  <c r="BI255" i="10"/>
  <c r="BH255" i="10"/>
  <c r="BG255" i="10"/>
  <c r="BF255" i="10"/>
  <c r="T255" i="10"/>
  <c r="R255" i="10"/>
  <c r="P255" i="10"/>
  <c r="BI253" i="10"/>
  <c r="BH253" i="10"/>
  <c r="BG253" i="10"/>
  <c r="BF253" i="10"/>
  <c r="T253" i="10"/>
  <c r="R253" i="10"/>
  <c r="P253" i="10"/>
  <c r="BI251" i="10"/>
  <c r="BH251" i="10"/>
  <c r="BG251" i="10"/>
  <c r="BF251" i="10"/>
  <c r="T251" i="10"/>
  <c r="R251" i="10"/>
  <c r="P251" i="10"/>
  <c r="BI249" i="10"/>
  <c r="BH249" i="10"/>
  <c r="BG249" i="10"/>
  <c r="BF249" i="10"/>
  <c r="T249" i="10"/>
  <c r="R249" i="10"/>
  <c r="P249" i="10"/>
  <c r="BI247" i="10"/>
  <c r="BH247" i="10"/>
  <c r="BG247" i="10"/>
  <c r="BF247" i="10"/>
  <c r="T247" i="10"/>
  <c r="R247" i="10"/>
  <c r="P247" i="10"/>
  <c r="BI245" i="10"/>
  <c r="BH245" i="10"/>
  <c r="BG245" i="10"/>
  <c r="BF245" i="10"/>
  <c r="T245" i="10"/>
  <c r="R245" i="10"/>
  <c r="P245" i="10"/>
  <c r="BI243" i="10"/>
  <c r="BH243" i="10"/>
  <c r="BG243" i="10"/>
  <c r="BF243" i="10"/>
  <c r="T243" i="10"/>
  <c r="R243" i="10"/>
  <c r="P243" i="10"/>
  <c r="BI241" i="10"/>
  <c r="BH241" i="10"/>
  <c r="BG241" i="10"/>
  <c r="BF241" i="10"/>
  <c r="T241" i="10"/>
  <c r="R241" i="10"/>
  <c r="P241" i="10"/>
  <c r="BI239" i="10"/>
  <c r="BH239" i="10"/>
  <c r="BG239" i="10"/>
  <c r="BF239" i="10"/>
  <c r="T239" i="10"/>
  <c r="R239" i="10"/>
  <c r="P239" i="10"/>
  <c r="BI237" i="10"/>
  <c r="BH237" i="10"/>
  <c r="BG237" i="10"/>
  <c r="BF237" i="10"/>
  <c r="T237" i="10"/>
  <c r="R237" i="10"/>
  <c r="P237" i="10"/>
  <c r="BI235" i="10"/>
  <c r="BH235" i="10"/>
  <c r="BG235" i="10"/>
  <c r="BF235" i="10"/>
  <c r="T235" i="10"/>
  <c r="R235" i="10"/>
  <c r="P235" i="10"/>
  <c r="BI233" i="10"/>
  <c r="BH233" i="10"/>
  <c r="BG233" i="10"/>
  <c r="BF233" i="10"/>
  <c r="T233" i="10"/>
  <c r="R233" i="10"/>
  <c r="P233" i="10"/>
  <c r="BI231" i="10"/>
  <c r="BH231" i="10"/>
  <c r="BG231" i="10"/>
  <c r="BF231" i="10"/>
  <c r="T231" i="10"/>
  <c r="R231" i="10"/>
  <c r="P231" i="10"/>
  <c r="BI229" i="10"/>
  <c r="BH229" i="10"/>
  <c r="BG229" i="10"/>
  <c r="BF229" i="10"/>
  <c r="T229" i="10"/>
  <c r="R229" i="10"/>
  <c r="P229" i="10"/>
  <c r="BI227" i="10"/>
  <c r="BH227" i="10"/>
  <c r="BG227" i="10"/>
  <c r="BF227" i="10"/>
  <c r="T227" i="10"/>
  <c r="R227" i="10"/>
  <c r="P227" i="10"/>
  <c r="BI225" i="10"/>
  <c r="BH225" i="10"/>
  <c r="BG225" i="10"/>
  <c r="BF225" i="10"/>
  <c r="T225" i="10"/>
  <c r="R225" i="10"/>
  <c r="P225" i="10"/>
  <c r="BI222" i="10"/>
  <c r="BH222" i="10"/>
  <c r="BG222" i="10"/>
  <c r="BF222" i="10"/>
  <c r="T222" i="10"/>
  <c r="R222" i="10"/>
  <c r="P222" i="10"/>
  <c r="BI218" i="10"/>
  <c r="BH218" i="10"/>
  <c r="BG218" i="10"/>
  <c r="BF218" i="10"/>
  <c r="T218" i="10"/>
  <c r="R218" i="10"/>
  <c r="P218" i="10"/>
  <c r="BI214" i="10"/>
  <c r="BH214" i="10"/>
  <c r="BG214" i="10"/>
  <c r="BF214" i="10"/>
  <c r="T214" i="10"/>
  <c r="R214" i="10"/>
  <c r="P214" i="10"/>
  <c r="BI209" i="10"/>
  <c r="BH209" i="10"/>
  <c r="BG209" i="10"/>
  <c r="BF209" i="10"/>
  <c r="T209" i="10"/>
  <c r="R209" i="10"/>
  <c r="P209" i="10"/>
  <c r="BI206" i="10"/>
  <c r="BH206" i="10"/>
  <c r="BG206" i="10"/>
  <c r="BF206" i="10"/>
  <c r="T206" i="10"/>
  <c r="R206" i="10"/>
  <c r="P206" i="10"/>
  <c r="BI204" i="10"/>
  <c r="BH204" i="10"/>
  <c r="BG204" i="10"/>
  <c r="BF204" i="10"/>
  <c r="T204" i="10"/>
  <c r="R204" i="10"/>
  <c r="P204" i="10"/>
  <c r="BI202" i="10"/>
  <c r="BH202" i="10"/>
  <c r="BG202" i="10"/>
  <c r="BF202" i="10"/>
  <c r="T202" i="10"/>
  <c r="R202" i="10"/>
  <c r="P202" i="10"/>
  <c r="BI200" i="10"/>
  <c r="BH200" i="10"/>
  <c r="BG200" i="10"/>
  <c r="BF200" i="10"/>
  <c r="T200" i="10"/>
  <c r="R200" i="10"/>
  <c r="P200" i="10"/>
  <c r="BI197" i="10"/>
  <c r="BH197" i="10"/>
  <c r="BG197" i="10"/>
  <c r="BF197" i="10"/>
  <c r="T197" i="10"/>
  <c r="R197" i="10"/>
  <c r="P197" i="10"/>
  <c r="BI194" i="10"/>
  <c r="BH194" i="10"/>
  <c r="BG194" i="10"/>
  <c r="BF194" i="10"/>
  <c r="T194" i="10"/>
  <c r="R194" i="10"/>
  <c r="P194" i="10"/>
  <c r="BI192" i="10"/>
  <c r="BH192" i="10"/>
  <c r="BG192" i="10"/>
  <c r="BF192" i="10"/>
  <c r="T192" i="10"/>
  <c r="R192" i="10"/>
  <c r="P192" i="10"/>
  <c r="BI189" i="10"/>
  <c r="BH189" i="10"/>
  <c r="BG189" i="10"/>
  <c r="BF189" i="10"/>
  <c r="T189" i="10"/>
  <c r="R189" i="10"/>
  <c r="P189" i="10"/>
  <c r="BI186" i="10"/>
  <c r="BH186" i="10"/>
  <c r="BG186" i="10"/>
  <c r="BF186" i="10"/>
  <c r="T186" i="10"/>
  <c r="R186" i="10"/>
  <c r="P186" i="10"/>
  <c r="BI183" i="10"/>
  <c r="BH183" i="10"/>
  <c r="BG183" i="10"/>
  <c r="BF183" i="10"/>
  <c r="T183" i="10"/>
  <c r="R183" i="10"/>
  <c r="P183" i="10"/>
  <c r="BI180" i="10"/>
  <c r="BH180" i="10"/>
  <c r="BG180" i="10"/>
  <c r="BF180" i="10"/>
  <c r="T180" i="10"/>
  <c r="R180" i="10"/>
  <c r="P180" i="10"/>
  <c r="BI177" i="10"/>
  <c r="BH177" i="10"/>
  <c r="BG177" i="10"/>
  <c r="BF177" i="10"/>
  <c r="T177" i="10"/>
  <c r="R177" i="10"/>
  <c r="P177" i="10"/>
  <c r="BI175" i="10"/>
  <c r="BH175" i="10"/>
  <c r="BG175" i="10"/>
  <c r="BF175" i="10"/>
  <c r="T175" i="10"/>
  <c r="R175" i="10"/>
  <c r="P175" i="10"/>
  <c r="BI161" i="10"/>
  <c r="BH161" i="10"/>
  <c r="BG161" i="10"/>
  <c r="BF161" i="10"/>
  <c r="T161" i="10"/>
  <c r="R161" i="10"/>
  <c r="P161" i="10"/>
  <c r="BI159" i="10"/>
  <c r="BH159" i="10"/>
  <c r="BG159" i="10"/>
  <c r="BF159" i="10"/>
  <c r="T159" i="10"/>
  <c r="R159" i="10"/>
  <c r="P159" i="10"/>
  <c r="BI157" i="10"/>
  <c r="BH157" i="10"/>
  <c r="BG157" i="10"/>
  <c r="BF157" i="10"/>
  <c r="T157" i="10"/>
  <c r="R157" i="10"/>
  <c r="P157" i="10"/>
  <c r="BI155" i="10"/>
  <c r="BH155" i="10"/>
  <c r="BG155" i="10"/>
  <c r="BF155" i="10"/>
  <c r="T155" i="10"/>
  <c r="R155" i="10"/>
  <c r="P155" i="10"/>
  <c r="BI153" i="10"/>
  <c r="BH153" i="10"/>
  <c r="BG153" i="10"/>
  <c r="BF153" i="10"/>
  <c r="T153" i="10"/>
  <c r="R153" i="10"/>
  <c r="P153" i="10"/>
  <c r="BI151" i="10"/>
  <c r="BH151" i="10"/>
  <c r="BG151" i="10"/>
  <c r="BF151" i="10"/>
  <c r="T151" i="10"/>
  <c r="R151" i="10"/>
  <c r="P151" i="10"/>
  <c r="BI144" i="10"/>
  <c r="BH144" i="10"/>
  <c r="BG144" i="10"/>
  <c r="BF144" i="10"/>
  <c r="T144" i="10"/>
  <c r="R144" i="10"/>
  <c r="P144" i="10"/>
  <c r="BI141" i="10"/>
  <c r="BH141" i="10"/>
  <c r="BG141" i="10"/>
  <c r="BF141" i="10"/>
  <c r="T141" i="10"/>
  <c r="R141" i="10"/>
  <c r="P141" i="10"/>
  <c r="BI135" i="10"/>
  <c r="BH135" i="10"/>
  <c r="BG135" i="10"/>
  <c r="BF135" i="10"/>
  <c r="T135" i="10"/>
  <c r="R135" i="10"/>
  <c r="P135" i="10"/>
  <c r="BI133" i="10"/>
  <c r="BH133" i="10"/>
  <c r="BG133" i="10"/>
  <c r="BF133" i="10"/>
  <c r="T133" i="10"/>
  <c r="R133" i="10"/>
  <c r="P133" i="10"/>
  <c r="BI128" i="10"/>
  <c r="BH128" i="10"/>
  <c r="BG128" i="10"/>
  <c r="BF128" i="10"/>
  <c r="T128" i="10"/>
  <c r="R128" i="10"/>
  <c r="P128" i="10"/>
  <c r="BI126" i="10"/>
  <c r="BH126" i="10"/>
  <c r="BG126" i="10"/>
  <c r="BF126" i="10"/>
  <c r="T126" i="10"/>
  <c r="R126" i="10"/>
  <c r="P126" i="10"/>
  <c r="F117" i="10"/>
  <c r="E115" i="10"/>
  <c r="F89" i="10"/>
  <c r="E87" i="10"/>
  <c r="J24" i="10"/>
  <c r="E24" i="10"/>
  <c r="J92" i="10" s="1"/>
  <c r="J23" i="10"/>
  <c r="J21" i="10"/>
  <c r="E21" i="10"/>
  <c r="J91" i="10" s="1"/>
  <c r="J20" i="10"/>
  <c r="J18" i="10"/>
  <c r="E18" i="10"/>
  <c r="F120" i="10"/>
  <c r="J17" i="10"/>
  <c r="J15" i="10"/>
  <c r="E15" i="10"/>
  <c r="F119" i="10" s="1"/>
  <c r="J14" i="10"/>
  <c r="J12" i="10"/>
  <c r="J89" i="10"/>
  <c r="E7" i="10"/>
  <c r="E113" i="10" s="1"/>
  <c r="J37" i="9"/>
  <c r="J36" i="9"/>
  <c r="AY102" i="1"/>
  <c r="J35" i="9"/>
  <c r="AX102" i="1" s="1"/>
  <c r="BI309" i="9"/>
  <c r="BH309" i="9"/>
  <c r="BG309" i="9"/>
  <c r="BF309" i="9"/>
  <c r="T309" i="9"/>
  <c r="R309" i="9"/>
  <c r="P309" i="9"/>
  <c r="BI307" i="9"/>
  <c r="BH307" i="9"/>
  <c r="BG307" i="9"/>
  <c r="BF307" i="9"/>
  <c r="T307" i="9"/>
  <c r="R307" i="9"/>
  <c r="P307" i="9"/>
  <c r="BI305" i="9"/>
  <c r="BH305" i="9"/>
  <c r="BG305" i="9"/>
  <c r="BF305" i="9"/>
  <c r="T305" i="9"/>
  <c r="R305" i="9"/>
  <c r="P305" i="9"/>
  <c r="BI303" i="9"/>
  <c r="BH303" i="9"/>
  <c r="BG303" i="9"/>
  <c r="BF303" i="9"/>
  <c r="T303" i="9"/>
  <c r="R303" i="9"/>
  <c r="P303" i="9"/>
  <c r="BI301" i="9"/>
  <c r="BH301" i="9"/>
  <c r="BG301" i="9"/>
  <c r="BF301" i="9"/>
  <c r="T301" i="9"/>
  <c r="R301" i="9"/>
  <c r="P301" i="9"/>
  <c r="BI297" i="9"/>
  <c r="BH297" i="9"/>
  <c r="BG297" i="9"/>
  <c r="BF297" i="9"/>
  <c r="T297" i="9"/>
  <c r="T296" i="9"/>
  <c r="R297" i="9"/>
  <c r="R296" i="9" s="1"/>
  <c r="P297" i="9"/>
  <c r="P296" i="9"/>
  <c r="BI295" i="9"/>
  <c r="BH295" i="9"/>
  <c r="BG295" i="9"/>
  <c r="BF295" i="9"/>
  <c r="T295" i="9"/>
  <c r="T294" i="9" s="1"/>
  <c r="R295" i="9"/>
  <c r="R294" i="9"/>
  <c r="P295" i="9"/>
  <c r="P294" i="9" s="1"/>
  <c r="BI293" i="9"/>
  <c r="BH293" i="9"/>
  <c r="BG293" i="9"/>
  <c r="BF293" i="9"/>
  <c r="T293" i="9"/>
  <c r="R293" i="9"/>
  <c r="P293" i="9"/>
  <c r="BI292" i="9"/>
  <c r="BH292" i="9"/>
  <c r="BG292" i="9"/>
  <c r="BF292" i="9"/>
  <c r="T292" i="9"/>
  <c r="R292" i="9"/>
  <c r="P292" i="9"/>
  <c r="BI288" i="9"/>
  <c r="BH288" i="9"/>
  <c r="BG288" i="9"/>
  <c r="BF288" i="9"/>
  <c r="T288" i="9"/>
  <c r="R288" i="9"/>
  <c r="P288" i="9"/>
  <c r="BI284" i="9"/>
  <c r="BH284" i="9"/>
  <c r="BG284" i="9"/>
  <c r="BF284" i="9"/>
  <c r="T284" i="9"/>
  <c r="R284" i="9"/>
  <c r="P284" i="9"/>
  <c r="BI279" i="9"/>
  <c r="BH279" i="9"/>
  <c r="BG279" i="9"/>
  <c r="BF279" i="9"/>
  <c r="T279" i="9"/>
  <c r="R279" i="9"/>
  <c r="P279" i="9"/>
  <c r="BI277" i="9"/>
  <c r="BH277" i="9"/>
  <c r="BG277" i="9"/>
  <c r="BF277" i="9"/>
  <c r="T277" i="9"/>
  <c r="R277" i="9"/>
  <c r="P277" i="9"/>
  <c r="BI275" i="9"/>
  <c r="BH275" i="9"/>
  <c r="BG275" i="9"/>
  <c r="BF275" i="9"/>
  <c r="T275" i="9"/>
  <c r="R275" i="9"/>
  <c r="P275" i="9"/>
  <c r="BI272" i="9"/>
  <c r="BH272" i="9"/>
  <c r="BG272" i="9"/>
  <c r="BF272" i="9"/>
  <c r="T272" i="9"/>
  <c r="R272" i="9"/>
  <c r="P272" i="9"/>
  <c r="BI265" i="9"/>
  <c r="BH265" i="9"/>
  <c r="BG265" i="9"/>
  <c r="BF265" i="9"/>
  <c r="T265" i="9"/>
  <c r="R265" i="9"/>
  <c r="P265" i="9"/>
  <c r="BI261" i="9"/>
  <c r="BH261" i="9"/>
  <c r="BG261" i="9"/>
  <c r="BF261" i="9"/>
  <c r="T261" i="9"/>
  <c r="R261" i="9"/>
  <c r="P261" i="9"/>
  <c r="BI259" i="9"/>
  <c r="BH259" i="9"/>
  <c r="BG259" i="9"/>
  <c r="BF259" i="9"/>
  <c r="T259" i="9"/>
  <c r="R259" i="9"/>
  <c r="P259" i="9"/>
  <c r="BI257" i="9"/>
  <c r="BH257" i="9"/>
  <c r="BG257" i="9"/>
  <c r="BF257" i="9"/>
  <c r="T257" i="9"/>
  <c r="R257" i="9"/>
  <c r="P257" i="9"/>
  <c r="BI255" i="9"/>
  <c r="BH255" i="9"/>
  <c r="BG255" i="9"/>
  <c r="BF255" i="9"/>
  <c r="T255" i="9"/>
  <c r="R255" i="9"/>
  <c r="P255" i="9"/>
  <c r="BI253" i="9"/>
  <c r="BH253" i="9"/>
  <c r="BG253" i="9"/>
  <c r="BF253" i="9"/>
  <c r="T253" i="9"/>
  <c r="R253" i="9"/>
  <c r="P253" i="9"/>
  <c r="BI251" i="9"/>
  <c r="BH251" i="9"/>
  <c r="BG251" i="9"/>
  <c r="BF251" i="9"/>
  <c r="T251" i="9"/>
  <c r="R251" i="9"/>
  <c r="P251" i="9"/>
  <c r="BI249" i="9"/>
  <c r="BH249" i="9"/>
  <c r="BG249" i="9"/>
  <c r="BF249" i="9"/>
  <c r="T249" i="9"/>
  <c r="R249" i="9"/>
  <c r="P249" i="9"/>
  <c r="BI248" i="9"/>
  <c r="BH248" i="9"/>
  <c r="BG248" i="9"/>
  <c r="BF248" i="9"/>
  <c r="T248" i="9"/>
  <c r="R248" i="9"/>
  <c r="P248" i="9"/>
  <c r="BI246" i="9"/>
  <c r="BH246" i="9"/>
  <c r="BG246" i="9"/>
  <c r="BF246" i="9"/>
  <c r="T246" i="9"/>
  <c r="R246" i="9"/>
  <c r="P246" i="9"/>
  <c r="BI245" i="9"/>
  <c r="BH245" i="9"/>
  <c r="BG245" i="9"/>
  <c r="BF245" i="9"/>
  <c r="T245" i="9"/>
  <c r="R245" i="9"/>
  <c r="P245" i="9"/>
  <c r="BI244" i="9"/>
  <c r="BH244" i="9"/>
  <c r="BG244" i="9"/>
  <c r="BF244" i="9"/>
  <c r="T244" i="9"/>
  <c r="R244" i="9"/>
  <c r="P244" i="9"/>
  <c r="BI243" i="9"/>
  <c r="BH243" i="9"/>
  <c r="BG243" i="9"/>
  <c r="BF243" i="9"/>
  <c r="T243" i="9"/>
  <c r="R243" i="9"/>
  <c r="P243" i="9"/>
  <c r="BI241" i="9"/>
  <c r="BH241" i="9"/>
  <c r="BG241" i="9"/>
  <c r="BF241" i="9"/>
  <c r="T241" i="9"/>
  <c r="R241" i="9"/>
  <c r="P241" i="9"/>
  <c r="BI238" i="9"/>
  <c r="BH238" i="9"/>
  <c r="BG238" i="9"/>
  <c r="BF238" i="9"/>
  <c r="T238" i="9"/>
  <c r="R238" i="9"/>
  <c r="P238" i="9"/>
  <c r="BI236" i="9"/>
  <c r="BH236" i="9"/>
  <c r="BG236" i="9"/>
  <c r="BF236" i="9"/>
  <c r="T236" i="9"/>
  <c r="R236" i="9"/>
  <c r="P236" i="9"/>
  <c r="BI231" i="9"/>
  <c r="BH231" i="9"/>
  <c r="BG231" i="9"/>
  <c r="BF231" i="9"/>
  <c r="T231" i="9"/>
  <c r="R231" i="9"/>
  <c r="P231" i="9"/>
  <c r="BI229" i="9"/>
  <c r="BH229" i="9"/>
  <c r="BG229" i="9"/>
  <c r="BF229" i="9"/>
  <c r="T229" i="9"/>
  <c r="R229" i="9"/>
  <c r="P229" i="9"/>
  <c r="BI226" i="9"/>
  <c r="BH226" i="9"/>
  <c r="BG226" i="9"/>
  <c r="BF226" i="9"/>
  <c r="T226" i="9"/>
  <c r="R226" i="9"/>
  <c r="P226" i="9"/>
  <c r="BI223" i="9"/>
  <c r="BH223" i="9"/>
  <c r="BG223" i="9"/>
  <c r="BF223" i="9"/>
  <c r="T223" i="9"/>
  <c r="R223" i="9"/>
  <c r="P223" i="9"/>
  <c r="BI221" i="9"/>
  <c r="BH221" i="9"/>
  <c r="BG221" i="9"/>
  <c r="BF221" i="9"/>
  <c r="T221" i="9"/>
  <c r="R221" i="9"/>
  <c r="P221" i="9"/>
  <c r="BI218" i="9"/>
  <c r="BH218" i="9"/>
  <c r="BG218" i="9"/>
  <c r="BF218" i="9"/>
  <c r="T218" i="9"/>
  <c r="R218" i="9"/>
  <c r="P218" i="9"/>
  <c r="BI216" i="9"/>
  <c r="BH216" i="9"/>
  <c r="BG216" i="9"/>
  <c r="BF216" i="9"/>
  <c r="T216" i="9"/>
  <c r="R216" i="9"/>
  <c r="P216" i="9"/>
  <c r="BI214" i="9"/>
  <c r="BH214" i="9"/>
  <c r="BG214" i="9"/>
  <c r="BF214" i="9"/>
  <c r="T214" i="9"/>
  <c r="R214" i="9"/>
  <c r="P214" i="9"/>
  <c r="BI207" i="9"/>
  <c r="BH207" i="9"/>
  <c r="BG207" i="9"/>
  <c r="BF207" i="9"/>
  <c r="T207" i="9"/>
  <c r="R207" i="9"/>
  <c r="P207" i="9"/>
  <c r="BI205" i="9"/>
  <c r="BH205" i="9"/>
  <c r="BG205" i="9"/>
  <c r="BF205" i="9"/>
  <c r="T205" i="9"/>
  <c r="R205" i="9"/>
  <c r="P205" i="9"/>
  <c r="BI199" i="9"/>
  <c r="BH199" i="9"/>
  <c r="BG199" i="9"/>
  <c r="BF199" i="9"/>
  <c r="T199" i="9"/>
  <c r="R199" i="9"/>
  <c r="P199" i="9"/>
  <c r="BI198" i="9"/>
  <c r="BH198" i="9"/>
  <c r="BG198" i="9"/>
  <c r="BF198" i="9"/>
  <c r="T198" i="9"/>
  <c r="R198" i="9"/>
  <c r="P198" i="9"/>
  <c r="BI196" i="9"/>
  <c r="BH196" i="9"/>
  <c r="BG196" i="9"/>
  <c r="BF196" i="9"/>
  <c r="T196" i="9"/>
  <c r="R196" i="9"/>
  <c r="P196" i="9"/>
  <c r="BI194" i="9"/>
  <c r="BH194" i="9"/>
  <c r="BG194" i="9"/>
  <c r="BF194" i="9"/>
  <c r="T194" i="9"/>
  <c r="R194" i="9"/>
  <c r="P194" i="9"/>
  <c r="BI192" i="9"/>
  <c r="BH192" i="9"/>
  <c r="BG192" i="9"/>
  <c r="BF192" i="9"/>
  <c r="T192" i="9"/>
  <c r="R192" i="9"/>
  <c r="P192" i="9"/>
  <c r="BI191" i="9"/>
  <c r="BH191" i="9"/>
  <c r="BG191" i="9"/>
  <c r="BF191" i="9"/>
  <c r="T191" i="9"/>
  <c r="R191" i="9"/>
  <c r="P191" i="9"/>
  <c r="BI185" i="9"/>
  <c r="BH185" i="9"/>
  <c r="BG185" i="9"/>
  <c r="BF185" i="9"/>
  <c r="T185" i="9"/>
  <c r="R185" i="9"/>
  <c r="P185" i="9"/>
  <c r="BI181" i="9"/>
  <c r="BH181" i="9"/>
  <c r="BG181" i="9"/>
  <c r="BF181" i="9"/>
  <c r="T181" i="9"/>
  <c r="R181" i="9"/>
  <c r="P181" i="9"/>
  <c r="BI177" i="9"/>
  <c r="BH177" i="9"/>
  <c r="BG177" i="9"/>
  <c r="BF177" i="9"/>
  <c r="T177" i="9"/>
  <c r="R177" i="9"/>
  <c r="P177" i="9"/>
  <c r="BI173" i="9"/>
  <c r="BH173" i="9"/>
  <c r="BG173" i="9"/>
  <c r="BF173" i="9"/>
  <c r="T173" i="9"/>
  <c r="R173" i="9"/>
  <c r="P173" i="9"/>
  <c r="BI168" i="9"/>
  <c r="BH168" i="9"/>
  <c r="BG168" i="9"/>
  <c r="BF168" i="9"/>
  <c r="T168" i="9"/>
  <c r="R168" i="9"/>
  <c r="P168" i="9"/>
  <c r="BI164" i="9"/>
  <c r="BH164" i="9"/>
  <c r="BG164" i="9"/>
  <c r="BF164" i="9"/>
  <c r="T164" i="9"/>
  <c r="R164" i="9"/>
  <c r="P164" i="9"/>
  <c r="BI161" i="9"/>
  <c r="BH161" i="9"/>
  <c r="BG161" i="9"/>
  <c r="BF161" i="9"/>
  <c r="T161" i="9"/>
  <c r="R161" i="9"/>
  <c r="P161" i="9"/>
  <c r="BI154" i="9"/>
  <c r="BH154" i="9"/>
  <c r="BG154" i="9"/>
  <c r="BF154" i="9"/>
  <c r="T154" i="9"/>
  <c r="R154" i="9"/>
  <c r="P154" i="9"/>
  <c r="BI152" i="9"/>
  <c r="BH152" i="9"/>
  <c r="BG152" i="9"/>
  <c r="BF152" i="9"/>
  <c r="T152" i="9"/>
  <c r="R152" i="9"/>
  <c r="P152" i="9"/>
  <c r="BI147" i="9"/>
  <c r="BH147" i="9"/>
  <c r="BG147" i="9"/>
  <c r="BF147" i="9"/>
  <c r="T147" i="9"/>
  <c r="R147" i="9"/>
  <c r="P147" i="9"/>
  <c r="BI138" i="9"/>
  <c r="BH138" i="9"/>
  <c r="BG138" i="9"/>
  <c r="BF138" i="9"/>
  <c r="T138" i="9"/>
  <c r="R138" i="9"/>
  <c r="P138" i="9"/>
  <c r="BI134" i="9"/>
  <c r="BH134" i="9"/>
  <c r="BG134" i="9"/>
  <c r="BF134" i="9"/>
  <c r="T134" i="9"/>
  <c r="R134" i="9"/>
  <c r="P134" i="9"/>
  <c r="F125" i="9"/>
  <c r="E123" i="9"/>
  <c r="F89" i="9"/>
  <c r="E87" i="9"/>
  <c r="J24" i="9"/>
  <c r="E24" i="9"/>
  <c r="J92" i="9"/>
  <c r="J23" i="9"/>
  <c r="J21" i="9"/>
  <c r="E21" i="9"/>
  <c r="J127" i="9"/>
  <c r="J20" i="9"/>
  <c r="J18" i="9"/>
  <c r="E18" i="9"/>
  <c r="F92" i="9"/>
  <c r="J17" i="9"/>
  <c r="J15" i="9"/>
  <c r="E15" i="9"/>
  <c r="F91" i="9"/>
  <c r="J14" i="9"/>
  <c r="J12" i="9"/>
  <c r="J89" i="9"/>
  <c r="E7" i="9"/>
  <c r="E121" i="9"/>
  <c r="J201" i="8"/>
  <c r="J37" i="8"/>
  <c r="J36" i="8"/>
  <c r="AY101" i="1" s="1"/>
  <c r="J35" i="8"/>
  <c r="AX101" i="1" s="1"/>
  <c r="BI207" i="8"/>
  <c r="BH207" i="8"/>
  <c r="BG207" i="8"/>
  <c r="BF207" i="8"/>
  <c r="T207" i="8"/>
  <c r="T206" i="8"/>
  <c r="R207" i="8"/>
  <c r="R206" i="8"/>
  <c r="P207" i="8"/>
  <c r="P206" i="8"/>
  <c r="BI205" i="8"/>
  <c r="BH205" i="8"/>
  <c r="BG205" i="8"/>
  <c r="BF205" i="8"/>
  <c r="T205" i="8"/>
  <c r="T204" i="8"/>
  <c r="R205" i="8"/>
  <c r="R204" i="8"/>
  <c r="P205" i="8"/>
  <c r="P204" i="8"/>
  <c r="BI203" i="8"/>
  <c r="BH203" i="8"/>
  <c r="BG203" i="8"/>
  <c r="BF203" i="8"/>
  <c r="T203" i="8"/>
  <c r="T202" i="8"/>
  <c r="R203" i="8"/>
  <c r="R202" i="8"/>
  <c r="P203" i="8"/>
  <c r="P202" i="8" s="1"/>
  <c r="J107" i="8"/>
  <c r="BI200" i="8"/>
  <c r="BH200" i="8"/>
  <c r="BG200" i="8"/>
  <c r="BF200" i="8"/>
  <c r="T200" i="8"/>
  <c r="R200" i="8"/>
  <c r="P200" i="8"/>
  <c r="BI199" i="8"/>
  <c r="BH199" i="8"/>
  <c r="BG199" i="8"/>
  <c r="BF199" i="8"/>
  <c r="T199" i="8"/>
  <c r="R199" i="8"/>
  <c r="P199" i="8"/>
  <c r="BI198" i="8"/>
  <c r="BH198" i="8"/>
  <c r="BG198" i="8"/>
  <c r="BF198" i="8"/>
  <c r="T198" i="8"/>
  <c r="R198" i="8"/>
  <c r="P198" i="8"/>
  <c r="BI197" i="8"/>
  <c r="BH197" i="8"/>
  <c r="BG197" i="8"/>
  <c r="BF197" i="8"/>
  <c r="T197" i="8"/>
  <c r="R197" i="8"/>
  <c r="P197" i="8"/>
  <c r="BI196" i="8"/>
  <c r="BH196" i="8"/>
  <c r="BG196" i="8"/>
  <c r="BF196" i="8"/>
  <c r="T196" i="8"/>
  <c r="R196" i="8"/>
  <c r="P196" i="8"/>
  <c r="BI193" i="8"/>
  <c r="BH193" i="8"/>
  <c r="BG193" i="8"/>
  <c r="BF193" i="8"/>
  <c r="T193" i="8"/>
  <c r="R193" i="8"/>
  <c r="P193" i="8"/>
  <c r="BI192" i="8"/>
  <c r="BH192" i="8"/>
  <c r="BG192" i="8"/>
  <c r="BF192" i="8"/>
  <c r="T192" i="8"/>
  <c r="R192" i="8"/>
  <c r="P192" i="8"/>
  <c r="BI190" i="8"/>
  <c r="BH190" i="8"/>
  <c r="BG190" i="8"/>
  <c r="BF190" i="8"/>
  <c r="T190" i="8"/>
  <c r="R190" i="8"/>
  <c r="P190" i="8"/>
  <c r="BI189" i="8"/>
  <c r="BH189" i="8"/>
  <c r="BG189" i="8"/>
  <c r="BF189" i="8"/>
  <c r="T189" i="8"/>
  <c r="R189" i="8"/>
  <c r="P189" i="8"/>
  <c r="BI188" i="8"/>
  <c r="BH188" i="8"/>
  <c r="BG188" i="8"/>
  <c r="BF188" i="8"/>
  <c r="T188" i="8"/>
  <c r="R188" i="8"/>
  <c r="P188" i="8"/>
  <c r="BI187" i="8"/>
  <c r="BH187" i="8"/>
  <c r="BG187" i="8"/>
  <c r="BF187" i="8"/>
  <c r="T187" i="8"/>
  <c r="R187" i="8"/>
  <c r="P187" i="8"/>
  <c r="BI186" i="8"/>
  <c r="BH186" i="8"/>
  <c r="BG186" i="8"/>
  <c r="BF186" i="8"/>
  <c r="T186" i="8"/>
  <c r="R186" i="8"/>
  <c r="P186" i="8"/>
  <c r="BI185" i="8"/>
  <c r="BH185" i="8"/>
  <c r="BG185" i="8"/>
  <c r="BF185" i="8"/>
  <c r="T185" i="8"/>
  <c r="R185" i="8"/>
  <c r="P185" i="8"/>
  <c r="BI184" i="8"/>
  <c r="BH184" i="8"/>
  <c r="BG184" i="8"/>
  <c r="BF184" i="8"/>
  <c r="T184" i="8"/>
  <c r="R184" i="8"/>
  <c r="P184" i="8"/>
  <c r="BI183" i="8"/>
  <c r="BH183" i="8"/>
  <c r="BG183" i="8"/>
  <c r="BF183" i="8"/>
  <c r="T183" i="8"/>
  <c r="R183" i="8"/>
  <c r="P183" i="8"/>
  <c r="BI182" i="8"/>
  <c r="BH182" i="8"/>
  <c r="BG182" i="8"/>
  <c r="BF182" i="8"/>
  <c r="T182" i="8"/>
  <c r="R182" i="8"/>
  <c r="P182" i="8"/>
  <c r="BI181" i="8"/>
  <c r="BH181" i="8"/>
  <c r="BG181" i="8"/>
  <c r="BF181" i="8"/>
  <c r="T181" i="8"/>
  <c r="R181" i="8"/>
  <c r="P181" i="8"/>
  <c r="BI180" i="8"/>
  <c r="BH180" i="8"/>
  <c r="BG180" i="8"/>
  <c r="BF180" i="8"/>
  <c r="T180" i="8"/>
  <c r="R180" i="8"/>
  <c r="P180" i="8"/>
  <c r="BI179" i="8"/>
  <c r="BH179" i="8"/>
  <c r="BG179" i="8"/>
  <c r="BF179" i="8"/>
  <c r="T179" i="8"/>
  <c r="R179" i="8"/>
  <c r="P179" i="8"/>
  <c r="BI178" i="8"/>
  <c r="BH178" i="8"/>
  <c r="BG178" i="8"/>
  <c r="BF178" i="8"/>
  <c r="T178" i="8"/>
  <c r="R178" i="8"/>
  <c r="P178" i="8"/>
  <c r="BI177" i="8"/>
  <c r="BH177" i="8"/>
  <c r="BG177" i="8"/>
  <c r="BF177" i="8"/>
  <c r="T177" i="8"/>
  <c r="R177" i="8"/>
  <c r="P177" i="8"/>
  <c r="BI176" i="8"/>
  <c r="BH176" i="8"/>
  <c r="BG176" i="8"/>
  <c r="BF176" i="8"/>
  <c r="T176" i="8"/>
  <c r="R176" i="8"/>
  <c r="P176" i="8"/>
  <c r="BI175" i="8"/>
  <c r="BH175" i="8"/>
  <c r="BG175" i="8"/>
  <c r="BF175" i="8"/>
  <c r="T175" i="8"/>
  <c r="R175" i="8"/>
  <c r="P175" i="8"/>
  <c r="BI173" i="8"/>
  <c r="BH173" i="8"/>
  <c r="BG173" i="8"/>
  <c r="BF173" i="8"/>
  <c r="T173" i="8"/>
  <c r="R173" i="8"/>
  <c r="P173" i="8"/>
  <c r="BI172" i="8"/>
  <c r="BH172" i="8"/>
  <c r="BG172" i="8"/>
  <c r="BF172" i="8"/>
  <c r="T172" i="8"/>
  <c r="R172" i="8"/>
  <c r="P172" i="8"/>
  <c r="BI171" i="8"/>
  <c r="BH171" i="8"/>
  <c r="BG171" i="8"/>
  <c r="BF171" i="8"/>
  <c r="T171" i="8"/>
  <c r="R171" i="8"/>
  <c r="P171" i="8"/>
  <c r="BI170" i="8"/>
  <c r="BH170" i="8"/>
  <c r="BG170" i="8"/>
  <c r="BF170" i="8"/>
  <c r="T170" i="8"/>
  <c r="R170" i="8"/>
  <c r="P170" i="8"/>
  <c r="BI169" i="8"/>
  <c r="BH169" i="8"/>
  <c r="BG169" i="8"/>
  <c r="BF169" i="8"/>
  <c r="T169" i="8"/>
  <c r="R169" i="8"/>
  <c r="P169" i="8"/>
  <c r="BI168" i="8"/>
  <c r="BH168" i="8"/>
  <c r="BG168" i="8"/>
  <c r="BF168" i="8"/>
  <c r="T168" i="8"/>
  <c r="R168" i="8"/>
  <c r="P168" i="8"/>
  <c r="BI167" i="8"/>
  <c r="BH167" i="8"/>
  <c r="BG167" i="8"/>
  <c r="BF167" i="8"/>
  <c r="T167" i="8"/>
  <c r="R167" i="8"/>
  <c r="P167" i="8"/>
  <c r="BI166" i="8"/>
  <c r="BH166" i="8"/>
  <c r="BG166" i="8"/>
  <c r="BF166" i="8"/>
  <c r="T166" i="8"/>
  <c r="R166" i="8"/>
  <c r="P166" i="8"/>
  <c r="BI165" i="8"/>
  <c r="BH165" i="8"/>
  <c r="BG165" i="8"/>
  <c r="BF165" i="8"/>
  <c r="T165" i="8"/>
  <c r="R165" i="8"/>
  <c r="P165" i="8"/>
  <c r="BI164" i="8"/>
  <c r="BH164" i="8"/>
  <c r="BG164" i="8"/>
  <c r="BF164" i="8"/>
  <c r="T164" i="8"/>
  <c r="R164" i="8"/>
  <c r="P164" i="8"/>
  <c r="BI163" i="8"/>
  <c r="BH163" i="8"/>
  <c r="BG163" i="8"/>
  <c r="BF163" i="8"/>
  <c r="T163" i="8"/>
  <c r="R163" i="8"/>
  <c r="P163" i="8"/>
  <c r="BI162" i="8"/>
  <c r="BH162" i="8"/>
  <c r="BG162" i="8"/>
  <c r="BF162" i="8"/>
  <c r="T162" i="8"/>
  <c r="R162" i="8"/>
  <c r="P162" i="8"/>
  <c r="BI161" i="8"/>
  <c r="BH161" i="8"/>
  <c r="BG161" i="8"/>
  <c r="BF161" i="8"/>
  <c r="T161" i="8"/>
  <c r="R161" i="8"/>
  <c r="P161" i="8"/>
  <c r="BI160" i="8"/>
  <c r="BH160" i="8"/>
  <c r="BG160" i="8"/>
  <c r="BF160" i="8"/>
  <c r="T160" i="8"/>
  <c r="R160" i="8"/>
  <c r="P160" i="8"/>
  <c r="BI159" i="8"/>
  <c r="BH159" i="8"/>
  <c r="BG159" i="8"/>
  <c r="BF159" i="8"/>
  <c r="T159" i="8"/>
  <c r="R159" i="8"/>
  <c r="P159" i="8"/>
  <c r="BI158" i="8"/>
  <c r="BH158" i="8"/>
  <c r="BG158" i="8"/>
  <c r="BF158" i="8"/>
  <c r="T158" i="8"/>
  <c r="R158" i="8"/>
  <c r="P158" i="8"/>
  <c r="BI157" i="8"/>
  <c r="BH157" i="8"/>
  <c r="BG157" i="8"/>
  <c r="BF157" i="8"/>
  <c r="T157" i="8"/>
  <c r="R157" i="8"/>
  <c r="P157" i="8"/>
  <c r="BI156" i="8"/>
  <c r="BH156" i="8"/>
  <c r="BG156" i="8"/>
  <c r="BF156" i="8"/>
  <c r="T156" i="8"/>
  <c r="R156" i="8"/>
  <c r="P156" i="8"/>
  <c r="BI155" i="8"/>
  <c r="BH155" i="8"/>
  <c r="BG155" i="8"/>
  <c r="BF155" i="8"/>
  <c r="T155" i="8"/>
  <c r="R155" i="8"/>
  <c r="P155" i="8"/>
  <c r="BI154" i="8"/>
  <c r="BH154" i="8"/>
  <c r="BG154" i="8"/>
  <c r="BF154" i="8"/>
  <c r="T154" i="8"/>
  <c r="R154" i="8"/>
  <c r="P154" i="8"/>
  <c r="BI153" i="8"/>
  <c r="BH153" i="8"/>
  <c r="BG153" i="8"/>
  <c r="BF153" i="8"/>
  <c r="T153" i="8"/>
  <c r="R153" i="8"/>
  <c r="P153" i="8"/>
  <c r="BI152" i="8"/>
  <c r="BH152" i="8"/>
  <c r="BG152" i="8"/>
  <c r="BF152" i="8"/>
  <c r="T152" i="8"/>
  <c r="R152" i="8"/>
  <c r="P152" i="8"/>
  <c r="BI151" i="8"/>
  <c r="BH151" i="8"/>
  <c r="BG151" i="8"/>
  <c r="BF151" i="8"/>
  <c r="T151" i="8"/>
  <c r="R151" i="8"/>
  <c r="P151" i="8"/>
  <c r="BI150" i="8"/>
  <c r="BH150" i="8"/>
  <c r="BG150" i="8"/>
  <c r="BF150" i="8"/>
  <c r="T150" i="8"/>
  <c r="R150" i="8"/>
  <c r="P150" i="8"/>
  <c r="BI149" i="8"/>
  <c r="BH149" i="8"/>
  <c r="BG149" i="8"/>
  <c r="BF149" i="8"/>
  <c r="T149" i="8"/>
  <c r="R149" i="8"/>
  <c r="P149" i="8"/>
  <c r="BI148" i="8"/>
  <c r="BH148" i="8"/>
  <c r="BG148" i="8"/>
  <c r="BF148" i="8"/>
  <c r="T148" i="8"/>
  <c r="R148" i="8"/>
  <c r="P148" i="8"/>
  <c r="BI147" i="8"/>
  <c r="BH147" i="8"/>
  <c r="BG147" i="8"/>
  <c r="BF147" i="8"/>
  <c r="T147" i="8"/>
  <c r="R147" i="8"/>
  <c r="P147" i="8"/>
  <c r="BI146" i="8"/>
  <c r="BH146" i="8"/>
  <c r="BG146" i="8"/>
  <c r="BF146" i="8"/>
  <c r="T146" i="8"/>
  <c r="R146" i="8"/>
  <c r="P146" i="8"/>
  <c r="BI145" i="8"/>
  <c r="BH145" i="8"/>
  <c r="BG145" i="8"/>
  <c r="BF145" i="8"/>
  <c r="T145" i="8"/>
  <c r="R145" i="8"/>
  <c r="P145" i="8"/>
  <c r="BI142" i="8"/>
  <c r="BH142" i="8"/>
  <c r="BG142" i="8"/>
  <c r="BF142" i="8"/>
  <c r="T142" i="8"/>
  <c r="R142" i="8"/>
  <c r="P142" i="8"/>
  <c r="BI141" i="8"/>
  <c r="BH141" i="8"/>
  <c r="BG141" i="8"/>
  <c r="BF141" i="8"/>
  <c r="T141" i="8"/>
  <c r="R141" i="8"/>
  <c r="P141" i="8"/>
  <c r="BI140" i="8"/>
  <c r="BH140" i="8"/>
  <c r="BG140" i="8"/>
  <c r="BF140" i="8"/>
  <c r="T140" i="8"/>
  <c r="R140" i="8"/>
  <c r="P140" i="8"/>
  <c r="BI138" i="8"/>
  <c r="BH138" i="8"/>
  <c r="BG138" i="8"/>
  <c r="BF138" i="8"/>
  <c r="T138" i="8"/>
  <c r="R138" i="8"/>
  <c r="P138" i="8"/>
  <c r="BI137" i="8"/>
  <c r="BH137" i="8"/>
  <c r="BG137" i="8"/>
  <c r="BF137" i="8"/>
  <c r="T137" i="8"/>
  <c r="R137" i="8"/>
  <c r="P137" i="8"/>
  <c r="BI135" i="8"/>
  <c r="BH135" i="8"/>
  <c r="BG135" i="8"/>
  <c r="BF135" i="8"/>
  <c r="T135" i="8"/>
  <c r="R135" i="8"/>
  <c r="P135" i="8"/>
  <c r="BI134" i="8"/>
  <c r="BH134" i="8"/>
  <c r="BG134" i="8"/>
  <c r="BF134" i="8"/>
  <c r="T134" i="8"/>
  <c r="R134" i="8"/>
  <c r="P134" i="8"/>
  <c r="BI133" i="8"/>
  <c r="BH133" i="8"/>
  <c r="BG133" i="8"/>
  <c r="BF133" i="8"/>
  <c r="T133" i="8"/>
  <c r="R133" i="8"/>
  <c r="P133" i="8"/>
  <c r="J127" i="8"/>
  <c r="J126" i="8"/>
  <c r="F126" i="8"/>
  <c r="F124" i="8"/>
  <c r="E122" i="8"/>
  <c r="J92" i="8"/>
  <c r="J91" i="8"/>
  <c r="F91" i="8"/>
  <c r="F89" i="8"/>
  <c r="E87" i="8"/>
  <c r="J18" i="8"/>
  <c r="E18" i="8"/>
  <c r="F127" i="8"/>
  <c r="J17" i="8"/>
  <c r="J12" i="8"/>
  <c r="J89" i="8" s="1"/>
  <c r="E7" i="8"/>
  <c r="E120" i="8"/>
  <c r="J37" i="7"/>
  <c r="J36" i="7"/>
  <c r="AY100" i="1"/>
  <c r="J35" i="7"/>
  <c r="AX100" i="1"/>
  <c r="BI193" i="7"/>
  <c r="BH193" i="7"/>
  <c r="BG193" i="7"/>
  <c r="BF193" i="7"/>
  <c r="T193" i="7"/>
  <c r="T192" i="7"/>
  <c r="R193" i="7"/>
  <c r="R192" i="7"/>
  <c r="P193" i="7"/>
  <c r="P192" i="7" s="1"/>
  <c r="BI190" i="7"/>
  <c r="BH190" i="7"/>
  <c r="BG190" i="7"/>
  <c r="BF190" i="7"/>
  <c r="T190" i="7"/>
  <c r="R190" i="7"/>
  <c r="P190" i="7"/>
  <c r="BI188" i="7"/>
  <c r="BH188" i="7"/>
  <c r="BG188" i="7"/>
  <c r="BF188" i="7"/>
  <c r="T188" i="7"/>
  <c r="R188" i="7"/>
  <c r="P188" i="7"/>
  <c r="BI184" i="7"/>
  <c r="BH184" i="7"/>
  <c r="BG184" i="7"/>
  <c r="BF184" i="7"/>
  <c r="T184" i="7"/>
  <c r="R184" i="7"/>
  <c r="P184" i="7"/>
  <c r="BI181" i="7"/>
  <c r="BH181" i="7"/>
  <c r="BG181" i="7"/>
  <c r="BF181" i="7"/>
  <c r="T181" i="7"/>
  <c r="R181" i="7"/>
  <c r="P181" i="7"/>
  <c r="BI178" i="7"/>
  <c r="BH178" i="7"/>
  <c r="BG178" i="7"/>
  <c r="BF178" i="7"/>
  <c r="T178" i="7"/>
  <c r="R178" i="7"/>
  <c r="P178" i="7"/>
  <c r="BI176" i="7"/>
  <c r="BH176" i="7"/>
  <c r="BG176" i="7"/>
  <c r="BF176" i="7"/>
  <c r="T176" i="7"/>
  <c r="R176" i="7"/>
  <c r="P176" i="7"/>
  <c r="BI174" i="7"/>
  <c r="BH174" i="7"/>
  <c r="BG174" i="7"/>
  <c r="BF174" i="7"/>
  <c r="T174" i="7"/>
  <c r="R174" i="7"/>
  <c r="P174" i="7"/>
  <c r="BI172" i="7"/>
  <c r="BH172" i="7"/>
  <c r="BG172" i="7"/>
  <c r="BF172" i="7"/>
  <c r="T172" i="7"/>
  <c r="R172" i="7"/>
  <c r="P172" i="7"/>
  <c r="BI170" i="7"/>
  <c r="BH170" i="7"/>
  <c r="BG170" i="7"/>
  <c r="BF170" i="7"/>
  <c r="T170" i="7"/>
  <c r="R170" i="7"/>
  <c r="P170" i="7"/>
  <c r="BI167" i="7"/>
  <c r="BH167" i="7"/>
  <c r="BG167" i="7"/>
  <c r="BF167" i="7"/>
  <c r="T167" i="7"/>
  <c r="R167" i="7"/>
  <c r="P167" i="7"/>
  <c r="BI164" i="7"/>
  <c r="BH164" i="7"/>
  <c r="BG164" i="7"/>
  <c r="BF164" i="7"/>
  <c r="T164" i="7"/>
  <c r="R164" i="7"/>
  <c r="P164" i="7"/>
  <c r="BI163" i="7"/>
  <c r="BH163" i="7"/>
  <c r="BG163" i="7"/>
  <c r="BF163" i="7"/>
  <c r="T163" i="7"/>
  <c r="R163" i="7"/>
  <c r="P163" i="7"/>
  <c r="BI161" i="7"/>
  <c r="BH161" i="7"/>
  <c r="BG161" i="7"/>
  <c r="BF161" i="7"/>
  <c r="T161" i="7"/>
  <c r="R161" i="7"/>
  <c r="P161" i="7"/>
  <c r="BI158" i="7"/>
  <c r="BH158" i="7"/>
  <c r="BG158" i="7"/>
  <c r="BF158" i="7"/>
  <c r="T158" i="7"/>
  <c r="R158" i="7"/>
  <c r="P158" i="7"/>
  <c r="BI155" i="7"/>
  <c r="BH155" i="7"/>
  <c r="BG155" i="7"/>
  <c r="BF155" i="7"/>
  <c r="T155" i="7"/>
  <c r="R155" i="7"/>
  <c r="P155" i="7"/>
  <c r="BI152" i="7"/>
  <c r="BH152" i="7"/>
  <c r="BG152" i="7"/>
  <c r="BF152" i="7"/>
  <c r="T152" i="7"/>
  <c r="R152" i="7"/>
  <c r="P152" i="7"/>
  <c r="BI149" i="7"/>
  <c r="BH149" i="7"/>
  <c r="BG149" i="7"/>
  <c r="BF149" i="7"/>
  <c r="T149" i="7"/>
  <c r="R149" i="7"/>
  <c r="P149" i="7"/>
  <c r="BI147" i="7"/>
  <c r="BH147" i="7"/>
  <c r="BG147" i="7"/>
  <c r="BF147" i="7"/>
  <c r="T147" i="7"/>
  <c r="R147" i="7"/>
  <c r="P147" i="7"/>
  <c r="BI143" i="7"/>
  <c r="BH143" i="7"/>
  <c r="BG143" i="7"/>
  <c r="BF143" i="7"/>
  <c r="T143" i="7"/>
  <c r="R143" i="7"/>
  <c r="P143" i="7"/>
  <c r="BI140" i="7"/>
  <c r="BH140" i="7"/>
  <c r="BG140" i="7"/>
  <c r="BF140" i="7"/>
  <c r="T140" i="7"/>
  <c r="R140" i="7"/>
  <c r="P140" i="7"/>
  <c r="BI138" i="7"/>
  <c r="BH138" i="7"/>
  <c r="BG138" i="7"/>
  <c r="BF138" i="7"/>
  <c r="T138" i="7"/>
  <c r="R138" i="7"/>
  <c r="P138" i="7"/>
  <c r="BI125" i="7"/>
  <c r="BH125" i="7"/>
  <c r="BG125" i="7"/>
  <c r="BF125" i="7"/>
  <c r="T125" i="7"/>
  <c r="R125" i="7"/>
  <c r="P125" i="7"/>
  <c r="F116" i="7"/>
  <c r="E114" i="7"/>
  <c r="F89" i="7"/>
  <c r="E87" i="7"/>
  <c r="J24" i="7"/>
  <c r="E24" i="7"/>
  <c r="J119" i="7"/>
  <c r="J23" i="7"/>
  <c r="J21" i="7"/>
  <c r="E21" i="7"/>
  <c r="J118" i="7"/>
  <c r="J20" i="7"/>
  <c r="J18" i="7"/>
  <c r="E18" i="7"/>
  <c r="F119" i="7"/>
  <c r="J17" i="7"/>
  <c r="J15" i="7"/>
  <c r="E15" i="7"/>
  <c r="F118" i="7" s="1"/>
  <c r="J14" i="7"/>
  <c r="J12" i="7"/>
  <c r="J89" i="7" s="1"/>
  <c r="E7" i="7"/>
  <c r="E112" i="7"/>
  <c r="J37" i="6"/>
  <c r="J36" i="6"/>
  <c r="AY99" i="1"/>
  <c r="J35" i="6"/>
  <c r="AX99" i="1" s="1"/>
  <c r="BI302" i="6"/>
  <c r="BH302" i="6"/>
  <c r="BG302" i="6"/>
  <c r="BF302" i="6"/>
  <c r="T302" i="6"/>
  <c r="R302" i="6"/>
  <c r="P302" i="6"/>
  <c r="BI301" i="6"/>
  <c r="BH301" i="6"/>
  <c r="BG301" i="6"/>
  <c r="BF301" i="6"/>
  <c r="T301" i="6"/>
  <c r="R301" i="6"/>
  <c r="P301" i="6"/>
  <c r="BI299" i="6"/>
  <c r="BH299" i="6"/>
  <c r="BG299" i="6"/>
  <c r="BF299" i="6"/>
  <c r="T299" i="6"/>
  <c r="R299" i="6"/>
  <c r="P299" i="6"/>
  <c r="BI296" i="6"/>
  <c r="BH296" i="6"/>
  <c r="BG296" i="6"/>
  <c r="BF296" i="6"/>
  <c r="T296" i="6"/>
  <c r="T295" i="6"/>
  <c r="R296" i="6"/>
  <c r="R295" i="6"/>
  <c r="P296" i="6"/>
  <c r="P295" i="6"/>
  <c r="BI293" i="6"/>
  <c r="BH293" i="6"/>
  <c r="BG293" i="6"/>
  <c r="BF293" i="6"/>
  <c r="T293" i="6"/>
  <c r="R293" i="6"/>
  <c r="P293" i="6"/>
  <c r="BI292" i="6"/>
  <c r="BH292" i="6"/>
  <c r="BG292" i="6"/>
  <c r="BF292" i="6"/>
  <c r="T292" i="6"/>
  <c r="R292" i="6"/>
  <c r="P292" i="6"/>
  <c r="BI288" i="6"/>
  <c r="BH288" i="6"/>
  <c r="BG288" i="6"/>
  <c r="BF288" i="6"/>
  <c r="T288" i="6"/>
  <c r="R288" i="6"/>
  <c r="P288" i="6"/>
  <c r="BI286" i="6"/>
  <c r="BH286" i="6"/>
  <c r="BG286" i="6"/>
  <c r="BF286" i="6"/>
  <c r="T286" i="6"/>
  <c r="R286" i="6"/>
  <c r="P286" i="6"/>
  <c r="BI284" i="6"/>
  <c r="BH284" i="6"/>
  <c r="BG284" i="6"/>
  <c r="BF284" i="6"/>
  <c r="T284" i="6"/>
  <c r="R284" i="6"/>
  <c r="P284" i="6"/>
  <c r="BI282" i="6"/>
  <c r="BH282" i="6"/>
  <c r="BG282" i="6"/>
  <c r="BF282" i="6"/>
  <c r="T282" i="6"/>
  <c r="R282" i="6"/>
  <c r="P282" i="6"/>
  <c r="BI280" i="6"/>
  <c r="BH280" i="6"/>
  <c r="BG280" i="6"/>
  <c r="BF280" i="6"/>
  <c r="T280" i="6"/>
  <c r="R280" i="6"/>
  <c r="P280" i="6"/>
  <c r="BI278" i="6"/>
  <c r="BH278" i="6"/>
  <c r="BG278" i="6"/>
  <c r="BF278" i="6"/>
  <c r="T278" i="6"/>
  <c r="R278" i="6"/>
  <c r="P278" i="6"/>
  <c r="BI276" i="6"/>
  <c r="BH276" i="6"/>
  <c r="BG276" i="6"/>
  <c r="BF276" i="6"/>
  <c r="T276" i="6"/>
  <c r="R276" i="6"/>
  <c r="P276" i="6"/>
  <c r="BI274" i="6"/>
  <c r="BH274" i="6"/>
  <c r="BG274" i="6"/>
  <c r="BF274" i="6"/>
  <c r="T274" i="6"/>
  <c r="R274" i="6"/>
  <c r="P274" i="6"/>
  <c r="BI271" i="6"/>
  <c r="BH271" i="6"/>
  <c r="BG271" i="6"/>
  <c r="BF271" i="6"/>
  <c r="T271" i="6"/>
  <c r="R271" i="6"/>
  <c r="P271" i="6"/>
  <c r="BI268" i="6"/>
  <c r="BH268" i="6"/>
  <c r="BG268" i="6"/>
  <c r="BF268" i="6"/>
  <c r="T268" i="6"/>
  <c r="R268" i="6"/>
  <c r="P268" i="6"/>
  <c r="BI266" i="6"/>
  <c r="BH266" i="6"/>
  <c r="BG266" i="6"/>
  <c r="BF266" i="6"/>
  <c r="T266" i="6"/>
  <c r="R266" i="6"/>
  <c r="P266" i="6"/>
  <c r="BI264" i="6"/>
  <c r="BH264" i="6"/>
  <c r="BG264" i="6"/>
  <c r="BF264" i="6"/>
  <c r="T264" i="6"/>
  <c r="R264" i="6"/>
  <c r="P264" i="6"/>
  <c r="BI262" i="6"/>
  <c r="BH262" i="6"/>
  <c r="BG262" i="6"/>
  <c r="BF262" i="6"/>
  <c r="T262" i="6"/>
  <c r="R262" i="6"/>
  <c r="P262" i="6"/>
  <c r="BI260" i="6"/>
  <c r="BH260" i="6"/>
  <c r="BG260" i="6"/>
  <c r="BF260" i="6"/>
  <c r="T260" i="6"/>
  <c r="R260" i="6"/>
  <c r="P260" i="6"/>
  <c r="BI257" i="6"/>
  <c r="BH257" i="6"/>
  <c r="BG257" i="6"/>
  <c r="BF257" i="6"/>
  <c r="T257" i="6"/>
  <c r="R257" i="6"/>
  <c r="P257" i="6"/>
  <c r="BI256" i="6"/>
  <c r="BH256" i="6"/>
  <c r="BG256" i="6"/>
  <c r="BF256" i="6"/>
  <c r="T256" i="6"/>
  <c r="R256" i="6"/>
  <c r="P256" i="6"/>
  <c r="BI254" i="6"/>
  <c r="BH254" i="6"/>
  <c r="BG254" i="6"/>
  <c r="BF254" i="6"/>
  <c r="T254" i="6"/>
  <c r="R254" i="6"/>
  <c r="P254" i="6"/>
  <c r="BI253" i="6"/>
  <c r="BH253" i="6"/>
  <c r="BG253" i="6"/>
  <c r="BF253" i="6"/>
  <c r="T253" i="6"/>
  <c r="R253" i="6"/>
  <c r="P253" i="6"/>
  <c r="BI252" i="6"/>
  <c r="BH252" i="6"/>
  <c r="BG252" i="6"/>
  <c r="BF252" i="6"/>
  <c r="T252" i="6"/>
  <c r="R252" i="6"/>
  <c r="P252" i="6"/>
  <c r="BI251" i="6"/>
  <c r="BH251" i="6"/>
  <c r="BG251" i="6"/>
  <c r="BF251" i="6"/>
  <c r="T251" i="6"/>
  <c r="R251" i="6"/>
  <c r="P251" i="6"/>
  <c r="BI247" i="6"/>
  <c r="BH247" i="6"/>
  <c r="BG247" i="6"/>
  <c r="BF247" i="6"/>
  <c r="T247" i="6"/>
  <c r="R247" i="6"/>
  <c r="P247" i="6"/>
  <c r="BI246" i="6"/>
  <c r="BH246" i="6"/>
  <c r="BG246" i="6"/>
  <c r="BF246" i="6"/>
  <c r="T246" i="6"/>
  <c r="R246" i="6"/>
  <c r="P246" i="6"/>
  <c r="BI245" i="6"/>
  <c r="BH245" i="6"/>
  <c r="BG245" i="6"/>
  <c r="BF245" i="6"/>
  <c r="T245" i="6"/>
  <c r="R245" i="6"/>
  <c r="P245" i="6"/>
  <c r="BI244" i="6"/>
  <c r="BH244" i="6"/>
  <c r="BG244" i="6"/>
  <c r="BF244" i="6"/>
  <c r="T244" i="6"/>
  <c r="R244" i="6"/>
  <c r="P244" i="6"/>
  <c r="BI242" i="6"/>
  <c r="BH242" i="6"/>
  <c r="BG242" i="6"/>
  <c r="BF242" i="6"/>
  <c r="T242" i="6"/>
  <c r="R242" i="6"/>
  <c r="P242" i="6"/>
  <c r="BI238" i="6"/>
  <c r="BH238" i="6"/>
  <c r="BG238" i="6"/>
  <c r="BF238" i="6"/>
  <c r="T238" i="6"/>
  <c r="R238" i="6"/>
  <c r="P238" i="6"/>
  <c r="BI236" i="6"/>
  <c r="BH236" i="6"/>
  <c r="BG236" i="6"/>
  <c r="BF236" i="6"/>
  <c r="T236" i="6"/>
  <c r="R236" i="6"/>
  <c r="P236" i="6"/>
  <c r="BI234" i="6"/>
  <c r="BH234" i="6"/>
  <c r="BG234" i="6"/>
  <c r="BF234" i="6"/>
  <c r="T234" i="6"/>
  <c r="R234" i="6"/>
  <c r="P234" i="6"/>
  <c r="BI232" i="6"/>
  <c r="BH232" i="6"/>
  <c r="BG232" i="6"/>
  <c r="BF232" i="6"/>
  <c r="T232" i="6"/>
  <c r="R232" i="6"/>
  <c r="P232" i="6"/>
  <c r="BI230" i="6"/>
  <c r="BH230" i="6"/>
  <c r="BG230" i="6"/>
  <c r="BF230" i="6"/>
  <c r="T230" i="6"/>
  <c r="R230" i="6"/>
  <c r="P230" i="6"/>
  <c r="BI225" i="6"/>
  <c r="BH225" i="6"/>
  <c r="BG225" i="6"/>
  <c r="BF225" i="6"/>
  <c r="T225" i="6"/>
  <c r="R225" i="6"/>
  <c r="P225" i="6"/>
  <c r="BI221" i="6"/>
  <c r="BH221" i="6"/>
  <c r="BG221" i="6"/>
  <c r="BF221" i="6"/>
  <c r="T221" i="6"/>
  <c r="R221" i="6"/>
  <c r="P221" i="6"/>
  <c r="BI219" i="6"/>
  <c r="BH219" i="6"/>
  <c r="BG219" i="6"/>
  <c r="BF219" i="6"/>
  <c r="T219" i="6"/>
  <c r="R219" i="6"/>
  <c r="P219" i="6"/>
  <c r="BI215" i="6"/>
  <c r="BH215" i="6"/>
  <c r="BG215" i="6"/>
  <c r="BF215" i="6"/>
  <c r="T215" i="6"/>
  <c r="R215" i="6"/>
  <c r="P215" i="6"/>
  <c r="BI211" i="6"/>
  <c r="BH211" i="6"/>
  <c r="BG211" i="6"/>
  <c r="BF211" i="6"/>
  <c r="T211" i="6"/>
  <c r="R211" i="6"/>
  <c r="P211" i="6"/>
  <c r="BI209" i="6"/>
  <c r="BH209" i="6"/>
  <c r="BG209" i="6"/>
  <c r="BF209" i="6"/>
  <c r="T209" i="6"/>
  <c r="R209" i="6"/>
  <c r="P209" i="6"/>
  <c r="BI203" i="6"/>
  <c r="BH203" i="6"/>
  <c r="BG203" i="6"/>
  <c r="BF203" i="6"/>
  <c r="T203" i="6"/>
  <c r="R203" i="6"/>
  <c r="P203" i="6"/>
  <c r="BI200" i="6"/>
  <c r="BH200" i="6"/>
  <c r="BG200" i="6"/>
  <c r="BF200" i="6"/>
  <c r="T200" i="6"/>
  <c r="R200" i="6"/>
  <c r="P200" i="6"/>
  <c r="BI198" i="6"/>
  <c r="BH198" i="6"/>
  <c r="BG198" i="6"/>
  <c r="BF198" i="6"/>
  <c r="T198" i="6"/>
  <c r="R198" i="6"/>
  <c r="P198" i="6"/>
  <c r="BI196" i="6"/>
  <c r="BH196" i="6"/>
  <c r="BG196" i="6"/>
  <c r="BF196" i="6"/>
  <c r="T196" i="6"/>
  <c r="R196" i="6"/>
  <c r="P196" i="6"/>
  <c r="BI194" i="6"/>
  <c r="BH194" i="6"/>
  <c r="BG194" i="6"/>
  <c r="BF194" i="6"/>
  <c r="T194" i="6"/>
  <c r="R194" i="6"/>
  <c r="P194" i="6"/>
  <c r="BI192" i="6"/>
  <c r="BH192" i="6"/>
  <c r="BG192" i="6"/>
  <c r="BF192" i="6"/>
  <c r="T192" i="6"/>
  <c r="R192" i="6"/>
  <c r="P192" i="6"/>
  <c r="BI184" i="6"/>
  <c r="BH184" i="6"/>
  <c r="BG184" i="6"/>
  <c r="BF184" i="6"/>
  <c r="T184" i="6"/>
  <c r="R184" i="6"/>
  <c r="P184" i="6"/>
  <c r="BI167" i="6"/>
  <c r="BH167" i="6"/>
  <c r="BG167" i="6"/>
  <c r="BF167" i="6"/>
  <c r="T167" i="6"/>
  <c r="R167" i="6"/>
  <c r="P167" i="6"/>
  <c r="BI165" i="6"/>
  <c r="BH165" i="6"/>
  <c r="BG165" i="6"/>
  <c r="BF165" i="6"/>
  <c r="T165" i="6"/>
  <c r="R165" i="6"/>
  <c r="P165" i="6"/>
  <c r="BI164" i="6"/>
  <c r="BH164" i="6"/>
  <c r="BG164" i="6"/>
  <c r="BF164" i="6"/>
  <c r="T164" i="6"/>
  <c r="R164" i="6"/>
  <c r="P164" i="6"/>
  <c r="BI162" i="6"/>
  <c r="BH162" i="6"/>
  <c r="BG162" i="6"/>
  <c r="BF162" i="6"/>
  <c r="T162" i="6"/>
  <c r="R162" i="6"/>
  <c r="P162" i="6"/>
  <c r="BI161" i="6"/>
  <c r="BH161" i="6"/>
  <c r="BG161" i="6"/>
  <c r="BF161" i="6"/>
  <c r="T161" i="6"/>
  <c r="R161" i="6"/>
  <c r="P161" i="6"/>
  <c r="BI159" i="6"/>
  <c r="BH159" i="6"/>
  <c r="BG159" i="6"/>
  <c r="BF159" i="6"/>
  <c r="T159" i="6"/>
  <c r="R159" i="6"/>
  <c r="P159" i="6"/>
  <c r="BI148" i="6"/>
  <c r="BH148" i="6"/>
  <c r="BG148" i="6"/>
  <c r="BF148" i="6"/>
  <c r="T148" i="6"/>
  <c r="R148" i="6"/>
  <c r="P148" i="6"/>
  <c r="BI143" i="6"/>
  <c r="BH143" i="6"/>
  <c r="BG143" i="6"/>
  <c r="BF143" i="6"/>
  <c r="T143" i="6"/>
  <c r="R143" i="6"/>
  <c r="P143" i="6"/>
  <c r="BI139" i="6"/>
  <c r="BH139" i="6"/>
  <c r="BG139" i="6"/>
  <c r="BF139" i="6"/>
  <c r="T139" i="6"/>
  <c r="R139" i="6"/>
  <c r="P139" i="6"/>
  <c r="BI135" i="6"/>
  <c r="BH135" i="6"/>
  <c r="BG135" i="6"/>
  <c r="BF135" i="6"/>
  <c r="T135" i="6"/>
  <c r="R135" i="6"/>
  <c r="P135" i="6"/>
  <c r="BI132" i="6"/>
  <c r="BH132" i="6"/>
  <c r="BG132" i="6"/>
  <c r="BF132" i="6"/>
  <c r="T132" i="6"/>
  <c r="R132" i="6"/>
  <c r="P132" i="6"/>
  <c r="BI130" i="6"/>
  <c r="BH130" i="6"/>
  <c r="BG130" i="6"/>
  <c r="BF130" i="6"/>
  <c r="T130" i="6"/>
  <c r="R130" i="6"/>
  <c r="P130" i="6"/>
  <c r="BI129" i="6"/>
  <c r="BH129" i="6"/>
  <c r="BG129" i="6"/>
  <c r="BF129" i="6"/>
  <c r="T129" i="6"/>
  <c r="R129" i="6"/>
  <c r="P129" i="6"/>
  <c r="BI127" i="6"/>
  <c r="BH127" i="6"/>
  <c r="BG127" i="6"/>
  <c r="BF127" i="6"/>
  <c r="T127" i="6"/>
  <c r="R127" i="6"/>
  <c r="P127" i="6"/>
  <c r="F118" i="6"/>
  <c r="E116" i="6"/>
  <c r="F89" i="6"/>
  <c r="E87" i="6"/>
  <c r="J24" i="6"/>
  <c r="E24" i="6"/>
  <c r="J121" i="6" s="1"/>
  <c r="J23" i="6"/>
  <c r="J21" i="6"/>
  <c r="E21" i="6"/>
  <c r="J120" i="6"/>
  <c r="J20" i="6"/>
  <c r="J18" i="6"/>
  <c r="E18" i="6"/>
  <c r="F121" i="6"/>
  <c r="J17" i="6"/>
  <c r="J15" i="6"/>
  <c r="E15" i="6"/>
  <c r="F120" i="6"/>
  <c r="J14" i="6"/>
  <c r="J12" i="6"/>
  <c r="J118" i="6"/>
  <c r="E7" i="6"/>
  <c r="E114" i="6"/>
  <c r="J37" i="5"/>
  <c r="J36" i="5"/>
  <c r="AY98" i="1"/>
  <c r="J35" i="5"/>
  <c r="AX98" i="1" s="1"/>
  <c r="BI207" i="5"/>
  <c r="BH207" i="5"/>
  <c r="BG207" i="5"/>
  <c r="BF207" i="5"/>
  <c r="T207" i="5"/>
  <c r="T206" i="5"/>
  <c r="R207" i="5"/>
  <c r="R206" i="5" s="1"/>
  <c r="P207" i="5"/>
  <c r="P206" i="5" s="1"/>
  <c r="BI203" i="5"/>
  <c r="BH203" i="5"/>
  <c r="BG203" i="5"/>
  <c r="BF203" i="5"/>
  <c r="T203" i="5"/>
  <c r="R203" i="5"/>
  <c r="P203" i="5"/>
  <c r="BI200" i="5"/>
  <c r="BH200" i="5"/>
  <c r="BG200" i="5"/>
  <c r="BF200" i="5"/>
  <c r="T200" i="5"/>
  <c r="R200" i="5"/>
  <c r="P200" i="5"/>
  <c r="BI196" i="5"/>
  <c r="BH196" i="5"/>
  <c r="BG196" i="5"/>
  <c r="BF196" i="5"/>
  <c r="T196" i="5"/>
  <c r="R196" i="5"/>
  <c r="P196" i="5"/>
  <c r="BI193" i="5"/>
  <c r="BH193" i="5"/>
  <c r="BG193" i="5"/>
  <c r="BF193" i="5"/>
  <c r="T193" i="5"/>
  <c r="R193" i="5"/>
  <c r="P193" i="5"/>
  <c r="BI190" i="5"/>
  <c r="BH190" i="5"/>
  <c r="BG190" i="5"/>
  <c r="BF190" i="5"/>
  <c r="T190" i="5"/>
  <c r="R190" i="5"/>
  <c r="P190" i="5"/>
  <c r="BI188" i="5"/>
  <c r="BH188" i="5"/>
  <c r="BG188" i="5"/>
  <c r="BF188" i="5"/>
  <c r="T188" i="5"/>
  <c r="R188" i="5"/>
  <c r="P188" i="5"/>
  <c r="BI184" i="5"/>
  <c r="BH184" i="5"/>
  <c r="BG184" i="5"/>
  <c r="BF184" i="5"/>
  <c r="T184" i="5"/>
  <c r="R184" i="5"/>
  <c r="P184" i="5"/>
  <c r="BI181" i="5"/>
  <c r="BH181" i="5"/>
  <c r="BG181" i="5"/>
  <c r="BF181" i="5"/>
  <c r="T181" i="5"/>
  <c r="R181" i="5"/>
  <c r="P181" i="5"/>
  <c r="BI179" i="5"/>
  <c r="BH179" i="5"/>
  <c r="BG179" i="5"/>
  <c r="BF179" i="5"/>
  <c r="T179" i="5"/>
  <c r="R179" i="5"/>
  <c r="P179" i="5"/>
  <c r="BI177" i="5"/>
  <c r="BH177" i="5"/>
  <c r="BG177" i="5"/>
  <c r="BF177" i="5"/>
  <c r="T177" i="5"/>
  <c r="R177" i="5"/>
  <c r="P177" i="5"/>
  <c r="BI175" i="5"/>
  <c r="BH175" i="5"/>
  <c r="BG175" i="5"/>
  <c r="BF175" i="5"/>
  <c r="T175" i="5"/>
  <c r="R175" i="5"/>
  <c r="P175" i="5"/>
  <c r="BI173" i="5"/>
  <c r="BH173" i="5"/>
  <c r="BG173" i="5"/>
  <c r="BF173" i="5"/>
  <c r="T173" i="5"/>
  <c r="R173" i="5"/>
  <c r="P173" i="5"/>
  <c r="BI171" i="5"/>
  <c r="BH171" i="5"/>
  <c r="BG171" i="5"/>
  <c r="BF171" i="5"/>
  <c r="T171" i="5"/>
  <c r="R171" i="5"/>
  <c r="P171" i="5"/>
  <c r="BI169" i="5"/>
  <c r="BH169" i="5"/>
  <c r="BG169" i="5"/>
  <c r="BF169" i="5"/>
  <c r="T169" i="5"/>
  <c r="R169" i="5"/>
  <c r="P169" i="5"/>
  <c r="BI165" i="5"/>
  <c r="BH165" i="5"/>
  <c r="BG165" i="5"/>
  <c r="BF165" i="5"/>
  <c r="T165" i="5"/>
  <c r="R165" i="5"/>
  <c r="P165" i="5"/>
  <c r="BI161" i="5"/>
  <c r="BH161" i="5"/>
  <c r="BG161" i="5"/>
  <c r="BF161" i="5"/>
  <c r="T161" i="5"/>
  <c r="R161" i="5"/>
  <c r="P161" i="5"/>
  <c r="BI158" i="5"/>
  <c r="BH158" i="5"/>
  <c r="BG158" i="5"/>
  <c r="BF158" i="5"/>
  <c r="T158" i="5"/>
  <c r="R158" i="5"/>
  <c r="P158" i="5"/>
  <c r="BI156" i="5"/>
  <c r="BH156" i="5"/>
  <c r="BG156" i="5"/>
  <c r="BF156" i="5"/>
  <c r="T156" i="5"/>
  <c r="R156" i="5"/>
  <c r="P156" i="5"/>
  <c r="BI153" i="5"/>
  <c r="BH153" i="5"/>
  <c r="BG153" i="5"/>
  <c r="BF153" i="5"/>
  <c r="T153" i="5"/>
  <c r="R153" i="5"/>
  <c r="P153" i="5"/>
  <c r="BI151" i="5"/>
  <c r="BH151" i="5"/>
  <c r="BG151" i="5"/>
  <c r="BF151" i="5"/>
  <c r="T151" i="5"/>
  <c r="R151" i="5"/>
  <c r="P151" i="5"/>
  <c r="BI147" i="5"/>
  <c r="BH147" i="5"/>
  <c r="BG147" i="5"/>
  <c r="BF147" i="5"/>
  <c r="T147" i="5"/>
  <c r="R147" i="5"/>
  <c r="P147" i="5"/>
  <c r="BI134" i="5"/>
  <c r="BH134" i="5"/>
  <c r="BG134" i="5"/>
  <c r="BF134" i="5"/>
  <c r="T134" i="5"/>
  <c r="R134" i="5"/>
  <c r="P134" i="5"/>
  <c r="BI131" i="5"/>
  <c r="BH131" i="5"/>
  <c r="BG131" i="5"/>
  <c r="BF131" i="5"/>
  <c r="T131" i="5"/>
  <c r="R131" i="5"/>
  <c r="P131" i="5"/>
  <c r="BI129" i="5"/>
  <c r="BH129" i="5"/>
  <c r="BG129" i="5"/>
  <c r="BF129" i="5"/>
  <c r="T129" i="5"/>
  <c r="R129" i="5"/>
  <c r="P129" i="5"/>
  <c r="BI125" i="5"/>
  <c r="BH125" i="5"/>
  <c r="BG125" i="5"/>
  <c r="BF125" i="5"/>
  <c r="T125" i="5"/>
  <c r="R125" i="5"/>
  <c r="P125" i="5"/>
  <c r="F116" i="5"/>
  <c r="E114" i="5"/>
  <c r="F89" i="5"/>
  <c r="E87" i="5"/>
  <c r="J24" i="5"/>
  <c r="E24" i="5"/>
  <c r="J92" i="5" s="1"/>
  <c r="J23" i="5"/>
  <c r="J21" i="5"/>
  <c r="E21" i="5"/>
  <c r="J118" i="5"/>
  <c r="J20" i="5"/>
  <c r="J18" i="5"/>
  <c r="E18" i="5"/>
  <c r="F92" i="5" s="1"/>
  <c r="J17" i="5"/>
  <c r="J15" i="5"/>
  <c r="E15" i="5"/>
  <c r="F91" i="5"/>
  <c r="J14" i="5"/>
  <c r="J12" i="5"/>
  <c r="J116" i="5" s="1"/>
  <c r="E7" i="5"/>
  <c r="E85" i="5"/>
  <c r="J37" i="4"/>
  <c r="J36" i="4"/>
  <c r="AY97" i="1"/>
  <c r="J35" i="4"/>
  <c r="AX97" i="1"/>
  <c r="BI327" i="4"/>
  <c r="BH327" i="4"/>
  <c r="BG327" i="4"/>
  <c r="BF327" i="4"/>
  <c r="T327" i="4"/>
  <c r="R327" i="4"/>
  <c r="P327" i="4"/>
  <c r="BI326" i="4"/>
  <c r="BH326" i="4"/>
  <c r="BG326" i="4"/>
  <c r="BF326" i="4"/>
  <c r="T326" i="4"/>
  <c r="R326" i="4"/>
  <c r="P326" i="4"/>
  <c r="BI322" i="4"/>
  <c r="BH322" i="4"/>
  <c r="BG322" i="4"/>
  <c r="BF322" i="4"/>
  <c r="T322" i="4"/>
  <c r="R322" i="4"/>
  <c r="P322" i="4"/>
  <c r="BI319" i="4"/>
  <c r="BH319" i="4"/>
  <c r="BG319" i="4"/>
  <c r="BF319" i="4"/>
  <c r="T319" i="4"/>
  <c r="R319" i="4"/>
  <c r="P319" i="4"/>
  <c r="BI318" i="4"/>
  <c r="BH318" i="4"/>
  <c r="BG318" i="4"/>
  <c r="BF318" i="4"/>
  <c r="T318" i="4"/>
  <c r="R318" i="4"/>
  <c r="P318" i="4"/>
  <c r="BI317" i="4"/>
  <c r="BH317" i="4"/>
  <c r="BG317" i="4"/>
  <c r="BF317" i="4"/>
  <c r="T317" i="4"/>
  <c r="R317" i="4"/>
  <c r="P317" i="4"/>
  <c r="BI315" i="4"/>
  <c r="BH315" i="4"/>
  <c r="BG315" i="4"/>
  <c r="BF315" i="4"/>
  <c r="T315" i="4"/>
  <c r="R315" i="4"/>
  <c r="P315" i="4"/>
  <c r="BI311" i="4"/>
  <c r="BH311" i="4"/>
  <c r="BG311" i="4"/>
  <c r="BF311" i="4"/>
  <c r="T311" i="4"/>
  <c r="R311" i="4"/>
  <c r="P311" i="4"/>
  <c r="BI305" i="4"/>
  <c r="BH305" i="4"/>
  <c r="BG305" i="4"/>
  <c r="BF305" i="4"/>
  <c r="T305" i="4"/>
  <c r="R305" i="4"/>
  <c r="P305" i="4"/>
  <c r="BI303" i="4"/>
  <c r="BH303" i="4"/>
  <c r="BG303" i="4"/>
  <c r="BF303" i="4"/>
  <c r="T303" i="4"/>
  <c r="R303" i="4"/>
  <c r="P303" i="4"/>
  <c r="BI302" i="4"/>
  <c r="BH302" i="4"/>
  <c r="BG302" i="4"/>
  <c r="BF302" i="4"/>
  <c r="T302" i="4"/>
  <c r="R302" i="4"/>
  <c r="P302" i="4"/>
  <c r="BI300" i="4"/>
  <c r="BH300" i="4"/>
  <c r="BG300" i="4"/>
  <c r="BF300" i="4"/>
  <c r="T300" i="4"/>
  <c r="R300" i="4"/>
  <c r="P300" i="4"/>
  <c r="BI296" i="4"/>
  <c r="BH296" i="4"/>
  <c r="BG296" i="4"/>
  <c r="BF296" i="4"/>
  <c r="T296" i="4"/>
  <c r="R296" i="4"/>
  <c r="P296" i="4"/>
  <c r="BI293" i="4"/>
  <c r="BH293" i="4"/>
  <c r="BG293" i="4"/>
  <c r="BF293" i="4"/>
  <c r="T293" i="4"/>
  <c r="R293" i="4"/>
  <c r="P293" i="4"/>
  <c r="BI291" i="4"/>
  <c r="BH291" i="4"/>
  <c r="BG291" i="4"/>
  <c r="BF291" i="4"/>
  <c r="T291" i="4"/>
  <c r="R291" i="4"/>
  <c r="P291" i="4"/>
  <c r="BI288" i="4"/>
  <c r="BH288" i="4"/>
  <c r="BG288" i="4"/>
  <c r="BF288" i="4"/>
  <c r="T288" i="4"/>
  <c r="R288" i="4"/>
  <c r="P288" i="4"/>
  <c r="BI285" i="4"/>
  <c r="BH285" i="4"/>
  <c r="BG285" i="4"/>
  <c r="BF285" i="4"/>
  <c r="T285" i="4"/>
  <c r="R285" i="4"/>
  <c r="P285" i="4"/>
  <c r="BI283" i="4"/>
  <c r="BH283" i="4"/>
  <c r="BG283" i="4"/>
  <c r="BF283" i="4"/>
  <c r="T283" i="4"/>
  <c r="R283" i="4"/>
  <c r="P283" i="4"/>
  <c r="BI281" i="4"/>
  <c r="BH281" i="4"/>
  <c r="BG281" i="4"/>
  <c r="BF281" i="4"/>
  <c r="T281" i="4"/>
  <c r="R281" i="4"/>
  <c r="P281" i="4"/>
  <c r="BI279" i="4"/>
  <c r="BH279" i="4"/>
  <c r="BG279" i="4"/>
  <c r="BF279" i="4"/>
  <c r="T279" i="4"/>
  <c r="R279" i="4"/>
  <c r="P279" i="4"/>
  <c r="BI277" i="4"/>
  <c r="BH277" i="4"/>
  <c r="BG277" i="4"/>
  <c r="BF277" i="4"/>
  <c r="T277" i="4"/>
  <c r="R277" i="4"/>
  <c r="P277" i="4"/>
  <c r="BI272" i="4"/>
  <c r="BH272" i="4"/>
  <c r="BG272" i="4"/>
  <c r="BF272" i="4"/>
  <c r="T272" i="4"/>
  <c r="R272" i="4"/>
  <c r="P272" i="4"/>
  <c r="BI267" i="4"/>
  <c r="BH267" i="4"/>
  <c r="BG267" i="4"/>
  <c r="BF267" i="4"/>
  <c r="T267" i="4"/>
  <c r="R267" i="4"/>
  <c r="P267" i="4"/>
  <c r="BI265" i="4"/>
  <c r="BH265" i="4"/>
  <c r="BG265" i="4"/>
  <c r="BF265" i="4"/>
  <c r="T265" i="4"/>
  <c r="R265" i="4"/>
  <c r="P265" i="4"/>
  <c r="BI263" i="4"/>
  <c r="BH263" i="4"/>
  <c r="BG263" i="4"/>
  <c r="BF263" i="4"/>
  <c r="T263" i="4"/>
  <c r="R263" i="4"/>
  <c r="P263" i="4"/>
  <c r="BI260" i="4"/>
  <c r="BH260" i="4"/>
  <c r="BG260" i="4"/>
  <c r="BF260" i="4"/>
  <c r="T260" i="4"/>
  <c r="R260" i="4"/>
  <c r="P260" i="4"/>
  <c r="BI258" i="4"/>
  <c r="BH258" i="4"/>
  <c r="BG258" i="4"/>
  <c r="BF258" i="4"/>
  <c r="T258" i="4"/>
  <c r="R258" i="4"/>
  <c r="P258" i="4"/>
  <c r="BI255" i="4"/>
  <c r="BH255" i="4"/>
  <c r="BG255" i="4"/>
  <c r="BF255" i="4"/>
  <c r="T255" i="4"/>
  <c r="R255" i="4"/>
  <c r="P255" i="4"/>
  <c r="BI253" i="4"/>
  <c r="BH253" i="4"/>
  <c r="BG253" i="4"/>
  <c r="BF253" i="4"/>
  <c r="T253" i="4"/>
  <c r="R253" i="4"/>
  <c r="P253" i="4"/>
  <c r="BI250" i="4"/>
  <c r="BH250" i="4"/>
  <c r="BG250" i="4"/>
  <c r="BF250" i="4"/>
  <c r="T250" i="4"/>
  <c r="R250" i="4"/>
  <c r="P250" i="4"/>
  <c r="BI248" i="4"/>
  <c r="BH248" i="4"/>
  <c r="BG248" i="4"/>
  <c r="BF248" i="4"/>
  <c r="T248" i="4"/>
  <c r="R248" i="4"/>
  <c r="P248" i="4"/>
  <c r="BI245" i="4"/>
  <c r="BH245" i="4"/>
  <c r="BG245" i="4"/>
  <c r="BF245" i="4"/>
  <c r="T245" i="4"/>
  <c r="R245" i="4"/>
  <c r="P245" i="4"/>
  <c r="BI241" i="4"/>
  <c r="BH241" i="4"/>
  <c r="BG241" i="4"/>
  <c r="BF241" i="4"/>
  <c r="T241" i="4"/>
  <c r="R241" i="4"/>
  <c r="P241" i="4"/>
  <c r="BI239" i="4"/>
  <c r="BH239" i="4"/>
  <c r="BG239" i="4"/>
  <c r="BF239" i="4"/>
  <c r="T239" i="4"/>
  <c r="R239" i="4"/>
  <c r="P239" i="4"/>
  <c r="BI236" i="4"/>
  <c r="BH236" i="4"/>
  <c r="BG236" i="4"/>
  <c r="BF236" i="4"/>
  <c r="T236" i="4"/>
  <c r="R236" i="4"/>
  <c r="P236" i="4"/>
  <c r="BI234" i="4"/>
  <c r="BH234" i="4"/>
  <c r="BG234" i="4"/>
  <c r="BF234" i="4"/>
  <c r="T234" i="4"/>
  <c r="R234" i="4"/>
  <c r="P234" i="4"/>
  <c r="BI231" i="4"/>
  <c r="BH231" i="4"/>
  <c r="BG231" i="4"/>
  <c r="BF231" i="4"/>
  <c r="T231" i="4"/>
  <c r="R231" i="4"/>
  <c r="P231" i="4"/>
  <c r="BI227" i="4"/>
  <c r="BH227" i="4"/>
  <c r="BG227" i="4"/>
  <c r="BF227" i="4"/>
  <c r="T227" i="4"/>
  <c r="R227" i="4"/>
  <c r="P227" i="4"/>
  <c r="BI225" i="4"/>
  <c r="BH225" i="4"/>
  <c r="BG225" i="4"/>
  <c r="BF225" i="4"/>
  <c r="T225" i="4"/>
  <c r="R225" i="4"/>
  <c r="P225" i="4"/>
  <c r="BI222" i="4"/>
  <c r="BH222" i="4"/>
  <c r="BG222" i="4"/>
  <c r="BF222" i="4"/>
  <c r="T222" i="4"/>
  <c r="R222" i="4"/>
  <c r="P222" i="4"/>
  <c r="BI220" i="4"/>
  <c r="BH220" i="4"/>
  <c r="BG220" i="4"/>
  <c r="BF220" i="4"/>
  <c r="T220" i="4"/>
  <c r="R220" i="4"/>
  <c r="P220" i="4"/>
  <c r="BI218" i="4"/>
  <c r="BH218" i="4"/>
  <c r="BG218" i="4"/>
  <c r="BF218" i="4"/>
  <c r="T218" i="4"/>
  <c r="R218" i="4"/>
  <c r="P218" i="4"/>
  <c r="BI216" i="4"/>
  <c r="BH216" i="4"/>
  <c r="BG216" i="4"/>
  <c r="BF216" i="4"/>
  <c r="T216" i="4"/>
  <c r="R216" i="4"/>
  <c r="P216" i="4"/>
  <c r="BI214" i="4"/>
  <c r="BH214" i="4"/>
  <c r="BG214" i="4"/>
  <c r="BF214" i="4"/>
  <c r="T214" i="4"/>
  <c r="R214" i="4"/>
  <c r="P214" i="4"/>
  <c r="BI212" i="4"/>
  <c r="BH212" i="4"/>
  <c r="BG212" i="4"/>
  <c r="BF212" i="4"/>
  <c r="T212" i="4"/>
  <c r="R212" i="4"/>
  <c r="P212" i="4"/>
  <c r="BI210" i="4"/>
  <c r="BH210" i="4"/>
  <c r="BG210" i="4"/>
  <c r="BF210" i="4"/>
  <c r="T210" i="4"/>
  <c r="R210" i="4"/>
  <c r="P210" i="4"/>
  <c r="BI208" i="4"/>
  <c r="BH208" i="4"/>
  <c r="BG208" i="4"/>
  <c r="BF208" i="4"/>
  <c r="T208" i="4"/>
  <c r="R208" i="4"/>
  <c r="P208" i="4"/>
  <c r="BI207" i="4"/>
  <c r="BH207" i="4"/>
  <c r="BG207" i="4"/>
  <c r="BF207" i="4"/>
  <c r="T207" i="4"/>
  <c r="R207" i="4"/>
  <c r="P207" i="4"/>
  <c r="BI205" i="4"/>
  <c r="BH205" i="4"/>
  <c r="BG205" i="4"/>
  <c r="BF205" i="4"/>
  <c r="T205" i="4"/>
  <c r="R205" i="4"/>
  <c r="P205" i="4"/>
  <c r="BI203" i="4"/>
  <c r="BH203" i="4"/>
  <c r="BG203" i="4"/>
  <c r="BF203" i="4"/>
  <c r="T203" i="4"/>
  <c r="R203" i="4"/>
  <c r="P203" i="4"/>
  <c r="BI201" i="4"/>
  <c r="BH201" i="4"/>
  <c r="BG201" i="4"/>
  <c r="BF201" i="4"/>
  <c r="T201" i="4"/>
  <c r="R201" i="4"/>
  <c r="P201" i="4"/>
  <c r="BI199" i="4"/>
  <c r="BH199" i="4"/>
  <c r="BG199" i="4"/>
  <c r="BF199" i="4"/>
  <c r="T199" i="4"/>
  <c r="R199" i="4"/>
  <c r="P199" i="4"/>
  <c r="BI197" i="4"/>
  <c r="BH197" i="4"/>
  <c r="BG197" i="4"/>
  <c r="BF197" i="4"/>
  <c r="T197" i="4"/>
  <c r="R197" i="4"/>
  <c r="P197" i="4"/>
  <c r="BI194" i="4"/>
  <c r="BH194" i="4"/>
  <c r="BG194" i="4"/>
  <c r="BF194" i="4"/>
  <c r="T194" i="4"/>
  <c r="R194" i="4"/>
  <c r="P194" i="4"/>
  <c r="BI191" i="4"/>
  <c r="BH191" i="4"/>
  <c r="BG191" i="4"/>
  <c r="BF191" i="4"/>
  <c r="T191" i="4"/>
  <c r="R191" i="4"/>
  <c r="P191" i="4"/>
  <c r="BI189" i="4"/>
  <c r="BH189" i="4"/>
  <c r="BG189" i="4"/>
  <c r="BF189" i="4"/>
  <c r="T189" i="4"/>
  <c r="R189" i="4"/>
  <c r="P189" i="4"/>
  <c r="BI187" i="4"/>
  <c r="BH187" i="4"/>
  <c r="BG187" i="4"/>
  <c r="BF187" i="4"/>
  <c r="T187" i="4"/>
  <c r="R187" i="4"/>
  <c r="P187" i="4"/>
  <c r="BI176" i="4"/>
  <c r="BH176" i="4"/>
  <c r="BG176" i="4"/>
  <c r="BF176" i="4"/>
  <c r="T176" i="4"/>
  <c r="R176" i="4"/>
  <c r="P176" i="4"/>
  <c r="BI173" i="4"/>
  <c r="BH173" i="4"/>
  <c r="BG173" i="4"/>
  <c r="BF173" i="4"/>
  <c r="T173" i="4"/>
  <c r="R173" i="4"/>
  <c r="P173" i="4"/>
  <c r="BI170" i="4"/>
  <c r="BH170" i="4"/>
  <c r="BG170" i="4"/>
  <c r="BF170" i="4"/>
  <c r="T170" i="4"/>
  <c r="R170" i="4"/>
  <c r="P170" i="4"/>
  <c r="BI167" i="4"/>
  <c r="BH167" i="4"/>
  <c r="BG167" i="4"/>
  <c r="BF167" i="4"/>
  <c r="T167" i="4"/>
  <c r="R167" i="4"/>
  <c r="P167" i="4"/>
  <c r="BI165" i="4"/>
  <c r="BH165" i="4"/>
  <c r="BG165" i="4"/>
  <c r="BF165" i="4"/>
  <c r="T165" i="4"/>
  <c r="R165" i="4"/>
  <c r="P165" i="4"/>
  <c r="BI156" i="4"/>
  <c r="BH156" i="4"/>
  <c r="BG156" i="4"/>
  <c r="BF156" i="4"/>
  <c r="T156" i="4"/>
  <c r="R156" i="4"/>
  <c r="P156" i="4"/>
  <c r="BI154" i="4"/>
  <c r="BH154" i="4"/>
  <c r="BG154" i="4"/>
  <c r="BF154" i="4"/>
  <c r="T154" i="4"/>
  <c r="R154" i="4"/>
  <c r="P154" i="4"/>
  <c r="BI152" i="4"/>
  <c r="BH152" i="4"/>
  <c r="BG152" i="4"/>
  <c r="BF152" i="4"/>
  <c r="T152" i="4"/>
  <c r="R152" i="4"/>
  <c r="P152" i="4"/>
  <c r="BI150" i="4"/>
  <c r="BH150" i="4"/>
  <c r="BG150" i="4"/>
  <c r="BF150" i="4"/>
  <c r="T150" i="4"/>
  <c r="R150" i="4"/>
  <c r="P150" i="4"/>
  <c r="BI146" i="4"/>
  <c r="BH146" i="4"/>
  <c r="BG146" i="4"/>
  <c r="BF146" i="4"/>
  <c r="T146" i="4"/>
  <c r="R146" i="4"/>
  <c r="P146" i="4"/>
  <c r="BI143" i="4"/>
  <c r="BH143" i="4"/>
  <c r="BG143" i="4"/>
  <c r="BF143" i="4"/>
  <c r="T143" i="4"/>
  <c r="R143" i="4"/>
  <c r="P143" i="4"/>
  <c r="BI139" i="4"/>
  <c r="BH139" i="4"/>
  <c r="BG139" i="4"/>
  <c r="BF139" i="4"/>
  <c r="T139" i="4"/>
  <c r="R139" i="4"/>
  <c r="P139" i="4"/>
  <c r="BI135" i="4"/>
  <c r="BH135" i="4"/>
  <c r="BG135" i="4"/>
  <c r="BF135" i="4"/>
  <c r="T135" i="4"/>
  <c r="R135" i="4"/>
  <c r="P135" i="4"/>
  <c r="BI132" i="4"/>
  <c r="BH132" i="4"/>
  <c r="BG132" i="4"/>
  <c r="BF132" i="4"/>
  <c r="T132" i="4"/>
  <c r="R132" i="4"/>
  <c r="P132" i="4"/>
  <c r="BI128" i="4"/>
  <c r="BH128" i="4"/>
  <c r="BG128" i="4"/>
  <c r="BF128" i="4"/>
  <c r="T128" i="4"/>
  <c r="R128" i="4"/>
  <c r="P128" i="4"/>
  <c r="BI126" i="4"/>
  <c r="BH126" i="4"/>
  <c r="BG126" i="4"/>
  <c r="BF126" i="4"/>
  <c r="T126" i="4"/>
  <c r="R126" i="4"/>
  <c r="P126" i="4"/>
  <c r="F117" i="4"/>
  <c r="E115" i="4"/>
  <c r="F89" i="4"/>
  <c r="E87" i="4"/>
  <c r="J24" i="4"/>
  <c r="E24" i="4"/>
  <c r="J92" i="4"/>
  <c r="J23" i="4"/>
  <c r="J21" i="4"/>
  <c r="E21" i="4"/>
  <c r="J119" i="4" s="1"/>
  <c r="J20" i="4"/>
  <c r="J18" i="4"/>
  <c r="E18" i="4"/>
  <c r="F120" i="4"/>
  <c r="J17" i="4"/>
  <c r="J15" i="4"/>
  <c r="E15" i="4"/>
  <c r="F119" i="4" s="1"/>
  <c r="J14" i="4"/>
  <c r="J12" i="4"/>
  <c r="J89" i="4"/>
  <c r="E7" i="4"/>
  <c r="E113" i="4" s="1"/>
  <c r="J37" i="3"/>
  <c r="J36" i="3"/>
  <c r="AY96" i="1" s="1"/>
  <c r="J35" i="3"/>
  <c r="AX96" i="1" s="1"/>
  <c r="BI144" i="3"/>
  <c r="BH144" i="3"/>
  <c r="BG144" i="3"/>
  <c r="BF144" i="3"/>
  <c r="T144" i="3"/>
  <c r="T143" i="3" s="1"/>
  <c r="R144" i="3"/>
  <c r="R143" i="3" s="1"/>
  <c r="P144" i="3"/>
  <c r="P143" i="3"/>
  <c r="BI139" i="3"/>
  <c r="BH139" i="3"/>
  <c r="BG139" i="3"/>
  <c r="BF139" i="3"/>
  <c r="T139" i="3"/>
  <c r="R139" i="3"/>
  <c r="P139" i="3"/>
  <c r="BI135" i="3"/>
  <c r="BH135" i="3"/>
  <c r="BG135" i="3"/>
  <c r="BF135" i="3"/>
  <c r="T135" i="3"/>
  <c r="R135" i="3"/>
  <c r="P135" i="3"/>
  <c r="BI133" i="3"/>
  <c r="BH133" i="3"/>
  <c r="BG133" i="3"/>
  <c r="BF133" i="3"/>
  <c r="T133" i="3"/>
  <c r="R133" i="3"/>
  <c r="P133" i="3"/>
  <c r="BI131" i="3"/>
  <c r="BH131" i="3"/>
  <c r="BG131" i="3"/>
  <c r="BF131" i="3"/>
  <c r="T131" i="3"/>
  <c r="R131" i="3"/>
  <c r="P131" i="3"/>
  <c r="BI127" i="3"/>
  <c r="BH127" i="3"/>
  <c r="BG127" i="3"/>
  <c r="BF127" i="3"/>
  <c r="T127" i="3"/>
  <c r="R127" i="3"/>
  <c r="P127" i="3"/>
  <c r="BI125" i="3"/>
  <c r="BH125" i="3"/>
  <c r="BG125" i="3"/>
  <c r="BF125" i="3"/>
  <c r="T125" i="3"/>
  <c r="R125" i="3"/>
  <c r="P125" i="3"/>
  <c r="BI122" i="3"/>
  <c r="BH122" i="3"/>
  <c r="BG122" i="3"/>
  <c r="BF122" i="3"/>
  <c r="T122" i="3"/>
  <c r="R122" i="3"/>
  <c r="P122" i="3"/>
  <c r="F113" i="3"/>
  <c r="E111" i="3"/>
  <c r="F89" i="3"/>
  <c r="E87" i="3"/>
  <c r="J24" i="3"/>
  <c r="E24" i="3"/>
  <c r="J92" i="3"/>
  <c r="J23" i="3"/>
  <c r="J21" i="3"/>
  <c r="E21" i="3"/>
  <c r="J91" i="3"/>
  <c r="J20" i="3"/>
  <c r="J18" i="3"/>
  <c r="E18" i="3"/>
  <c r="F116" i="3"/>
  <c r="J17" i="3"/>
  <c r="J15" i="3"/>
  <c r="E15" i="3"/>
  <c r="F115" i="3" s="1"/>
  <c r="J14" i="3"/>
  <c r="J12" i="3"/>
  <c r="J113" i="3" s="1"/>
  <c r="E7" i="3"/>
  <c r="E109" i="3"/>
  <c r="J37" i="2"/>
  <c r="J36" i="2"/>
  <c r="AY95" i="1"/>
  <c r="J35" i="2"/>
  <c r="AX95" i="1"/>
  <c r="BI139" i="2"/>
  <c r="BH139" i="2"/>
  <c r="BG139" i="2"/>
  <c r="BF139" i="2"/>
  <c r="T139" i="2"/>
  <c r="R139" i="2"/>
  <c r="P139" i="2"/>
  <c r="BI138" i="2"/>
  <c r="BH138" i="2"/>
  <c r="BG138" i="2"/>
  <c r="BF138" i="2"/>
  <c r="T138" i="2"/>
  <c r="R138" i="2"/>
  <c r="P138" i="2"/>
  <c r="BI136" i="2"/>
  <c r="BH136" i="2"/>
  <c r="BG136" i="2"/>
  <c r="BF136" i="2"/>
  <c r="T136" i="2"/>
  <c r="R136" i="2"/>
  <c r="P136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31" i="2"/>
  <c r="BH131" i="2"/>
  <c r="BG131" i="2"/>
  <c r="BF131" i="2"/>
  <c r="T131" i="2"/>
  <c r="R131" i="2"/>
  <c r="P131" i="2"/>
  <c r="BI129" i="2"/>
  <c r="BH129" i="2"/>
  <c r="BG129" i="2"/>
  <c r="BF129" i="2"/>
  <c r="T129" i="2"/>
  <c r="R129" i="2"/>
  <c r="P129" i="2"/>
  <c r="BI127" i="2"/>
  <c r="BH127" i="2"/>
  <c r="BG127" i="2"/>
  <c r="BF127" i="2"/>
  <c r="T127" i="2"/>
  <c r="R127" i="2"/>
  <c r="P127" i="2"/>
  <c r="BI125" i="2"/>
  <c r="BH125" i="2"/>
  <c r="BG125" i="2"/>
  <c r="BF125" i="2"/>
  <c r="T125" i="2"/>
  <c r="R125" i="2"/>
  <c r="P125" i="2"/>
  <c r="BI122" i="2"/>
  <c r="BH122" i="2"/>
  <c r="BG122" i="2"/>
  <c r="BF122" i="2"/>
  <c r="T122" i="2"/>
  <c r="R122" i="2"/>
  <c r="P122" i="2"/>
  <c r="F114" i="2"/>
  <c r="E112" i="2"/>
  <c r="F89" i="2"/>
  <c r="E87" i="2"/>
  <c r="J24" i="2"/>
  <c r="E24" i="2"/>
  <c r="J117" i="2" s="1"/>
  <c r="J23" i="2"/>
  <c r="J21" i="2"/>
  <c r="E21" i="2"/>
  <c r="J116" i="2" s="1"/>
  <c r="J20" i="2"/>
  <c r="J18" i="2"/>
  <c r="E18" i="2"/>
  <c r="F117" i="2" s="1"/>
  <c r="J17" i="2"/>
  <c r="J15" i="2"/>
  <c r="E15" i="2"/>
  <c r="F116" i="2" s="1"/>
  <c r="J14" i="2"/>
  <c r="J12" i="2"/>
  <c r="J114" i="2"/>
  <c r="E7" i="2"/>
  <c r="E110" i="2"/>
  <c r="L90" i="1"/>
  <c r="AM90" i="1"/>
  <c r="AM89" i="1"/>
  <c r="L89" i="1"/>
  <c r="AM87" i="1"/>
  <c r="L87" i="1"/>
  <c r="L85" i="1"/>
  <c r="L84" i="1"/>
  <c r="BK138" i="2"/>
  <c r="J134" i="2"/>
  <c r="BK127" i="2"/>
  <c r="J139" i="2"/>
  <c r="AS94" i="1"/>
  <c r="BK315" i="4"/>
  <c r="BK283" i="4"/>
  <c r="J267" i="4"/>
  <c r="J239" i="4"/>
  <c r="BK222" i="4"/>
  <c r="BK212" i="4"/>
  <c r="BK201" i="4"/>
  <c r="BK170" i="4"/>
  <c r="J135" i="4"/>
  <c r="J126" i="4"/>
  <c r="J302" i="4"/>
  <c r="BK267" i="4"/>
  <c r="BK253" i="4"/>
  <c r="J220" i="4"/>
  <c r="BK214" i="4"/>
  <c r="J201" i="4"/>
  <c r="BK187" i="4"/>
  <c r="J154" i="4"/>
  <c r="BK326" i="4"/>
  <c r="J311" i="4"/>
  <c r="J296" i="4"/>
  <c r="BK272" i="4"/>
  <c r="BK241" i="4"/>
  <c r="J227" i="4"/>
  <c r="BK194" i="4"/>
  <c r="J170" i="4"/>
  <c r="BK146" i="4"/>
  <c r="BK319" i="4"/>
  <c r="BK311" i="4"/>
  <c r="J283" i="4"/>
  <c r="J250" i="4"/>
  <c r="J231" i="4"/>
  <c r="J208" i="4"/>
  <c r="J203" i="4"/>
  <c r="J146" i="4"/>
  <c r="J128" i="4"/>
  <c r="BK193" i="5"/>
  <c r="BK179" i="5"/>
  <c r="J153" i="5"/>
  <c r="J129" i="5"/>
  <c r="J193" i="5"/>
  <c r="J179" i="5"/>
  <c r="J161" i="5"/>
  <c r="BK134" i="5"/>
  <c r="BK156" i="5"/>
  <c r="J188" i="5"/>
  <c r="J171" i="5"/>
  <c r="J131" i="5"/>
  <c r="J299" i="6"/>
  <c r="J292" i="6"/>
  <c r="J271" i="6"/>
  <c r="J253" i="6"/>
  <c r="BK252" i="6"/>
  <c r="BK246" i="6"/>
  <c r="BK244" i="6"/>
  <c r="BK242" i="6"/>
  <c r="BK238" i="6"/>
  <c r="J234" i="6"/>
  <c r="BK230" i="6"/>
  <c r="BK225" i="6"/>
  <c r="J221" i="6"/>
  <c r="J219" i="6"/>
  <c r="J215" i="6"/>
  <c r="J211" i="6"/>
  <c r="J209" i="6"/>
  <c r="J203" i="6"/>
  <c r="J200" i="6"/>
  <c r="J198" i="6"/>
  <c r="BK196" i="6"/>
  <c r="J192" i="6"/>
  <c r="J184" i="6"/>
  <c r="J162" i="6"/>
  <c r="J139" i="6"/>
  <c r="J127" i="6"/>
  <c r="J286" i="6"/>
  <c r="J262" i="6"/>
  <c r="BK256" i="6"/>
  <c r="J242" i="6"/>
  <c r="BK219" i="6"/>
  <c r="BK184" i="6"/>
  <c r="J143" i="6"/>
  <c r="BK302" i="6"/>
  <c r="BK296" i="6"/>
  <c r="BK280" i="6"/>
  <c r="J268" i="6"/>
  <c r="J238" i="6"/>
  <c r="BK221" i="6"/>
  <c r="BK203" i="6"/>
  <c r="BK194" i="6"/>
  <c r="BK161" i="6"/>
  <c r="J135" i="6"/>
  <c r="BK271" i="6"/>
  <c r="J257" i="6"/>
  <c r="BK132" i="6"/>
  <c r="BK176" i="7"/>
  <c r="BK152" i="7"/>
  <c r="J190" i="7"/>
  <c r="BK167" i="7"/>
  <c r="BK138" i="7"/>
  <c r="BK184" i="7"/>
  <c r="J158" i="7"/>
  <c r="J140" i="7"/>
  <c r="J176" i="7"/>
  <c r="BK164" i="7"/>
  <c r="J152" i="7"/>
  <c r="J143" i="7"/>
  <c r="J205" i="8"/>
  <c r="BK193" i="8"/>
  <c r="BK182" i="8"/>
  <c r="J178" i="8"/>
  <c r="BK164" i="8"/>
  <c r="BK159" i="8"/>
  <c r="J156" i="8"/>
  <c r="BK146" i="8"/>
  <c r="J137" i="8"/>
  <c r="BK205" i="8"/>
  <c r="J197" i="8"/>
  <c r="BK183" i="8"/>
  <c r="BK175" i="8"/>
  <c r="J163" i="8"/>
  <c r="J158" i="8"/>
  <c r="J150" i="8"/>
  <c r="J142" i="8"/>
  <c r="BK133" i="8"/>
  <c r="J193" i="8"/>
  <c r="BK188" i="8"/>
  <c r="BK181" i="8"/>
  <c r="J176" i="8"/>
  <c r="BK167" i="8"/>
  <c r="J153" i="8"/>
  <c r="J146" i="8"/>
  <c r="BK197" i="8"/>
  <c r="J179" i="8"/>
  <c r="J166" i="8"/>
  <c r="J160" i="8"/>
  <c r="BK142" i="8"/>
  <c r="BK137" i="8"/>
  <c r="BK279" i="9"/>
  <c r="J259" i="9"/>
  <c r="BK249" i="9"/>
  <c r="BK236" i="9"/>
  <c r="BK226" i="9"/>
  <c r="J205" i="9"/>
  <c r="BK173" i="9"/>
  <c r="BK309" i="9"/>
  <c r="BK292" i="9"/>
  <c r="J241" i="9"/>
  <c r="BK214" i="9"/>
  <c r="BK196" i="9"/>
  <c r="BK164" i="9"/>
  <c r="J134" i="9"/>
  <c r="J295" i="9"/>
  <c r="BK272" i="9"/>
  <c r="BK255" i="9"/>
  <c r="J218" i="9"/>
  <c r="BK192" i="9"/>
  <c r="BK177" i="9"/>
  <c r="J309" i="9"/>
  <c r="J288" i="9"/>
  <c r="J257" i="9"/>
  <c r="BK246" i="9"/>
  <c r="BK238" i="9"/>
  <c r="J207" i="9"/>
  <c r="BK191" i="9"/>
  <c r="BK152" i="9"/>
  <c r="J442" i="10"/>
  <c r="J434" i="10"/>
  <c r="J425" i="10"/>
  <c r="BK409" i="10"/>
  <c r="J386" i="10"/>
  <c r="J367" i="10"/>
  <c r="BK349" i="10"/>
  <c r="BK331" i="10"/>
  <c r="BK319" i="10"/>
  <c r="BK305" i="10"/>
  <c r="J279" i="10"/>
  <c r="J263" i="10"/>
  <c r="J257" i="10"/>
  <c r="J229" i="10"/>
  <c r="BK189" i="10"/>
  <c r="BK155" i="10"/>
  <c r="BK151" i="10"/>
  <c r="J427" i="10"/>
  <c r="BK406" i="10"/>
  <c r="J384" i="10"/>
  <c r="J359" i="10"/>
  <c r="J347" i="10"/>
  <c r="J297" i="10"/>
  <c r="J276" i="10"/>
  <c r="BK269" i="10"/>
  <c r="J259" i="10"/>
  <c r="BK251" i="10"/>
  <c r="BK243" i="10"/>
  <c r="BK229" i="10"/>
  <c r="J209" i="10"/>
  <c r="J177" i="10"/>
  <c r="J161" i="10"/>
  <c r="BK417" i="10"/>
  <c r="BK396" i="10"/>
  <c r="J380" i="10"/>
  <c r="BK372" i="10"/>
  <c r="BK354" i="10"/>
  <c r="J325" i="10"/>
  <c r="BK313" i="10"/>
  <c r="BK294" i="10"/>
  <c r="J283" i="10"/>
  <c r="BK263" i="10"/>
  <c r="J243" i="10"/>
  <c r="BK206" i="10"/>
  <c r="J186" i="10"/>
  <c r="J157" i="10"/>
  <c r="J135" i="10"/>
  <c r="BK434" i="10"/>
  <c r="J406" i="10"/>
  <c r="J396" i="10"/>
  <c r="BK336" i="10"/>
  <c r="BK328" i="10"/>
  <c r="J294" i="10"/>
  <c r="BK281" i="10"/>
  <c r="J269" i="10"/>
  <c r="J256" i="10"/>
  <c r="BK241" i="10"/>
  <c r="BK225" i="10"/>
  <c r="J204" i="10"/>
  <c r="J194" i="10"/>
  <c r="J159" i="10"/>
  <c r="J133" i="10"/>
  <c r="BK139" i="2"/>
  <c r="BK129" i="2"/>
  <c r="J127" i="2"/>
  <c r="BK122" i="2"/>
  <c r="J138" i="2"/>
  <c r="J133" i="2"/>
  <c r="BK134" i="2"/>
  <c r="J135" i="3"/>
  <c r="J125" i="3"/>
  <c r="BK125" i="3"/>
  <c r="J139" i="3"/>
  <c r="J131" i="3"/>
  <c r="J127" i="3"/>
  <c r="J317" i="4"/>
  <c r="BK291" i="4"/>
  <c r="BK285" i="4"/>
  <c r="J279" i="4"/>
  <c r="J272" i="4"/>
  <c r="BK255" i="4"/>
  <c r="J248" i="4"/>
  <c r="J234" i="4"/>
  <c r="BK218" i="4"/>
  <c r="J214" i="4"/>
  <c r="J205" i="4"/>
  <c r="BK189" i="4"/>
  <c r="J156" i="4"/>
  <c r="J326" i="4"/>
  <c r="BK293" i="4"/>
  <c r="J258" i="4"/>
  <c r="J225" i="4"/>
  <c r="BK208" i="4"/>
  <c r="J189" i="4"/>
  <c r="BK165" i="4"/>
  <c r="BK135" i="4"/>
  <c r="J327" i="4"/>
  <c r="J319" i="4"/>
  <c r="BK302" i="4"/>
  <c r="J281" i="4"/>
  <c r="J253" i="4"/>
  <c r="J218" i="4"/>
  <c r="BK197" i="4"/>
  <c r="J173" i="4"/>
  <c r="BK150" i="4"/>
  <c r="BK126" i="4"/>
  <c r="BK318" i="4"/>
  <c r="BK300" i="4"/>
  <c r="BK279" i="4"/>
  <c r="BK260" i="4"/>
  <c r="J245" i="4"/>
  <c r="BK227" i="4"/>
  <c r="J207" i="4"/>
  <c r="BK199" i="4"/>
  <c r="BK143" i="4"/>
  <c r="BK203" i="5"/>
  <c r="J190" i="5"/>
  <c r="J177" i="5"/>
  <c r="BK207" i="5"/>
  <c r="BK190" i="5"/>
  <c r="J169" i="5"/>
  <c r="J158" i="5"/>
  <c r="J207" i="5"/>
  <c r="BK173" i="5"/>
  <c r="J134" i="5"/>
  <c r="J184" i="5"/>
  <c r="BK165" i="5"/>
  <c r="J151" i="5"/>
  <c r="BK125" i="5"/>
  <c r="J293" i="6"/>
  <c r="J276" i="6"/>
  <c r="J256" i="6"/>
  <c r="BK164" i="6"/>
  <c r="BK143" i="6"/>
  <c r="BK129" i="6"/>
  <c r="J288" i="6"/>
  <c r="J280" i="6"/>
  <c r="J260" i="6"/>
  <c r="BK251" i="6"/>
  <c r="BK245" i="6"/>
  <c r="J196" i="6"/>
  <c r="J164" i="6"/>
  <c r="BK139" i="6"/>
  <c r="BK299" i="6"/>
  <c r="BK284" i="6"/>
  <c r="BK274" i="6"/>
  <c r="J245" i="6"/>
  <c r="BK234" i="6"/>
  <c r="J225" i="6"/>
  <c r="BK200" i="6"/>
  <c r="BK165" i="6"/>
  <c r="BK148" i="6"/>
  <c r="BK268" i="6"/>
  <c r="BK254" i="6"/>
  <c r="BK130" i="6"/>
  <c r="J174" i="7"/>
  <c r="J193" i="7"/>
  <c r="J170" i="7"/>
  <c r="BK140" i="7"/>
  <c r="BK193" i="7"/>
  <c r="BK170" i="7"/>
  <c r="BK155" i="7"/>
  <c r="J184" i="7"/>
  <c r="BK174" i="7"/>
  <c r="BK163" i="7"/>
  <c r="BK147" i="7"/>
  <c r="J203" i="8"/>
  <c r="BK189" i="8"/>
  <c r="J181" i="8"/>
  <c r="BK171" i="8"/>
  <c r="BK163" i="8"/>
  <c r="BK158" i="8"/>
  <c r="J152" i="8"/>
  <c r="J145" i="8"/>
  <c r="J135" i="8"/>
  <c r="BK203" i="8"/>
  <c r="J198" i="8"/>
  <c r="J187" i="8"/>
  <c r="J182" i="8"/>
  <c r="J171" i="8"/>
  <c r="J167" i="8"/>
  <c r="BK160" i="8"/>
  <c r="J154" i="8"/>
  <c r="J148" i="8"/>
  <c r="BK138" i="8"/>
  <c r="BK198" i="8"/>
  <c r="BK190" i="8"/>
  <c r="BK186" i="8"/>
  <c r="BK179" i="8"/>
  <c r="J175" i="8"/>
  <c r="J168" i="8"/>
  <c r="J157" i="8"/>
  <c r="BK147" i="8"/>
  <c r="J192" i="8"/>
  <c r="J170" i="8"/>
  <c r="BK161" i="8"/>
  <c r="BK153" i="8"/>
  <c r="J140" i="8"/>
  <c r="J292" i="9"/>
  <c r="BK261" i="9"/>
  <c r="J253" i="9"/>
  <c r="J246" i="9"/>
  <c r="J229" i="9"/>
  <c r="BK218" i="9"/>
  <c r="J194" i="9"/>
  <c r="BK168" i="9"/>
  <c r="BK305" i="9"/>
  <c r="J284" i="9"/>
  <c r="BK229" i="9"/>
  <c r="BK221" i="9"/>
  <c r="BK194" i="9"/>
  <c r="J154" i="9"/>
  <c r="BK303" i="9"/>
  <c r="BK293" i="9"/>
  <c r="BK275" i="9"/>
  <c r="BK253" i="9"/>
  <c r="J238" i="9"/>
  <c r="J214" i="9"/>
  <c r="BK185" i="9"/>
  <c r="J161" i="9"/>
  <c r="BK301" i="9"/>
  <c r="J279" i="9"/>
  <c r="J255" i="9"/>
  <c r="BK245" i="9"/>
  <c r="J236" i="9"/>
  <c r="J199" i="9"/>
  <c r="BK154" i="9"/>
  <c r="J138" i="9"/>
  <c r="J440" i="10"/>
  <c r="BK430" i="10"/>
  <c r="J414" i="10"/>
  <c r="J400" i="10"/>
  <c r="BK377" i="10"/>
  <c r="BK364" i="10"/>
  <c r="BK333" i="10"/>
  <c r="BK321" i="10"/>
  <c r="J313" i="10"/>
  <c r="J287" i="10"/>
  <c r="BK265" i="10"/>
  <c r="J260" i="10"/>
  <c r="J239" i="10"/>
  <c r="BK218" i="10"/>
  <c r="BK161" i="10"/>
  <c r="J151" i="10"/>
  <c r="BK126" i="10"/>
  <c r="J439" i="10"/>
  <c r="BK437" i="10"/>
  <c r="J430" i="10"/>
  <c r="J409" i="10"/>
  <c r="BK386" i="10"/>
  <c r="BK369" i="10"/>
  <c r="J344" i="10"/>
  <c r="BK292" i="10"/>
  <c r="J274" i="10"/>
  <c r="J267" i="10"/>
  <c r="BK256" i="10"/>
  <c r="J247" i="10"/>
  <c r="BK239" i="10"/>
  <c r="J233" i="10"/>
  <c r="J227" i="10"/>
  <c r="J189" i="10"/>
  <c r="BK425" i="10"/>
  <c r="J416" i="10"/>
  <c r="J388" i="10"/>
  <c r="J379" i="10"/>
  <c r="J369" i="10"/>
  <c r="BK361" i="10"/>
  <c r="BK338" i="10"/>
  <c r="J315" i="10"/>
  <c r="J305" i="10"/>
  <c r="J281" i="10"/>
  <c r="BK264" i="10"/>
  <c r="J249" i="10"/>
  <c r="BK235" i="10"/>
  <c r="BK202" i="10"/>
  <c r="J180" i="10"/>
  <c r="J144" i="10"/>
  <c r="J128" i="10"/>
  <c r="J417" i="10"/>
  <c r="BK400" i="10"/>
  <c r="J361" i="10"/>
  <c r="J331" i="10"/>
  <c r="BK297" i="10"/>
  <c r="J285" i="10"/>
  <c r="BK272" i="10"/>
  <c r="J264" i="10"/>
  <c r="J255" i="10"/>
  <c r="J237" i="10"/>
  <c r="J214" i="10"/>
  <c r="J202" i="10"/>
  <c r="BK192" i="10"/>
  <c r="J183" i="10"/>
  <c r="BK157" i="10"/>
  <c r="BK128" i="10"/>
  <c r="J125" i="2"/>
  <c r="BK133" i="2"/>
  <c r="J136" i="2"/>
  <c r="BK139" i="3"/>
  <c r="BK131" i="3"/>
  <c r="BK207" i="4"/>
  <c r="J194" i="4"/>
  <c r="J165" i="4"/>
  <c r="BK305" i="4"/>
  <c r="BK296" i="4"/>
  <c r="J265" i="4"/>
  <c r="J255" i="4"/>
  <c r="BK245" i="4"/>
  <c r="J210" i="4"/>
  <c r="J199" i="4"/>
  <c r="BK176" i="4"/>
  <c r="BK156" i="4"/>
  <c r="J132" i="4"/>
  <c r="BK322" i="4"/>
  <c r="J305" i="4"/>
  <c r="J293" i="4"/>
  <c r="BK263" i="4"/>
  <c r="BK239" i="4"/>
  <c r="J191" i="4"/>
  <c r="J167" i="4"/>
  <c r="J143" i="4"/>
  <c r="J322" i="4"/>
  <c r="J315" i="4"/>
  <c r="BK258" i="4"/>
  <c r="J236" i="4"/>
  <c r="BK225" i="4"/>
  <c r="BK205" i="4"/>
  <c r="J176" i="4"/>
  <c r="BK132" i="4"/>
  <c r="J196" i="5"/>
  <c r="J181" i="5"/>
  <c r="J156" i="5"/>
  <c r="BK131" i="5"/>
  <c r="BK196" i="5"/>
  <c r="BK181" i="5"/>
  <c r="J165" i="5"/>
  <c r="BK151" i="5"/>
  <c r="BK177" i="5"/>
  <c r="BK158" i="5"/>
  <c r="J125" i="5"/>
  <c r="BK175" i="5"/>
  <c r="BK161" i="5"/>
  <c r="BK129" i="5"/>
  <c r="J296" i="6"/>
  <c r="BK278" i="6"/>
  <c r="J266" i="6"/>
  <c r="J165" i="6"/>
  <c r="J148" i="6"/>
  <c r="J132" i="6"/>
  <c r="BK292" i="6"/>
  <c r="J284" i="6"/>
  <c r="BK266" i="6"/>
  <c r="J254" i="6"/>
  <c r="J246" i="6"/>
  <c r="BK232" i="6"/>
  <c r="J194" i="6"/>
  <c r="J159" i="6"/>
  <c r="BK301" i="6"/>
  <c r="BK286" i="6"/>
  <c r="BK276" i="6"/>
  <c r="J247" i="6"/>
  <c r="BK236" i="6"/>
  <c r="J230" i="6"/>
  <c r="BK211" i="6"/>
  <c r="BK198" i="6"/>
  <c r="BK162" i="6"/>
  <c r="J130" i="6"/>
  <c r="BK264" i="6"/>
  <c r="J251" i="6"/>
  <c r="J178" i="7"/>
  <c r="BK158" i="7"/>
  <c r="J172" i="7"/>
  <c r="BK149" i="7"/>
  <c r="BK125" i="7"/>
  <c r="J181" i="7"/>
  <c r="J149" i="7"/>
  <c r="J125" i="7"/>
  <c r="BK178" i="7"/>
  <c r="J167" i="7"/>
  <c r="J155" i="7"/>
  <c r="J207" i="8"/>
  <c r="J199" i="8"/>
  <c r="BK187" i="8"/>
  <c r="J173" i="8"/>
  <c r="BK166" i="8"/>
  <c r="BK157" i="8"/>
  <c r="BK150" i="8"/>
  <c r="J138" i="8"/>
  <c r="J133" i="8"/>
  <c r="BK199" i="8"/>
  <c r="J190" i="8"/>
  <c r="J186" i="8"/>
  <c r="J180" i="8"/>
  <c r="BK168" i="8"/>
  <c r="J161" i="8"/>
  <c r="BK156" i="8"/>
  <c r="J151" i="8"/>
  <c r="J147" i="8"/>
  <c r="BK135" i="8"/>
  <c r="J196" i="8"/>
  <c r="J189" i="8"/>
  <c r="J184" i="8"/>
  <c r="BK180" i="8"/>
  <c r="BK177" i="8"/>
  <c r="BK172" i="8"/>
  <c r="J164" i="8"/>
  <c r="J149" i="8"/>
  <c r="J134" i="8"/>
  <c r="J185" i="8"/>
  <c r="BK169" i="8"/>
  <c r="BK155" i="8"/>
  <c r="BK151" i="8"/>
  <c r="J305" i="9"/>
  <c r="J275" i="9"/>
  <c r="J251" i="9"/>
  <c r="J243" i="9"/>
  <c r="BK231" i="9"/>
  <c r="BK207" i="9"/>
  <c r="J185" i="9"/>
  <c r="J152" i="9"/>
  <c r="BK295" i="9"/>
  <c r="J245" i="9"/>
  <c r="J226" i="9"/>
  <c r="BK199" i="9"/>
  <c r="J168" i="9"/>
  <c r="BK138" i="9"/>
  <c r="J297" i="9"/>
  <c r="BK277" i="9"/>
  <c r="J261" i="9"/>
  <c r="BK251" i="9"/>
  <c r="J231" i="9"/>
  <c r="J196" i="9"/>
  <c r="J181" i="9"/>
  <c r="BK134" i="9"/>
  <c r="J303" i="9"/>
  <c r="BK284" i="9"/>
  <c r="BK259" i="9"/>
  <c r="J248" i="9"/>
  <c r="BK243" i="9"/>
  <c r="J216" i="9"/>
  <c r="J177" i="9"/>
  <c r="J147" i="9"/>
  <c r="BK440" i="10"/>
  <c r="J437" i="10"/>
  <c r="BK427" i="10"/>
  <c r="BK411" i="10"/>
  <c r="BK388" i="10"/>
  <c r="J372" i="10"/>
  <c r="BK359" i="10"/>
  <c r="BK347" i="10"/>
  <c r="BK325" i="10"/>
  <c r="BK315" i="10"/>
  <c r="J302" i="10"/>
  <c r="J266" i="10"/>
  <c r="BK259" i="10"/>
  <c r="BK233" i="10"/>
  <c r="J197" i="10"/>
  <c r="J155" i="10"/>
  <c r="J153" i="10"/>
  <c r="BK432" i="10"/>
  <c r="BK416" i="10"/>
  <c r="BK402" i="10"/>
  <c r="BK374" i="10"/>
  <c r="J351" i="10"/>
  <c r="J328" i="10"/>
  <c r="J277" i="10"/>
  <c r="BK271" i="10"/>
  <c r="BK262" i="10"/>
  <c r="BK255" i="10"/>
  <c r="BK245" i="10"/>
  <c r="BK237" i="10"/>
  <c r="BK231" i="10"/>
  <c r="J218" i="10"/>
  <c r="BK200" i="10"/>
  <c r="J175" i="10"/>
  <c r="J423" i="10"/>
  <c r="BK404" i="10"/>
  <c r="BK382" i="10"/>
  <c r="J374" i="10"/>
  <c r="J364" i="10"/>
  <c r="BK351" i="10"/>
  <c r="J336" i="10"/>
  <c r="BK309" i="10"/>
  <c r="J292" i="10"/>
  <c r="BK276" i="10"/>
  <c r="J251" i="10"/>
  <c r="J225" i="10"/>
  <c r="J200" i="10"/>
  <c r="BK183" i="10"/>
  <c r="BK144" i="10"/>
  <c r="BK133" i="10"/>
  <c r="J419" i="10"/>
  <c r="J404" i="10"/>
  <c r="J354" i="10"/>
  <c r="BK323" i="10"/>
  <c r="J289" i="10"/>
  <c r="BK283" i="10"/>
  <c r="BK267" i="10"/>
  <c r="BK260" i="10"/>
  <c r="BK253" i="10"/>
  <c r="J231" i="10"/>
  <c r="J206" i="10"/>
  <c r="BK194" i="10"/>
  <c r="BK180" i="10"/>
  <c r="BK135" i="10"/>
  <c r="BK136" i="2"/>
  <c r="J129" i="2"/>
  <c r="BK125" i="2"/>
  <c r="J122" i="2"/>
  <c r="J131" i="2"/>
  <c r="BK131" i="2"/>
  <c r="J144" i="3"/>
  <c r="BK133" i="3"/>
  <c r="BK127" i="3"/>
  <c r="BK122" i="3"/>
  <c r="BK144" i="3"/>
  <c r="BK135" i="3"/>
  <c r="J133" i="3"/>
  <c r="J122" i="3"/>
  <c r="J303" i="4"/>
  <c r="BK288" i="4"/>
  <c r="BK281" i="4"/>
  <c r="BK277" i="4"/>
  <c r="BK265" i="4"/>
  <c r="J241" i="4"/>
  <c r="BK236" i="4"/>
  <c r="BK220" i="4"/>
  <c r="J216" i="4"/>
  <c r="BK210" i="4"/>
  <c r="J197" i="4"/>
  <c r="BK167" i="4"/>
  <c r="J150" i="4"/>
  <c r="BK128" i="4"/>
  <c r="BK303" i="4"/>
  <c r="J291" i="4"/>
  <c r="J263" i="4"/>
  <c r="BK250" i="4"/>
  <c r="BK216" i="4"/>
  <c r="BK203" i="4"/>
  <c r="BK191" i="4"/>
  <c r="BK173" i="4"/>
  <c r="J152" i="4"/>
  <c r="BK327" i="4"/>
  <c r="J318" i="4"/>
  <c r="J300" i="4"/>
  <c r="J288" i="4"/>
  <c r="J260" i="4"/>
  <c r="BK231" i="4"/>
  <c r="J212" i="4"/>
  <c r="J187" i="4"/>
  <c r="BK152" i="4"/>
  <c r="BK139" i="4"/>
  <c r="BK317" i="4"/>
  <c r="J285" i="4"/>
  <c r="J277" i="4"/>
  <c r="BK248" i="4"/>
  <c r="BK234" i="4"/>
  <c r="J222" i="4"/>
  <c r="BK154" i="4"/>
  <c r="J139" i="4"/>
  <c r="J200" i="5"/>
  <c r="BK188" i="5"/>
  <c r="BK171" i="5"/>
  <c r="BK200" i="5"/>
  <c r="BK184" i="5"/>
  <c r="J173" i="5"/>
  <c r="BK147" i="5"/>
  <c r="J175" i="5"/>
  <c r="BK153" i="5"/>
  <c r="J203" i="5"/>
  <c r="BK169" i="5"/>
  <c r="J147" i="5"/>
  <c r="J301" i="6"/>
  <c r="BK282" i="6"/>
  <c r="J274" i="6"/>
  <c r="BK260" i="6"/>
  <c r="BK167" i="6"/>
  <c r="J161" i="6"/>
  <c r="BK135" i="6"/>
  <c r="BK293" i="6"/>
  <c r="J282" i="6"/>
  <c r="J264" i="6"/>
  <c r="BK257" i="6"/>
  <c r="BK247" i="6"/>
  <c r="J236" i="6"/>
  <c r="BK209" i="6"/>
  <c r="J167" i="6"/>
  <c r="BK127" i="6"/>
  <c r="J302" i="6"/>
  <c r="BK288" i="6"/>
  <c r="J278" i="6"/>
  <c r="BK253" i="6"/>
  <c r="J244" i="6"/>
  <c r="J232" i="6"/>
  <c r="BK215" i="6"/>
  <c r="BK192" i="6"/>
  <c r="BK159" i="6"/>
  <c r="J129" i="6"/>
  <c r="BK262" i="6"/>
  <c r="J252" i="6"/>
  <c r="BK190" i="7"/>
  <c r="J164" i="7"/>
  <c r="J147" i="7"/>
  <c r="BK188" i="7"/>
  <c r="J163" i="7"/>
  <c r="J188" i="7"/>
  <c r="J161" i="7"/>
  <c r="BK143" i="7"/>
  <c r="BK181" i="7"/>
  <c r="BK172" i="7"/>
  <c r="BK161" i="7"/>
  <c r="J138" i="7"/>
  <c r="J200" i="8"/>
  <c r="BK185" i="8"/>
  <c r="J177" i="8"/>
  <c r="BK170" i="8"/>
  <c r="J162" i="8"/>
  <c r="BK148" i="8"/>
  <c r="BK140" i="8"/>
  <c r="BK134" i="8"/>
  <c r="BK200" i="8"/>
  <c r="BK196" i="8"/>
  <c r="BK184" i="8"/>
  <c r="BK176" i="8"/>
  <c r="J169" i="8"/>
  <c r="BK162" i="8"/>
  <c r="J159" i="8"/>
  <c r="J155" i="8"/>
  <c r="BK149" i="8"/>
  <c r="BK141" i="8"/>
  <c r="BK207" i="8"/>
  <c r="BK192" i="8"/>
  <c r="J183" i="8"/>
  <c r="BK178" i="8"/>
  <c r="BK173" i="8"/>
  <c r="BK165" i="8"/>
  <c r="BK152" i="8"/>
  <c r="BK145" i="8"/>
  <c r="J188" i="8"/>
  <c r="J172" i="8"/>
  <c r="J165" i="8"/>
  <c r="BK154" i="8"/>
  <c r="J141" i="8"/>
  <c r="BK307" i="9"/>
  <c r="J277" i="9"/>
  <c r="BK257" i="9"/>
  <c r="BK248" i="9"/>
  <c r="BK241" i="9"/>
  <c r="BK223" i="9"/>
  <c r="BK198" i="9"/>
  <c r="J192" i="9"/>
  <c r="J164" i="9"/>
  <c r="BK297" i="9"/>
  <c r="J272" i="9"/>
  <c r="J223" i="9"/>
  <c r="BK205" i="9"/>
  <c r="BK181" i="9"/>
  <c r="BK147" i="9"/>
  <c r="J301" i="9"/>
  <c r="BK288" i="9"/>
  <c r="J265" i="9"/>
  <c r="J244" i="9"/>
  <c r="BK216" i="9"/>
  <c r="J191" i="9"/>
  <c r="J173" i="9"/>
  <c r="J307" i="9"/>
  <c r="J293" i="9"/>
  <c r="BK265" i="9"/>
  <c r="J249" i="9"/>
  <c r="BK244" i="9"/>
  <c r="J221" i="9"/>
  <c r="J198" i="9"/>
  <c r="BK161" i="9"/>
  <c r="BK442" i="10"/>
  <c r="BK439" i="10"/>
  <c r="J432" i="10"/>
  <c r="BK419" i="10"/>
  <c r="J402" i="10"/>
  <c r="BK379" i="10"/>
  <c r="J357" i="10"/>
  <c r="BK344" i="10"/>
  <c r="J323" i="10"/>
  <c r="J309" i="10"/>
  <c r="BK289" i="10"/>
  <c r="BK277" i="10"/>
  <c r="BK261" i="10"/>
  <c r="J245" i="10"/>
  <c r="BK222" i="10"/>
  <c r="BK175" i="10"/>
  <c r="BK153" i="10"/>
  <c r="BK423" i="10"/>
  <c r="J382" i="10"/>
  <c r="BK357" i="10"/>
  <c r="J338" i="10"/>
  <c r="BK279" i="10"/>
  <c r="J272" i="10"/>
  <c r="BK266" i="10"/>
  <c r="J261" i="10"/>
  <c r="J253" i="10"/>
  <c r="J241" i="10"/>
  <c r="J235" i="10"/>
  <c r="J222" i="10"/>
  <c r="BK204" i="10"/>
  <c r="BK159" i="10"/>
  <c r="BK414" i="10"/>
  <c r="BK384" i="10"/>
  <c r="J377" i="10"/>
  <c r="BK367" i="10"/>
  <c r="J349" i="10"/>
  <c r="J321" i="10"/>
  <c r="BK302" i="10"/>
  <c r="BK285" i="10"/>
  <c r="J271" i="10"/>
  <c r="J262" i="10"/>
  <c r="BK247" i="10"/>
  <c r="BK214" i="10"/>
  <c r="J192" i="10"/>
  <c r="BK177" i="10"/>
  <c r="BK141" i="10"/>
  <c r="J126" i="10"/>
  <c r="J411" i="10"/>
  <c r="BK380" i="10"/>
  <c r="J333" i="10"/>
  <c r="J319" i="10"/>
  <c r="BK287" i="10"/>
  <c r="BK274" i="10"/>
  <c r="J265" i="10"/>
  <c r="BK257" i="10"/>
  <c r="BK249" i="10"/>
  <c r="BK227" i="10"/>
  <c r="BK209" i="10"/>
  <c r="BK197" i="10"/>
  <c r="BK186" i="10"/>
  <c r="J141" i="10"/>
  <c r="BK124" i="2" l="1"/>
  <c r="J124" i="2"/>
  <c r="J98" i="2"/>
  <c r="T124" i="2"/>
  <c r="T132" i="2"/>
  <c r="R137" i="2"/>
  <c r="BK121" i="3"/>
  <c r="J121" i="3" s="1"/>
  <c r="J98" i="3" s="1"/>
  <c r="T121" i="3"/>
  <c r="T120" i="3" s="1"/>
  <c r="T119" i="3" s="1"/>
  <c r="T125" i="4"/>
  <c r="T252" i="4"/>
  <c r="P257" i="4"/>
  <c r="BK299" i="4"/>
  <c r="J299" i="4" s="1"/>
  <c r="J101" i="4" s="1"/>
  <c r="T304" i="4"/>
  <c r="T325" i="4"/>
  <c r="P124" i="5"/>
  <c r="P150" i="5"/>
  <c r="P155" i="5"/>
  <c r="P187" i="5"/>
  <c r="BK126" i="6"/>
  <c r="J126" i="6"/>
  <c r="J98" i="6" s="1"/>
  <c r="BK202" i="6"/>
  <c r="J202" i="6"/>
  <c r="J99" i="6" s="1"/>
  <c r="BK220" i="6"/>
  <c r="J220" i="6"/>
  <c r="J100" i="6" s="1"/>
  <c r="P229" i="6"/>
  <c r="T298" i="6"/>
  <c r="T297" i="6" s="1"/>
  <c r="P124" i="7"/>
  <c r="R151" i="7"/>
  <c r="T157" i="7"/>
  <c r="R183" i="7"/>
  <c r="T132" i="8"/>
  <c r="R136" i="8"/>
  <c r="R139" i="8"/>
  <c r="P144" i="8"/>
  <c r="BK174" i="8"/>
  <c r="J174" i="8" s="1"/>
  <c r="J103" i="8" s="1"/>
  <c r="R191" i="8"/>
  <c r="T195" i="8"/>
  <c r="T194" i="8"/>
  <c r="T133" i="9"/>
  <c r="T172" i="9"/>
  <c r="T215" i="9"/>
  <c r="T220" i="9"/>
  <c r="R235" i="9"/>
  <c r="T247" i="9"/>
  <c r="T252" i="9"/>
  <c r="R264" i="9"/>
  <c r="T278" i="9"/>
  <c r="BK300" i="9"/>
  <c r="J300" i="9"/>
  <c r="J111" i="9" s="1"/>
  <c r="R124" i="2"/>
  <c r="R121" i="2" s="1"/>
  <c r="R120" i="2" s="1"/>
  <c r="P132" i="2"/>
  <c r="BK137" i="2"/>
  <c r="J137" i="2" s="1"/>
  <c r="J100" i="2" s="1"/>
  <c r="T137" i="2"/>
  <c r="T121" i="2" s="1"/>
  <c r="T120" i="2" s="1"/>
  <c r="R121" i="3"/>
  <c r="R120" i="3" s="1"/>
  <c r="R119" i="3" s="1"/>
  <c r="BK125" i="4"/>
  <c r="BK124" i="4" s="1"/>
  <c r="J124" i="4" s="1"/>
  <c r="J97" i="4" s="1"/>
  <c r="R252" i="4"/>
  <c r="R257" i="4"/>
  <c r="T299" i="4"/>
  <c r="P304" i="4"/>
  <c r="R325" i="4"/>
  <c r="T124" i="5"/>
  <c r="T150" i="5"/>
  <c r="BK155" i="5"/>
  <c r="J155" i="5"/>
  <c r="J100" i="5"/>
  <c r="T187" i="5"/>
  <c r="T126" i="6"/>
  <c r="R202" i="6"/>
  <c r="R220" i="6"/>
  <c r="R125" i="6" s="1"/>
  <c r="BK229" i="6"/>
  <c r="J229" i="6" s="1"/>
  <c r="J101" i="6" s="1"/>
  <c r="BK298" i="6"/>
  <c r="J298" i="6"/>
  <c r="J104" i="6" s="1"/>
  <c r="BK124" i="7"/>
  <c r="J124" i="7" s="1"/>
  <c r="J98" i="7" s="1"/>
  <c r="BK151" i="7"/>
  <c r="J151" i="7" s="1"/>
  <c r="J99" i="7" s="1"/>
  <c r="R157" i="7"/>
  <c r="P183" i="7"/>
  <c r="BK132" i="8"/>
  <c r="J132" i="8"/>
  <c r="J98" i="8" s="1"/>
  <c r="BK136" i="8"/>
  <c r="J136" i="8"/>
  <c r="J99" i="8" s="1"/>
  <c r="BK139" i="8"/>
  <c r="J139" i="8" s="1"/>
  <c r="J100" i="8" s="1"/>
  <c r="BK144" i="8"/>
  <c r="BK143" i="8" s="1"/>
  <c r="J143" i="8" s="1"/>
  <c r="J101" i="8" s="1"/>
  <c r="T174" i="8"/>
  <c r="T191" i="8"/>
  <c r="P195" i="8"/>
  <c r="P194" i="8" s="1"/>
  <c r="P133" i="9"/>
  <c r="P172" i="9"/>
  <c r="BK215" i="9"/>
  <c r="J215" i="9"/>
  <c r="J100" i="9" s="1"/>
  <c r="BK220" i="9"/>
  <c r="J220" i="9" s="1"/>
  <c r="J101" i="9" s="1"/>
  <c r="BK235" i="9"/>
  <c r="J235" i="9" s="1"/>
  <c r="J102" i="9" s="1"/>
  <c r="P247" i="9"/>
  <c r="P252" i="9"/>
  <c r="BK264" i="9"/>
  <c r="J264" i="9"/>
  <c r="J106" i="9" s="1"/>
  <c r="R278" i="9"/>
  <c r="T300" i="9"/>
  <c r="T299" i="9" s="1"/>
  <c r="P125" i="10"/>
  <c r="T353" i="10"/>
  <c r="P381" i="10"/>
  <c r="T381" i="10"/>
  <c r="R395" i="10"/>
  <c r="P124" i="2"/>
  <c r="P121" i="2" s="1"/>
  <c r="P120" i="2" s="1"/>
  <c r="AU95" i="1" s="1"/>
  <c r="BK132" i="2"/>
  <c r="J132" i="2"/>
  <c r="J99" i="2"/>
  <c r="R132" i="2"/>
  <c r="P137" i="2"/>
  <c r="P121" i="3"/>
  <c r="P120" i="3" s="1"/>
  <c r="P119" i="3" s="1"/>
  <c r="AU96" i="1" s="1"/>
  <c r="R125" i="4"/>
  <c r="BK252" i="4"/>
  <c r="J252" i="4"/>
  <c r="J99" i="4" s="1"/>
  <c r="T257" i="4"/>
  <c r="P299" i="4"/>
  <c r="R304" i="4"/>
  <c r="BK325" i="4"/>
  <c r="J325" i="4"/>
  <c r="J103" i="4"/>
  <c r="R124" i="5"/>
  <c r="R150" i="5"/>
  <c r="R155" i="5"/>
  <c r="R187" i="5"/>
  <c r="P126" i="6"/>
  <c r="P125" i="6" s="1"/>
  <c r="P202" i="6"/>
  <c r="P220" i="6"/>
  <c r="R229" i="6"/>
  <c r="R298" i="6"/>
  <c r="R297" i="6" s="1"/>
  <c r="R124" i="7"/>
  <c r="R123" i="7" s="1"/>
  <c r="R122" i="7" s="1"/>
  <c r="P151" i="7"/>
  <c r="BK157" i="7"/>
  <c r="J157" i="7" s="1"/>
  <c r="J100" i="7" s="1"/>
  <c r="BK183" i="7"/>
  <c r="J183" i="7" s="1"/>
  <c r="J101" i="7" s="1"/>
  <c r="R132" i="8"/>
  <c r="R131" i="8"/>
  <c r="R130" i="8" s="1"/>
  <c r="T136" i="8"/>
  <c r="T139" i="8"/>
  <c r="T144" i="8"/>
  <c r="T143" i="8" s="1"/>
  <c r="R174" i="8"/>
  <c r="P191" i="8"/>
  <c r="R195" i="8"/>
  <c r="R194" i="8"/>
  <c r="R133" i="9"/>
  <c r="R172" i="9"/>
  <c r="R215" i="9"/>
  <c r="R220" i="9"/>
  <c r="T235" i="9"/>
  <c r="R247" i="9"/>
  <c r="R252" i="9"/>
  <c r="T264" i="9"/>
  <c r="T263" i="9" s="1"/>
  <c r="BK278" i="9"/>
  <c r="J278" i="9" s="1"/>
  <c r="J107" i="9" s="1"/>
  <c r="P300" i="9"/>
  <c r="P299" i="9"/>
  <c r="BK125" i="10"/>
  <c r="J125" i="10"/>
  <c r="J98" i="10"/>
  <c r="T125" i="10"/>
  <c r="R353" i="10"/>
  <c r="R124" i="10" s="1"/>
  <c r="R123" i="10" s="1"/>
  <c r="BK395" i="10"/>
  <c r="J395" i="10" s="1"/>
  <c r="J101" i="10" s="1"/>
  <c r="BK418" i="10"/>
  <c r="J418" i="10"/>
  <c r="J102" i="10" s="1"/>
  <c r="P125" i="4"/>
  <c r="P252" i="4"/>
  <c r="BK257" i="4"/>
  <c r="J257" i="4"/>
  <c r="J100" i="4"/>
  <c r="R299" i="4"/>
  <c r="BK304" i="4"/>
  <c r="J304" i="4"/>
  <c r="J102" i="4" s="1"/>
  <c r="P325" i="4"/>
  <c r="BK124" i="5"/>
  <c r="J124" i="5" s="1"/>
  <c r="J98" i="5" s="1"/>
  <c r="BK150" i="5"/>
  <c r="J150" i="5"/>
  <c r="J99" i="5" s="1"/>
  <c r="T155" i="5"/>
  <c r="BK187" i="5"/>
  <c r="J187" i="5" s="1"/>
  <c r="J101" i="5" s="1"/>
  <c r="R126" i="6"/>
  <c r="T202" i="6"/>
  <c r="T220" i="6"/>
  <c r="T229" i="6"/>
  <c r="P298" i="6"/>
  <c r="P297" i="6" s="1"/>
  <c r="T124" i="7"/>
  <c r="T151" i="7"/>
  <c r="P157" i="7"/>
  <c r="T183" i="7"/>
  <c r="P132" i="8"/>
  <c r="P136" i="8"/>
  <c r="P139" i="8"/>
  <c r="R144" i="8"/>
  <c r="R143" i="8"/>
  <c r="P174" i="8"/>
  <c r="BK191" i="8"/>
  <c r="J191" i="8"/>
  <c r="J104" i="8" s="1"/>
  <c r="BK195" i="8"/>
  <c r="J195" i="8" s="1"/>
  <c r="J106" i="8" s="1"/>
  <c r="BK133" i="9"/>
  <c r="J133" i="9" s="1"/>
  <c r="J98" i="9" s="1"/>
  <c r="BK172" i="9"/>
  <c r="J172" i="9"/>
  <c r="J99" i="9" s="1"/>
  <c r="P215" i="9"/>
  <c r="P220" i="9"/>
  <c r="P235" i="9"/>
  <c r="BK247" i="9"/>
  <c r="J247" i="9"/>
  <c r="J103" i="9"/>
  <c r="BK252" i="9"/>
  <c r="J252" i="9"/>
  <c r="J104" i="9" s="1"/>
  <c r="P264" i="9"/>
  <c r="P278" i="9"/>
  <c r="R300" i="9"/>
  <c r="R299" i="9"/>
  <c r="R125" i="10"/>
  <c r="BK353" i="10"/>
  <c r="J353" i="10"/>
  <c r="J99" i="10"/>
  <c r="P353" i="10"/>
  <c r="BK381" i="10"/>
  <c r="J381" i="10"/>
  <c r="J100" i="10" s="1"/>
  <c r="R381" i="10"/>
  <c r="P395" i="10"/>
  <c r="T395" i="10"/>
  <c r="P418" i="10"/>
  <c r="R418" i="10"/>
  <c r="T418" i="10"/>
  <c r="BK202" i="8"/>
  <c r="J202" i="8"/>
  <c r="J108" i="8" s="1"/>
  <c r="BK204" i="8"/>
  <c r="J204" i="8"/>
  <c r="J109" i="8"/>
  <c r="BK121" i="2"/>
  <c r="J121" i="2"/>
  <c r="J97" i="2"/>
  <c r="BK143" i="3"/>
  <c r="J143" i="3"/>
  <c r="J99" i="3" s="1"/>
  <c r="BK206" i="5"/>
  <c r="J206" i="5"/>
  <c r="J102" i="5" s="1"/>
  <c r="BK295" i="6"/>
  <c r="J295" i="6" s="1"/>
  <c r="J102" i="6" s="1"/>
  <c r="BK192" i="7"/>
  <c r="J192" i="7" s="1"/>
  <c r="J102" i="7" s="1"/>
  <c r="BK296" i="9"/>
  <c r="J296" i="9"/>
  <c r="J109" i="9"/>
  <c r="BK206" i="8"/>
  <c r="J206" i="8" s="1"/>
  <c r="J110" i="8" s="1"/>
  <c r="BK294" i="9"/>
  <c r="J294" i="9" s="1"/>
  <c r="J108" i="9" s="1"/>
  <c r="BK441" i="10"/>
  <c r="J441" i="10"/>
  <c r="J103" i="10" s="1"/>
  <c r="BK132" i="9"/>
  <c r="J132" i="9" s="1"/>
  <c r="J97" i="9" s="1"/>
  <c r="E85" i="10"/>
  <c r="F91" i="10"/>
  <c r="J117" i="10"/>
  <c r="J119" i="10"/>
  <c r="BE126" i="10"/>
  <c r="BE128" i="10"/>
  <c r="BE135" i="10"/>
  <c r="BE157" i="10"/>
  <c r="BE161" i="10"/>
  <c r="BE175" i="10"/>
  <c r="BE222" i="10"/>
  <c r="BE233" i="10"/>
  <c r="BE243" i="10"/>
  <c r="BE245" i="10"/>
  <c r="BE255" i="10"/>
  <c r="BE261" i="10"/>
  <c r="BE264" i="10"/>
  <c r="BE265" i="10"/>
  <c r="BE276" i="10"/>
  <c r="BE277" i="10"/>
  <c r="BE289" i="10"/>
  <c r="BE302" i="10"/>
  <c r="BE309" i="10"/>
  <c r="BE315" i="10"/>
  <c r="BE319" i="10"/>
  <c r="BE338" i="10"/>
  <c r="BE347" i="10"/>
  <c r="BE354" i="10"/>
  <c r="BE357" i="10"/>
  <c r="BE364" i="10"/>
  <c r="BE369" i="10"/>
  <c r="BE374" i="10"/>
  <c r="BE377" i="10"/>
  <c r="BE384" i="10"/>
  <c r="BE416" i="10"/>
  <c r="BE425" i="10"/>
  <c r="BE430" i="10"/>
  <c r="F92" i="10"/>
  <c r="J120" i="10"/>
  <c r="BE141" i="10"/>
  <c r="BE159" i="10"/>
  <c r="BE183" i="10"/>
  <c r="BE194" i="10"/>
  <c r="BE218" i="10"/>
  <c r="BE227" i="10"/>
  <c r="BE237" i="10"/>
  <c r="BE239" i="10"/>
  <c r="BE253" i="10"/>
  <c r="BE256" i="10"/>
  <c r="BE257" i="10"/>
  <c r="BE260" i="10"/>
  <c r="BE266" i="10"/>
  <c r="BE267" i="10"/>
  <c r="BE269" i="10"/>
  <c r="BE287" i="10"/>
  <c r="BE325" i="10"/>
  <c r="BE328" i="10"/>
  <c r="BE344" i="10"/>
  <c r="BE406" i="10"/>
  <c r="BE409" i="10"/>
  <c r="BE427" i="10"/>
  <c r="BE180" i="10"/>
  <c r="BE186" i="10"/>
  <c r="BE189" i="10"/>
  <c r="BE197" i="10"/>
  <c r="BE259" i="10"/>
  <c r="BE263" i="10"/>
  <c r="BE281" i="10"/>
  <c r="BE285" i="10"/>
  <c r="BE297" i="10"/>
  <c r="BE305" i="10"/>
  <c r="BE313" i="10"/>
  <c r="BE321" i="10"/>
  <c r="BE323" i="10"/>
  <c r="BE331" i="10"/>
  <c r="BE333" i="10"/>
  <c r="BE349" i="10"/>
  <c r="BE359" i="10"/>
  <c r="BE361" i="10"/>
  <c r="BE379" i="10"/>
  <c r="BE388" i="10"/>
  <c r="BE396" i="10"/>
  <c r="BE404" i="10"/>
  <c r="BE411" i="10"/>
  <c r="BE414" i="10"/>
  <c r="BE417" i="10"/>
  <c r="BE419" i="10"/>
  <c r="BE432" i="10"/>
  <c r="BE434" i="10"/>
  <c r="BE133" i="10"/>
  <c r="BE144" i="10"/>
  <c r="BE151" i="10"/>
  <c r="BE153" i="10"/>
  <c r="BE155" i="10"/>
  <c r="BE177" i="10"/>
  <c r="BE192" i="10"/>
  <c r="BE200" i="10"/>
  <c r="BE202" i="10"/>
  <c r="BE204" i="10"/>
  <c r="BE206" i="10"/>
  <c r="BE209" i="10"/>
  <c r="BE214" i="10"/>
  <c r="BE225" i="10"/>
  <c r="BE229" i="10"/>
  <c r="BE231" i="10"/>
  <c r="BE235" i="10"/>
  <c r="BE241" i="10"/>
  <c r="BE247" i="10"/>
  <c r="BE249" i="10"/>
  <c r="BE251" i="10"/>
  <c r="BE262" i="10"/>
  <c r="BE271" i="10"/>
  <c r="BE272" i="10"/>
  <c r="BE274" i="10"/>
  <c r="BE279" i="10"/>
  <c r="BE283" i="10"/>
  <c r="BE292" i="10"/>
  <c r="BE294" i="10"/>
  <c r="BE336" i="10"/>
  <c r="BE351" i="10"/>
  <c r="BE367" i="10"/>
  <c r="BE372" i="10"/>
  <c r="BE380" i="10"/>
  <c r="BE382" i="10"/>
  <c r="BE386" i="10"/>
  <c r="BE400" i="10"/>
  <c r="BE402" i="10"/>
  <c r="BE423" i="10"/>
  <c r="BE437" i="10"/>
  <c r="BE439" i="10"/>
  <c r="BE440" i="10"/>
  <c r="BE442" i="10"/>
  <c r="J144" i="8"/>
  <c r="J102" i="8" s="1"/>
  <c r="E85" i="9"/>
  <c r="J91" i="9"/>
  <c r="F127" i="9"/>
  <c r="J128" i="9"/>
  <c r="BE168" i="9"/>
  <c r="BE181" i="9"/>
  <c r="BE192" i="9"/>
  <c r="BE194" i="9"/>
  <c r="BE207" i="9"/>
  <c r="BE226" i="9"/>
  <c r="BE229" i="9"/>
  <c r="BE246" i="9"/>
  <c r="BE251" i="9"/>
  <c r="BE261" i="9"/>
  <c r="BE288" i="9"/>
  <c r="BE292" i="9"/>
  <c r="BE295" i="9"/>
  <c r="BE297" i="9"/>
  <c r="BE305" i="9"/>
  <c r="BE309" i="9"/>
  <c r="J125" i="9"/>
  <c r="BE138" i="9"/>
  <c r="BE147" i="9"/>
  <c r="BE152" i="9"/>
  <c r="BE161" i="9"/>
  <c r="BE164" i="9"/>
  <c r="BE196" i="9"/>
  <c r="BE198" i="9"/>
  <c r="BE199" i="9"/>
  <c r="BE205" i="9"/>
  <c r="BE223" i="9"/>
  <c r="BE238" i="9"/>
  <c r="BE245" i="9"/>
  <c r="BE257" i="9"/>
  <c r="BE277" i="9"/>
  <c r="F128" i="9"/>
  <c r="BE154" i="9"/>
  <c r="BE173" i="9"/>
  <c r="BE185" i="9"/>
  <c r="BE191" i="9"/>
  <c r="BE216" i="9"/>
  <c r="BE221" i="9"/>
  <c r="BE231" i="9"/>
  <c r="BE236" i="9"/>
  <c r="BE241" i="9"/>
  <c r="BE243" i="9"/>
  <c r="BE249" i="9"/>
  <c r="BE253" i="9"/>
  <c r="BE255" i="9"/>
  <c r="BE259" i="9"/>
  <c r="BE272" i="9"/>
  <c r="BE275" i="9"/>
  <c r="BE279" i="9"/>
  <c r="BE293" i="9"/>
  <c r="BE301" i="9"/>
  <c r="BE307" i="9"/>
  <c r="BE134" i="9"/>
  <c r="BE177" i="9"/>
  <c r="BE214" i="9"/>
  <c r="BE218" i="9"/>
  <c r="BE244" i="9"/>
  <c r="BE248" i="9"/>
  <c r="BE265" i="9"/>
  <c r="BE284" i="9"/>
  <c r="BE303" i="9"/>
  <c r="F92" i="8"/>
  <c r="J124" i="8"/>
  <c r="BE133" i="8"/>
  <c r="BE134" i="8"/>
  <c r="BE140" i="8"/>
  <c r="BE148" i="8"/>
  <c r="BE150" i="8"/>
  <c r="BE156" i="8"/>
  <c r="BE162" i="8"/>
  <c r="BE163" i="8"/>
  <c r="BE166" i="8"/>
  <c r="BE172" i="8"/>
  <c r="BE176" i="8"/>
  <c r="BE177" i="8"/>
  <c r="BE181" i="8"/>
  <c r="BE182" i="8"/>
  <c r="BE183" i="8"/>
  <c r="BE185" i="8"/>
  <c r="BE187" i="8"/>
  <c r="BE193" i="8"/>
  <c r="E85" i="8"/>
  <c r="BE137" i="8"/>
  <c r="BE138" i="8"/>
  <c r="BE142" i="8"/>
  <c r="BE145" i="8"/>
  <c r="BE149" i="8"/>
  <c r="BE153" i="8"/>
  <c r="BE155" i="8"/>
  <c r="BE157" i="8"/>
  <c r="BE158" i="8"/>
  <c r="BE159" i="8"/>
  <c r="BE161" i="8"/>
  <c r="BE169" i="8"/>
  <c r="BE170" i="8"/>
  <c r="BE184" i="8"/>
  <c r="BE186" i="8"/>
  <c r="BE192" i="8"/>
  <c r="BE197" i="8"/>
  <c r="BE135" i="8"/>
  <c r="BE146" i="8"/>
  <c r="BE151" i="8"/>
  <c r="BE152" i="8"/>
  <c r="BE164" i="8"/>
  <c r="BE165" i="8"/>
  <c r="BE171" i="8"/>
  <c r="BE173" i="8"/>
  <c r="BE178" i="8"/>
  <c r="BE179" i="8"/>
  <c r="BE180" i="8"/>
  <c r="BE189" i="8"/>
  <c r="BE196" i="8"/>
  <c r="BE199" i="8"/>
  <c r="BE200" i="8"/>
  <c r="BE205" i="8"/>
  <c r="BE141" i="8"/>
  <c r="BE147" i="8"/>
  <c r="BE154" i="8"/>
  <c r="BE160" i="8"/>
  <c r="BE167" i="8"/>
  <c r="BE168" i="8"/>
  <c r="BE175" i="8"/>
  <c r="BE188" i="8"/>
  <c r="BE190" i="8"/>
  <c r="BE198" i="8"/>
  <c r="BE203" i="8"/>
  <c r="BE207" i="8"/>
  <c r="BK125" i="6"/>
  <c r="J125" i="6" s="1"/>
  <c r="J97" i="6" s="1"/>
  <c r="J91" i="7"/>
  <c r="F92" i="7"/>
  <c r="J116" i="7"/>
  <c r="BE152" i="7"/>
  <c r="BE190" i="7"/>
  <c r="BE193" i="7"/>
  <c r="J92" i="7"/>
  <c r="BE147" i="7"/>
  <c r="BE158" i="7"/>
  <c r="BE164" i="7"/>
  <c r="BE172" i="7"/>
  <c r="BE176" i="7"/>
  <c r="BE188" i="7"/>
  <c r="E85" i="7"/>
  <c r="F91" i="7"/>
  <c r="BE149" i="7"/>
  <c r="BE155" i="7"/>
  <c r="BE163" i="7"/>
  <c r="BE174" i="7"/>
  <c r="BE178" i="7"/>
  <c r="BE125" i="7"/>
  <c r="BE138" i="7"/>
  <c r="BE140" i="7"/>
  <c r="BE143" i="7"/>
  <c r="BE161" i="7"/>
  <c r="BE167" i="7"/>
  <c r="BE170" i="7"/>
  <c r="BE181" i="7"/>
  <c r="BE184" i="7"/>
  <c r="BK123" i="5"/>
  <c r="BK122" i="5" s="1"/>
  <c r="J122" i="5" s="1"/>
  <c r="J30" i="5" s="1"/>
  <c r="J89" i="6"/>
  <c r="J92" i="6"/>
  <c r="BE135" i="6"/>
  <c r="BE139" i="6"/>
  <c r="BE143" i="6"/>
  <c r="BE246" i="6"/>
  <c r="BE257" i="6"/>
  <c r="BE274" i="6"/>
  <c r="J91" i="6"/>
  <c r="BE159" i="6"/>
  <c r="BE196" i="6"/>
  <c r="BE209" i="6"/>
  <c r="BE230" i="6"/>
  <c r="BE234" i="6"/>
  <c r="BE236" i="6"/>
  <c r="BE242" i="6"/>
  <c r="BE245" i="6"/>
  <c r="BE247" i="6"/>
  <c r="BE254" i="6"/>
  <c r="BE260" i="6"/>
  <c r="BE264" i="6"/>
  <c r="BE276" i="6"/>
  <c r="BE278" i="6"/>
  <c r="BE282" i="6"/>
  <c r="BE286" i="6"/>
  <c r="BE302" i="6"/>
  <c r="E85" i="6"/>
  <c r="F91" i="6"/>
  <c r="BE127" i="6"/>
  <c r="BE129" i="6"/>
  <c r="BE130" i="6"/>
  <c r="BE132" i="6"/>
  <c r="BE148" i="6"/>
  <c r="BE192" i="6"/>
  <c r="BE200" i="6"/>
  <c r="BE221" i="6"/>
  <c r="BE225" i="6"/>
  <c r="BE238" i="6"/>
  <c r="BE268" i="6"/>
  <c r="BE296" i="6"/>
  <c r="BE299" i="6"/>
  <c r="BE301" i="6"/>
  <c r="F92" i="6"/>
  <c r="BE161" i="6"/>
  <c r="BE162" i="6"/>
  <c r="BE164" i="6"/>
  <c r="BE165" i="6"/>
  <c r="BE167" i="6"/>
  <c r="BE184" i="6"/>
  <c r="BE194" i="6"/>
  <c r="BE198" i="6"/>
  <c r="BE203" i="6"/>
  <c r="BE211" i="6"/>
  <c r="BE215" i="6"/>
  <c r="BE219" i="6"/>
  <c r="BE232" i="6"/>
  <c r="BE244" i="6"/>
  <c r="BE251" i="6"/>
  <c r="BE252" i="6"/>
  <c r="BE253" i="6"/>
  <c r="BE256" i="6"/>
  <c r="BE262" i="6"/>
  <c r="BE266" i="6"/>
  <c r="BE271" i="6"/>
  <c r="BE280" i="6"/>
  <c r="BE284" i="6"/>
  <c r="BE288" i="6"/>
  <c r="BE292" i="6"/>
  <c r="BE293" i="6"/>
  <c r="F118" i="5"/>
  <c r="BE131" i="5"/>
  <c r="BE134" i="5"/>
  <c r="BE147" i="5"/>
  <c r="BE153" i="5"/>
  <c r="BE177" i="5"/>
  <c r="BE181" i="5"/>
  <c r="BE188" i="5"/>
  <c r="BE193" i="5"/>
  <c r="BE200" i="5"/>
  <c r="J89" i="5"/>
  <c r="J91" i="5"/>
  <c r="E112" i="5"/>
  <c r="J119" i="5"/>
  <c r="BE129" i="5"/>
  <c r="BE161" i="5"/>
  <c r="BE165" i="5"/>
  <c r="BE169" i="5"/>
  <c r="BE179" i="5"/>
  <c r="BE184" i="5"/>
  <c r="BE190" i="5"/>
  <c r="BE196" i="5"/>
  <c r="F119" i="5"/>
  <c r="BE125" i="5"/>
  <c r="BE151" i="5"/>
  <c r="BE158" i="5"/>
  <c r="BE171" i="5"/>
  <c r="BE175" i="5"/>
  <c r="BE203" i="5"/>
  <c r="BE207" i="5"/>
  <c r="BE156" i="5"/>
  <c r="BE173" i="5"/>
  <c r="E85" i="4"/>
  <c r="F91" i="4"/>
  <c r="F92" i="4"/>
  <c r="J120" i="4"/>
  <c r="BE150" i="4"/>
  <c r="BE165" i="4"/>
  <c r="BE170" i="4"/>
  <c r="BE189" i="4"/>
  <c r="BE191" i="4"/>
  <c r="BE212" i="4"/>
  <c r="BE214" i="4"/>
  <c r="BE216" i="4"/>
  <c r="BE218" i="4"/>
  <c r="BE236" i="4"/>
  <c r="BE239" i="4"/>
  <c r="BE253" i="4"/>
  <c r="BE267" i="4"/>
  <c r="BE285" i="4"/>
  <c r="BE288" i="4"/>
  <c r="BE291" i="4"/>
  <c r="BE293" i="4"/>
  <c r="BE302" i="4"/>
  <c r="BE303" i="4"/>
  <c r="BE305" i="4"/>
  <c r="J117" i="4"/>
  <c r="BE128" i="4"/>
  <c r="BE132" i="4"/>
  <c r="BE135" i="4"/>
  <c r="BE154" i="4"/>
  <c r="BE156" i="4"/>
  <c r="BE173" i="4"/>
  <c r="BE187" i="4"/>
  <c r="BE199" i="4"/>
  <c r="BE201" i="4"/>
  <c r="BE205" i="4"/>
  <c r="BE207" i="4"/>
  <c r="BE208" i="4"/>
  <c r="BE220" i="4"/>
  <c r="BE222" i="4"/>
  <c r="BE234" i="4"/>
  <c r="BE245" i="4"/>
  <c r="BE255" i="4"/>
  <c r="BE263" i="4"/>
  <c r="BE265" i="4"/>
  <c r="BE277" i="4"/>
  <c r="BE317" i="4"/>
  <c r="BE327" i="4"/>
  <c r="BE126" i="4"/>
  <c r="BE146" i="4"/>
  <c r="BE167" i="4"/>
  <c r="BE194" i="4"/>
  <c r="BE203" i="4"/>
  <c r="BE210" i="4"/>
  <c r="BE225" i="4"/>
  <c r="BE227" i="4"/>
  <c r="BE231" i="4"/>
  <c r="BE241" i="4"/>
  <c r="BE272" i="4"/>
  <c r="BE279" i="4"/>
  <c r="BE281" i="4"/>
  <c r="BE283" i="4"/>
  <c r="BE311" i="4"/>
  <c r="BE315" i="4"/>
  <c r="BE326" i="4"/>
  <c r="J91" i="4"/>
  <c r="BE139" i="4"/>
  <c r="BE143" i="4"/>
  <c r="BE152" i="4"/>
  <c r="BE176" i="4"/>
  <c r="BE197" i="4"/>
  <c r="BE248" i="4"/>
  <c r="BE250" i="4"/>
  <c r="BE258" i="4"/>
  <c r="BE260" i="4"/>
  <c r="BE296" i="4"/>
  <c r="BE300" i="4"/>
  <c r="BE318" i="4"/>
  <c r="BE319" i="4"/>
  <c r="BE322" i="4"/>
  <c r="BK120" i="2"/>
  <c r="J120" i="2"/>
  <c r="J96" i="2" s="1"/>
  <c r="J89" i="3"/>
  <c r="J115" i="3"/>
  <c r="BE127" i="3"/>
  <c r="BE131" i="3"/>
  <c r="BE135" i="3"/>
  <c r="BE144" i="3"/>
  <c r="F92" i="3"/>
  <c r="BE122" i="3"/>
  <c r="BE125" i="3"/>
  <c r="E85" i="3"/>
  <c r="J116" i="3"/>
  <c r="BE133" i="3"/>
  <c r="BE139" i="3"/>
  <c r="F91" i="3"/>
  <c r="E85" i="2"/>
  <c r="J89" i="2"/>
  <c r="F91" i="2"/>
  <c r="J91" i="2"/>
  <c r="F92" i="2"/>
  <c r="BE133" i="2"/>
  <c r="BE136" i="2"/>
  <c r="BE138" i="2"/>
  <c r="BE131" i="2"/>
  <c r="BE139" i="2"/>
  <c r="BE129" i="2"/>
  <c r="J92" i="2"/>
  <c r="BE122" i="2"/>
  <c r="BE125" i="2"/>
  <c r="BE127" i="2"/>
  <c r="BE134" i="2"/>
  <c r="F34" i="2"/>
  <c r="BA95" i="1" s="1"/>
  <c r="F36" i="2"/>
  <c r="BC95" i="1"/>
  <c r="F37" i="3"/>
  <c r="BD96" i="1"/>
  <c r="F37" i="4"/>
  <c r="BD97" i="1"/>
  <c r="J34" i="5"/>
  <c r="AW98" i="1"/>
  <c r="F35" i="6"/>
  <c r="BB99" i="1"/>
  <c r="F37" i="7"/>
  <c r="BD100" i="1"/>
  <c r="F36" i="7"/>
  <c r="BC100" i="1"/>
  <c r="J34" i="8"/>
  <c r="AW101" i="1"/>
  <c r="F37" i="9"/>
  <c r="BD102" i="1" s="1"/>
  <c r="J34" i="10"/>
  <c r="AW103" i="1" s="1"/>
  <c r="J34" i="2"/>
  <c r="AW95" i="1" s="1"/>
  <c r="J34" i="3"/>
  <c r="AW96" i="1" s="1"/>
  <c r="F35" i="4"/>
  <c r="BB97" i="1" s="1"/>
  <c r="F34" i="5"/>
  <c r="BA98" i="1"/>
  <c r="F36" i="6"/>
  <c r="BC99" i="1"/>
  <c r="F35" i="7"/>
  <c r="BB100" i="1"/>
  <c r="F35" i="8"/>
  <c r="BB101" i="1" s="1"/>
  <c r="F34" i="9"/>
  <c r="BA102" i="1" s="1"/>
  <c r="F36" i="10"/>
  <c r="BC103" i="1" s="1"/>
  <c r="F35" i="10"/>
  <c r="BB103" i="1" s="1"/>
  <c r="F35" i="2"/>
  <c r="BB95" i="1" s="1"/>
  <c r="F35" i="3"/>
  <c r="BB96" i="1"/>
  <c r="J34" i="4"/>
  <c r="AW97" i="1"/>
  <c r="F37" i="5"/>
  <c r="BD98" i="1"/>
  <c r="F34" i="6"/>
  <c r="BA99" i="1" s="1"/>
  <c r="F37" i="6"/>
  <c r="BD99" i="1" s="1"/>
  <c r="F37" i="8"/>
  <c r="BD101" i="1" s="1"/>
  <c r="F34" i="8"/>
  <c r="BA101" i="1" s="1"/>
  <c r="F35" i="9"/>
  <c r="BB102" i="1" s="1"/>
  <c r="F36" i="9"/>
  <c r="BC102" i="1"/>
  <c r="F37" i="10"/>
  <c r="BD103" i="1"/>
  <c r="F37" i="2"/>
  <c r="BD95" i="1"/>
  <c r="F36" i="3"/>
  <c r="BC96" i="1" s="1"/>
  <c r="F34" i="3"/>
  <c r="BA96" i="1" s="1"/>
  <c r="F36" i="4"/>
  <c r="BC97" i="1" s="1"/>
  <c r="F34" i="4"/>
  <c r="BA97" i="1" s="1"/>
  <c r="F36" i="5"/>
  <c r="BC98" i="1" s="1"/>
  <c r="F35" i="5"/>
  <c r="BB98" i="1"/>
  <c r="J34" i="6"/>
  <c r="AW99" i="1"/>
  <c r="J34" i="7"/>
  <c r="AW100" i="1" s="1"/>
  <c r="F34" i="7"/>
  <c r="BA100" i="1" s="1"/>
  <c r="F36" i="8"/>
  <c r="BC101" i="1" s="1"/>
  <c r="J34" i="9"/>
  <c r="AW102" i="1" s="1"/>
  <c r="F34" i="10"/>
  <c r="BA103" i="1" s="1"/>
  <c r="J125" i="4" l="1"/>
  <c r="J98" i="4" s="1"/>
  <c r="R124" i="6"/>
  <c r="P143" i="8"/>
  <c r="T131" i="8"/>
  <c r="T130" i="8"/>
  <c r="P123" i="7"/>
  <c r="P122" i="7" s="1"/>
  <c r="AU100" i="1" s="1"/>
  <c r="P131" i="8"/>
  <c r="P130" i="8"/>
  <c r="AU101" i="1" s="1"/>
  <c r="T123" i="7"/>
  <c r="T122" i="7"/>
  <c r="P124" i="4"/>
  <c r="P123" i="4"/>
  <c r="AU97" i="1"/>
  <c r="P124" i="10"/>
  <c r="P123" i="10"/>
  <c r="AU103" i="1" s="1"/>
  <c r="R124" i="4"/>
  <c r="R123" i="4"/>
  <c r="R263" i="9"/>
  <c r="R131" i="9" s="1"/>
  <c r="T124" i="4"/>
  <c r="T123" i="4" s="1"/>
  <c r="P263" i="9"/>
  <c r="P124" i="6"/>
  <c r="AU99" i="1" s="1"/>
  <c r="P132" i="9"/>
  <c r="P131" i="9"/>
  <c r="AU102" i="1"/>
  <c r="T124" i="10"/>
  <c r="T123" i="10"/>
  <c r="R132" i="9"/>
  <c r="R123" i="5"/>
  <c r="R122" i="5"/>
  <c r="T125" i="6"/>
  <c r="T124" i="6"/>
  <c r="T123" i="5"/>
  <c r="T122" i="5" s="1"/>
  <c r="T132" i="9"/>
  <c r="T131" i="9"/>
  <c r="P123" i="5"/>
  <c r="P122" i="5"/>
  <c r="AU98" i="1"/>
  <c r="BK263" i="9"/>
  <c r="BK131" i="9" s="1"/>
  <c r="J131" i="9" s="1"/>
  <c r="J30" i="9" s="1"/>
  <c r="AG102" i="1" s="1"/>
  <c r="BK124" i="10"/>
  <c r="J124" i="10"/>
  <c r="J97" i="10" s="1"/>
  <c r="BK120" i="3"/>
  <c r="J120" i="3"/>
  <c r="J97" i="3"/>
  <c r="BK297" i="6"/>
  <c r="J297" i="6" s="1"/>
  <c r="J103" i="6" s="1"/>
  <c r="BK194" i="8"/>
  <c r="J194" i="8" s="1"/>
  <c r="J105" i="8" s="1"/>
  <c r="BK299" i="9"/>
  <c r="J299" i="9"/>
  <c r="J110" i="9"/>
  <c r="BK123" i="7"/>
  <c r="J123" i="7" s="1"/>
  <c r="J97" i="7" s="1"/>
  <c r="BK131" i="8"/>
  <c r="J131" i="8"/>
  <c r="J97" i="8"/>
  <c r="AG98" i="1"/>
  <c r="J96" i="5"/>
  <c r="J123" i="5"/>
  <c r="J97" i="5"/>
  <c r="BK123" i="4"/>
  <c r="J123" i="4"/>
  <c r="J96" i="4" s="1"/>
  <c r="J33" i="2"/>
  <c r="AV95" i="1" s="1"/>
  <c r="AT95" i="1" s="1"/>
  <c r="F33" i="3"/>
  <c r="AZ96" i="1"/>
  <c r="J33" i="4"/>
  <c r="AV97" i="1"/>
  <c r="AT97" i="1" s="1"/>
  <c r="J33" i="5"/>
  <c r="AV98" i="1" s="1"/>
  <c r="AT98" i="1" s="1"/>
  <c r="AN98" i="1" s="1"/>
  <c r="J33" i="7"/>
  <c r="AV100" i="1"/>
  <c r="AT100" i="1"/>
  <c r="F33" i="7"/>
  <c r="AZ100" i="1"/>
  <c r="F33" i="9"/>
  <c r="AZ102" i="1"/>
  <c r="BB94" i="1"/>
  <c r="W31" i="1"/>
  <c r="BA94" i="1"/>
  <c r="W30" i="1" s="1"/>
  <c r="BC94" i="1"/>
  <c r="W32" i="1"/>
  <c r="BD94" i="1"/>
  <c r="W33" i="1"/>
  <c r="F33" i="2"/>
  <c r="AZ95" i="1"/>
  <c r="J30" i="2"/>
  <c r="AG95" i="1"/>
  <c r="J33" i="3"/>
  <c r="AV96" i="1"/>
  <c r="AT96" i="1" s="1"/>
  <c r="F33" i="4"/>
  <c r="AZ97" i="1"/>
  <c r="F33" i="5"/>
  <c r="AZ98" i="1"/>
  <c r="F33" i="6"/>
  <c r="AZ99" i="1" s="1"/>
  <c r="J33" i="8"/>
  <c r="AV101" i="1" s="1"/>
  <c r="AT101" i="1" s="1"/>
  <c r="F33" i="10"/>
  <c r="AZ103" i="1" s="1"/>
  <c r="J33" i="6"/>
  <c r="AV99" i="1"/>
  <c r="AT99" i="1"/>
  <c r="F33" i="8"/>
  <c r="AZ101" i="1"/>
  <c r="J33" i="9"/>
  <c r="AV102" i="1"/>
  <c r="AT102" i="1"/>
  <c r="J33" i="10"/>
  <c r="AV103" i="1"/>
  <c r="AT103" i="1" s="1"/>
  <c r="J263" i="9" l="1"/>
  <c r="J105" i="9" s="1"/>
  <c r="BK124" i="6"/>
  <c r="J124" i="6" s="1"/>
  <c r="J96" i="6" s="1"/>
  <c r="BK119" i="3"/>
  <c r="J119" i="3"/>
  <c r="J96" i="3"/>
  <c r="BK130" i="8"/>
  <c r="J130" i="8"/>
  <c r="J96" i="8" s="1"/>
  <c r="BK122" i="7"/>
  <c r="J122" i="7" s="1"/>
  <c r="J96" i="7" s="1"/>
  <c r="BK123" i="10"/>
  <c r="J123" i="10" s="1"/>
  <c r="J96" i="10" s="1"/>
  <c r="AN102" i="1"/>
  <c r="J96" i="9"/>
  <c r="J39" i="9"/>
  <c r="J39" i="5"/>
  <c r="AN95" i="1"/>
  <c r="J39" i="2"/>
  <c r="AU94" i="1"/>
  <c r="AX94" i="1"/>
  <c r="AW94" i="1"/>
  <c r="AK30" i="1" s="1"/>
  <c r="AY94" i="1"/>
  <c r="J30" i="4"/>
  <c r="AG97" i="1" s="1"/>
  <c r="J30" i="6"/>
  <c r="AG99" i="1" s="1"/>
  <c r="AN99" i="1" s="1"/>
  <c r="AZ94" i="1"/>
  <c r="W29" i="1" s="1"/>
  <c r="J39" i="6" l="1"/>
  <c r="J39" i="4"/>
  <c r="AN97" i="1"/>
  <c r="J30" i="7"/>
  <c r="AG100" i="1"/>
  <c r="J30" i="8"/>
  <c r="AG101" i="1" s="1"/>
  <c r="AN101" i="1" s="1"/>
  <c r="J30" i="10"/>
  <c r="AG103" i="1"/>
  <c r="J30" i="3"/>
  <c r="AG96" i="1"/>
  <c r="AV94" i="1"/>
  <c r="AK29" i="1" s="1"/>
  <c r="J39" i="3" l="1"/>
  <c r="J39" i="10"/>
  <c r="J39" i="8"/>
  <c r="J39" i="7"/>
  <c r="AN100" i="1"/>
  <c r="AN96" i="1"/>
  <c r="AN103" i="1"/>
  <c r="AG94" i="1"/>
  <c r="AK26" i="1" s="1"/>
  <c r="AK35" i="1" s="1"/>
  <c r="AT94" i="1"/>
  <c r="AN94" i="1" s="1"/>
</calcChain>
</file>

<file path=xl/sharedStrings.xml><?xml version="1.0" encoding="utf-8"?>
<sst xmlns="http://schemas.openxmlformats.org/spreadsheetml/2006/main" count="16586" uniqueCount="2136">
  <si>
    <t>Export Komplet</t>
  </si>
  <si>
    <t/>
  </si>
  <si>
    <t>2.0</t>
  </si>
  <si>
    <t>False</t>
  </si>
  <si>
    <t>{ad696ee7-8838-43b9-8823-24db7118dfd4}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</si>
  <si>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</si>
  <si>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</si>
  <si>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</si>
  <si>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</si>
  <si>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</si>
  <si>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</si>
  <si>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</si>
  <si>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</si>
  <si>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</si>
  <si>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378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</si>
  <si>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</si>
  <si>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</si>
  <si>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Park Homolka Beroun, 2. etapa</t>
  </si>
  <si>
    <t>KSO:</t>
  </si>
  <si>
    <t>CC-CZ:</t>
  </si>
  <si>
    <t>Místo:</t>
  </si>
  <si>
    <t>Beroun</t>
  </si>
  <si>
    <t>Datum:</t>
  </si>
  <si>
    <t>15. 1. 2024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</si>
  <si>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</si>
  <si>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</si>
  <si>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</si>
  <si>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</si>
  <si>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</si>
  <si>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</si>
  <si>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</si>
  <si>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</si>
  <si>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</si>
  <si>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</si>
  <si>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</si>
  <si>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</si>
  <si>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</si>
  <si>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</si>
  <si>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</si>
  <si>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</si>
  <si>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</si>
  <si>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</si>
  <si>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</si>
  <si>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</si>
  <si>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</si>
  <si>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</si>
  <si>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</si>
  <si>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</si>
  <si>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</si>
  <si>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</si>
  <si>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</si>
  <si>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</si>
  <si>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</si>
  <si>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</si>
  <si>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</si>
  <si>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</si>
  <si>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</si>
  <si>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</si>
  <si>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</si>
  <si>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</si>
  <si>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</si>
  <si>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</si>
  <si>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</si>
  <si>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</si>
  <si>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</si>
  <si>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</si>
  <si>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</si>
  <si>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</si>
  <si>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</si>
  <si>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</si>
  <si>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</si>
  <si>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</si>
  <si>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</si>
  <si>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</si>
  <si>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</si>
  <si>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</si>
  <si>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</si>
  <si>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</si>
  <si>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</si>
  <si>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00</t>
  </si>
  <si>
    <t>Vedlejší a ostatní náklady</t>
  </si>
  <si>
    <t>VON</t>
  </si>
  <si>
    <t>1</t>
  </si>
  <si>
    <t>{3afb9afe-7970-48b4-8ec1-0f8a2a8c57ab}</t>
  </si>
  <si>
    <t>2</t>
  </si>
  <si>
    <t>01</t>
  </si>
  <si>
    <t>Zemní práce</t>
  </si>
  <si>
    <t>STA</t>
  </si>
  <si>
    <t>{f8213801-3886-4600-84f4-830241546ceb}</t>
  </si>
  <si>
    <t>02</t>
  </si>
  <si>
    <t>Část alternativně realizovaná později</t>
  </si>
  <si>
    <t>{3299b886-3b16-49c5-8886-8c72f2c955b4}</t>
  </si>
  <si>
    <t>SO 100</t>
  </si>
  <si>
    <t>Pozemní komunikace</t>
  </si>
  <si>
    <t>{bd6770ce-a40b-4a29-92dd-2e97b355f18d}</t>
  </si>
  <si>
    <t>SO 300</t>
  </si>
  <si>
    <t>Odvodnění komunikací</t>
  </si>
  <si>
    <t>{aa1dce88-d156-4c66-a8cd-ba29c3075117}</t>
  </si>
  <si>
    <t>SO 320</t>
  </si>
  <si>
    <t>Vodohospodářské objekty - vodovod</t>
  </si>
  <si>
    <t>{9d80eca6-9916-4674-9f0f-17972db0c91a}</t>
  </si>
  <si>
    <t>SO 400</t>
  </si>
  <si>
    <t>Elektro a sdělovací objekty - osvětlení</t>
  </si>
  <si>
    <t>{fa1e952b-c225-4d65-b783-895771dd7896}</t>
  </si>
  <si>
    <t>SO 700</t>
  </si>
  <si>
    <t>Stavební objekty</t>
  </si>
  <si>
    <t>{2c6fdbdc-c917-468f-b8a2-c559e39ea5aa}</t>
  </si>
  <si>
    <t>SO 800</t>
  </si>
  <si>
    <t>Vegetační úpravy</t>
  </si>
  <si>
    <t>{b03b1d97-9ff9-4447-8798-ee1abc8ff9db}</t>
  </si>
  <si>
    <t>KRYCÍ LIST SOUPISU PRACÍ</t>
  </si>
  <si>
    <t>Objekt:</t>
  </si>
  <si>
    <t>00 - Vedlejší a ostatní náklady</t>
  </si>
  <si>
    <t>REKAPITULACE ČLENĚNÍ SOUPISU PRACÍ</t>
  </si>
  <si>
    <t>Kód dílu - Popis</t>
  </si>
  <si>
    <t>Cena celkem [CZK]</t>
  </si>
  <si>
    <t>Náklady ze soupisu prací</t>
  </si>
  <si>
    <t>-1</t>
  </si>
  <si>
    <t>VRN - Vedlejší rozpočtové náklady</t>
  </si>
  <si>
    <t xml:space="preserve">    OST - Ostatní</t>
  </si>
  <si>
    <t xml:space="preserve">    VRN4 - Inženýrská činnost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</si>
  <si>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</si>
  <si>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</si>
  <si>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</si>
  <si>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</si>
  <si>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</si>
  <si>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</si>
  <si>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</si>
  <si>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</si>
  <si>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</si>
  <si>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</si>
  <si>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</si>
  <si>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</si>
  <si>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</si>
  <si>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</si>
  <si>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</si>
  <si>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Vedlejší rozpočtové náklady</t>
  </si>
  <si>
    <t>5</t>
  </si>
  <si>
    <t>ROZPOCET</t>
  </si>
  <si>
    <t>K</t>
  </si>
  <si>
    <t>030001000</t>
  </si>
  <si>
    <t>Zařízení staveniště</t>
  </si>
  <si>
    <t>kpl</t>
  </si>
  <si>
    <t>4</t>
  </si>
  <si>
    <t>-700853839</t>
  </si>
  <si>
    <t>P</t>
  </si>
  <si>
    <t>Poznámka k položce:_x000D_
vybavení staveniště , připojení staveniště na inženýrské sítě, sklad stavebního materiálu, zabezpečení staveniště, zrušení zařízení staveniště</t>
  </si>
  <si>
    <t>OST</t>
  </si>
  <si>
    <t>Ostatní</t>
  </si>
  <si>
    <t>2132</t>
  </si>
  <si>
    <t>Vypracování dokumentace skutečného provedení díla tj. zřetelné vyznačení všech změn do projektové dokumentace stavby, ke kterým dojde v průběhu realizace díla ve 2 vyhotoveních.</t>
  </si>
  <si>
    <t>262144</t>
  </si>
  <si>
    <t>-97836574</t>
  </si>
  <si>
    <t>Poznámka k položce:_x000D_
zřetelné vyznačení všech změn do projektové dokumentace stavby, ke kterým dojde v průběhu realizace díla ve 2 vyhotoveních</t>
  </si>
  <si>
    <t>3</t>
  </si>
  <si>
    <t>2134</t>
  </si>
  <si>
    <t>Geodetické práce před výstavbou</t>
  </si>
  <si>
    <t>-1777496982</t>
  </si>
  <si>
    <t>Poznámka k položce:_x000D_
geodetické vytýčení stavby</t>
  </si>
  <si>
    <t>2135</t>
  </si>
  <si>
    <t>Vytyčení trasy stávajících inženýrských sítí a případné zajištění ochrany inženýrských sítí</t>
  </si>
  <si>
    <t>-1472426571</t>
  </si>
  <si>
    <t>Poznámka k položce:_x000D_
-souběhy a křížení, -zajištění jejich ochrany dle požadavků jejich vlastníků či správců, jak vyplývá z dokladové části projektové dokumentace</t>
  </si>
  <si>
    <t>2138</t>
  </si>
  <si>
    <t>Zaměření skutečného provedení stavby</t>
  </si>
  <si>
    <t>-307111928</t>
  </si>
  <si>
    <t>VRN4</t>
  </si>
  <si>
    <t>Inženýrská činnost</t>
  </si>
  <si>
    <t>6</t>
  </si>
  <si>
    <t>043154000</t>
  </si>
  <si>
    <t>měření a zkoušky zatěžkávací - předepsané zkoušky hutnění</t>
  </si>
  <si>
    <t>1024</t>
  </si>
  <si>
    <t>-1414684798</t>
  </si>
  <si>
    <t>7</t>
  </si>
  <si>
    <t>043194001</t>
  </si>
  <si>
    <t>Zkouška funkčnosti signalizačního vodiče</t>
  </si>
  <si>
    <t>m</t>
  </si>
  <si>
    <t>-407063042</t>
  </si>
  <si>
    <t>VV</t>
  </si>
  <si>
    <t>"vodovod"20,0</t>
  </si>
  <si>
    <t>8</t>
  </si>
  <si>
    <t>045002000</t>
  </si>
  <si>
    <t>Kompletační a koordinační činnost</t>
  </si>
  <si>
    <t>1138031303</t>
  </si>
  <si>
    <t>VRN9</t>
  </si>
  <si>
    <t>Ostatní náklady</t>
  </si>
  <si>
    <t>9</t>
  </si>
  <si>
    <t>091204001</t>
  </si>
  <si>
    <t>Opatření na ochranu pozemků sousedních se staveništěm - zábory, výkopová povolení</t>
  </si>
  <si>
    <t>1763625450</t>
  </si>
  <si>
    <t>10</t>
  </si>
  <si>
    <t>091704000</t>
  </si>
  <si>
    <t>Náklady na údržbu</t>
  </si>
  <si>
    <t>-1246576838</t>
  </si>
  <si>
    <t>Poznámka k položce:_x000D_
čištění vozidel a místa výjezdu ze staveniště na veřejné komunikace</t>
  </si>
  <si>
    <t>skl</t>
  </si>
  <si>
    <t>1380,277</t>
  </si>
  <si>
    <t>tk</t>
  </si>
  <si>
    <t>20,923</t>
  </si>
  <si>
    <t>01 - Zemní práce</t>
  </si>
  <si>
    <t>HSV - Práce a dodávky HSV</t>
  </si>
  <si>
    <t xml:space="preserve">    1 - Zemní práce</t>
  </si>
  <si>
    <t xml:space="preserve">    9 - Ostatní konstrukce a práce, bourání</t>
  </si>
  <si>
    <t>HSV</t>
  </si>
  <si>
    <t>Práce a dodávky HSV</t>
  </si>
  <si>
    <t>121151123</t>
  </si>
  <si>
    <t>Sejmutí ornice plochy přes 500 m2 tl vrstvy do 200 mm strojně</t>
  </si>
  <si>
    <t>m2</t>
  </si>
  <si>
    <t>914245687</t>
  </si>
  <si>
    <t>Poznámka k položce:_x000D_
viz. D.5.2 Situace - stavební objekty</t>
  </si>
  <si>
    <t>or</t>
  </si>
  <si>
    <t>5239,14</t>
  </si>
  <si>
    <t>162651112</t>
  </si>
  <si>
    <t>Vodorovné přemístění přes 4 000 do 5000 m výkopku/sypaniny z horniny třídy těžitelnosti I skupiny 1 až 3</t>
  </si>
  <si>
    <t>m3</t>
  </si>
  <si>
    <t>-1608171167</t>
  </si>
  <si>
    <t>167151111</t>
  </si>
  <si>
    <t>Nakládání výkopku z hornin třídy těžitelnosti I skupiny 1 až 3 přes 100 m3</t>
  </si>
  <si>
    <t>-243662376</t>
  </si>
  <si>
    <t>"přebytečný výkopek"1401,2</t>
  </si>
  <si>
    <t>"odpočet vytříděné kamenivo"-tk</t>
  </si>
  <si>
    <t>Součet</t>
  </si>
  <si>
    <t>171251201</t>
  </si>
  <si>
    <t>Uložení sypaniny na skládky nebo meziskládky</t>
  </si>
  <si>
    <t>-438748395</t>
  </si>
  <si>
    <t>171201231</t>
  </si>
  <si>
    <t>Poplatek za uložení zeminy a kamení na recyklační skládce (skládkovné) kód odpadu 17 05 04</t>
  </si>
  <si>
    <t>t</t>
  </si>
  <si>
    <t>-718406659</t>
  </si>
  <si>
    <t>skl*1,8</t>
  </si>
  <si>
    <t>171151103</t>
  </si>
  <si>
    <t>Uložení sypaniny z hornin soudržných do násypů zhutněných strojně</t>
  </si>
  <si>
    <t>-1762931012</t>
  </si>
  <si>
    <t>"úprava terénu v části sever"168,0</t>
  </si>
  <si>
    <t>"úprava terénu v části poldr"43,0</t>
  </si>
  <si>
    <t>182251101</t>
  </si>
  <si>
    <t>Svahování násypů strojně</t>
  </si>
  <si>
    <t>-1041983572</t>
  </si>
  <si>
    <t>"část sever"279,0</t>
  </si>
  <si>
    <t>"část poldr"61,0</t>
  </si>
  <si>
    <t>Ostatní konstrukce a práce, bourání</t>
  </si>
  <si>
    <t>98522211R</t>
  </si>
  <si>
    <t xml:space="preserve">Třídění kamene z výkopku jemné/hrubé </t>
  </si>
  <si>
    <t>-589452567</t>
  </si>
  <si>
    <t>Poznámka k položce:_x000D_
vč.rozmístění kameniva dle pokynů autorského dozoru</t>
  </si>
  <si>
    <t>t07</t>
  </si>
  <si>
    <t>"předpoklad použití 50% z vyzískaného kameniva pro povrch T07"195,23*0,2*0,5</t>
  </si>
  <si>
    <t>"mulčování výsadby v poldru"0,05*8*3,5</t>
  </si>
  <si>
    <t>bb</t>
  </si>
  <si>
    <t>16,2</t>
  </si>
  <si>
    <t>bd80</t>
  </si>
  <si>
    <t>119,7</t>
  </si>
  <si>
    <t>bd80a</t>
  </si>
  <si>
    <t>35,4</t>
  </si>
  <si>
    <t>bdr</t>
  </si>
  <si>
    <t>2,5</t>
  </si>
  <si>
    <t>bdra</t>
  </si>
  <si>
    <t>7,8</t>
  </si>
  <si>
    <t>bdrb</t>
  </si>
  <si>
    <t>cib</t>
  </si>
  <si>
    <t>150</t>
  </si>
  <si>
    <t>02 - Část alternativně realizovaná později</t>
  </si>
  <si>
    <t>db</t>
  </si>
  <si>
    <t>0,25</t>
  </si>
  <si>
    <t>cha</t>
  </si>
  <si>
    <t>27,6</t>
  </si>
  <si>
    <t>chb</t>
  </si>
  <si>
    <t>15,2</t>
  </si>
  <si>
    <t>kom</t>
  </si>
  <si>
    <t>171,3</t>
  </si>
  <si>
    <t>ob2</t>
  </si>
  <si>
    <t>28,3</t>
  </si>
  <si>
    <t>pst</t>
  </si>
  <si>
    <t>117,2</t>
  </si>
  <si>
    <t>st</t>
  </si>
  <si>
    <t>31,12</t>
  </si>
  <si>
    <t>sz</t>
  </si>
  <si>
    <t>7,377</t>
  </si>
  <si>
    <t>šd</t>
  </si>
  <si>
    <t>4,339</t>
  </si>
  <si>
    <t>t05</t>
  </si>
  <si>
    <t>69,35</t>
  </si>
  <si>
    <t>tr</t>
  </si>
  <si>
    <t>68,35</t>
  </si>
  <si>
    <t>trs</t>
  </si>
  <si>
    <t>27,12</t>
  </si>
  <si>
    <t>8,377</t>
  </si>
  <si>
    <t>v2</t>
  </si>
  <si>
    <t>1,909</t>
  </si>
  <si>
    <t>v3</t>
  </si>
  <si>
    <t>0,625</t>
  </si>
  <si>
    <t>vs</t>
  </si>
  <si>
    <t xml:space="preserve">    2 - Zakládání</t>
  </si>
  <si>
    <t xml:space="preserve">    5 - Komunikace pozemní</t>
  </si>
  <si>
    <t xml:space="preserve">    8 - Trubní vedení</t>
  </si>
  <si>
    <t xml:space="preserve">    998 - Přesun hmot</t>
  </si>
  <si>
    <t>119005151</t>
  </si>
  <si>
    <t>Vytyčení výsadeb s rozmístěním solitérních rostlin do 10 kusů</t>
  </si>
  <si>
    <t>kus</t>
  </si>
  <si>
    <t>-1113072773</t>
  </si>
  <si>
    <t>119005153</t>
  </si>
  <si>
    <t>Vytyčení výsadeb s rozmístěním solitérních rostlin přes 10 do 50 kusů</t>
  </si>
  <si>
    <t>829694638</t>
  </si>
  <si>
    <t>"vytýčení výsadeb cibulovin a trvalek v prům.počtu do 30ks"ci0/30</t>
  </si>
  <si>
    <t>Mezisoučet</t>
  </si>
  <si>
    <t>122251106</t>
  </si>
  <si>
    <t>Odkopávky a prokopávky nezapažené v hornině třídy těžitelnosti I skupiny 3 objem do 5000 m3 strojně</t>
  </si>
  <si>
    <t>-2060903544</t>
  </si>
  <si>
    <t>"odkopávka pro výměnu 40 cm pláně"kom*0,4</t>
  </si>
  <si>
    <t>od</t>
  </si>
  <si>
    <t>162351103</t>
  </si>
  <si>
    <t>Vodorovné přemístění přes 50 do 500 m výkopku/sypaniny z horniny třídy těžitelnosti I skupiny 1 až 3</t>
  </si>
  <si>
    <t>-259255455</t>
  </si>
  <si>
    <t>"přesun odkopané  zeminy v rámci staveniště"od</t>
  </si>
  <si>
    <t>"přesun na mezideponii - přebytečný výkopek z výsadbových jamek (předpoklad 50% výměna)"0,5*5*1,0*0,5</t>
  </si>
  <si>
    <t>162606112</t>
  </si>
  <si>
    <t>Vodorovné přemístění do 5000 m bez naložení výkopku ze zemin schopných zúrodnění</t>
  </si>
  <si>
    <t>722131445</t>
  </si>
  <si>
    <t>"dovoz substrátu"0,2*trs*0,1+0,2*tr*0,5</t>
  </si>
  <si>
    <t>"dovoz substrátu"5*0,5*1,0*1,0*0,4</t>
  </si>
  <si>
    <t>M</t>
  </si>
  <si>
    <t>10371500</t>
  </si>
  <si>
    <t>substrát pro trávníky VL</t>
  </si>
  <si>
    <t>235057029</t>
  </si>
  <si>
    <t>7,377*0,102 'Přepočtené koeficientem množství</t>
  </si>
  <si>
    <t>162751116</t>
  </si>
  <si>
    <t>Vodorovné přemístění přes 8 000 do 9000 m výkopku/sypaniny z horniny třídy těžitelnosti I skupiny 1 až 3</t>
  </si>
  <si>
    <t>1731299034</t>
  </si>
  <si>
    <t>"dovoz šd"0,2*trs*0,8</t>
  </si>
  <si>
    <t>58344171</t>
  </si>
  <si>
    <t>štěrkodrť frakce 0/32</t>
  </si>
  <si>
    <t>-1869972766</t>
  </si>
  <si>
    <t>šd*1,8</t>
  </si>
  <si>
    <t>167103101</t>
  </si>
  <si>
    <t>Nakládání výkopku ze zemin schopných zúrodnění</t>
  </si>
  <si>
    <t>616804238</t>
  </si>
  <si>
    <t>167151101</t>
  </si>
  <si>
    <t>Nakládání výkopku z hornin třídy těžitelnosti I skupiny 1 až 3 do 100 m3</t>
  </si>
  <si>
    <t>-1937659367</t>
  </si>
  <si>
    <t>11</t>
  </si>
  <si>
    <t>181351114</t>
  </si>
  <si>
    <t>Rozprostření ornice tl vrstvy přes 200 do 250 mm pl přes 500 m2 v rovině nebo ve svahu do 1:5 strojně</t>
  </si>
  <si>
    <t>-700339923</t>
  </si>
  <si>
    <t xml:space="preserve">Poznámka k položce:_x000D_
předpoklad navýšení mocnosti orniční vrtsvy vzhledem k množství odtěžené ornice vs. ploše navržené </t>
  </si>
  <si>
    <t>"trávník štěrkový-směs štěrku a zeminy"31,12</t>
  </si>
  <si>
    <t>"odpočet závlahové mísy stromů"-4*1,0</t>
  </si>
  <si>
    <t>"trávník květinový"69,35</t>
  </si>
  <si>
    <t>"odpočet závlahové mísy stromů"-1*1,0</t>
  </si>
  <si>
    <t>12</t>
  </si>
  <si>
    <t>181411131</t>
  </si>
  <si>
    <t>Založení parkového trávníku výsevem pl do 1000 m2 v rovině a ve svahu do 1:5</t>
  </si>
  <si>
    <t>404835424</t>
  </si>
  <si>
    <t>trs+tr</t>
  </si>
  <si>
    <t>13</t>
  </si>
  <si>
    <t>0057241R</t>
  </si>
  <si>
    <t>osivo travinobylinná směs</t>
  </si>
  <si>
    <t>kg</t>
  </si>
  <si>
    <t>306095383</t>
  </si>
  <si>
    <t>0,025*trs</t>
  </si>
  <si>
    <t>14</t>
  </si>
  <si>
    <t>0057246R</t>
  </si>
  <si>
    <t>-621120758</t>
  </si>
  <si>
    <t>0,0035*t05</t>
  </si>
  <si>
    <t>181951111</t>
  </si>
  <si>
    <t>Úprava pláně v hornině třídy těžitelnosti I skupiny 1 až 3 bez zhutnění strojně</t>
  </si>
  <si>
    <t>787803991</t>
  </si>
  <si>
    <t>st+t05</t>
  </si>
  <si>
    <t>16</t>
  </si>
  <si>
    <t>181951112</t>
  </si>
  <si>
    <t>Úprava pláně v hornině třídy těžitelnosti I skupiny 1 až 3 se zhutněním strojně</t>
  </si>
  <si>
    <t>-1694729164</t>
  </si>
  <si>
    <t>"parkovací stání-bet.dlažba "117,2</t>
  </si>
  <si>
    <t>"varovný pás - reliéf"2,5</t>
  </si>
  <si>
    <t>"varovný pás - reliéf"7,8</t>
  </si>
  <si>
    <t>"chodník-bet.dlažba"27,6</t>
  </si>
  <si>
    <t>"chodník-drenáž.beton"15,2</t>
  </si>
  <si>
    <t>"varovný pás - reliéf"1,0</t>
  </si>
  <si>
    <t>17</t>
  </si>
  <si>
    <t>183101221</t>
  </si>
  <si>
    <t>Jamky pro výsadbu s výměnou 50 % půdy zeminy skupiny 1 až 4 obj přes 0,4 do 1 m3 v rovině a svahu do 1:5</t>
  </si>
  <si>
    <t>-1711941469</t>
  </si>
  <si>
    <t>"dle počtu stromů"5</t>
  </si>
  <si>
    <t>18</t>
  </si>
  <si>
    <t>1032123R.1</t>
  </si>
  <si>
    <t>dřevní biouhel</t>
  </si>
  <si>
    <t>-1868492141</t>
  </si>
  <si>
    <t>5*1,0*1,0*0,5*0,1</t>
  </si>
  <si>
    <t>19</t>
  </si>
  <si>
    <t>10321100</t>
  </si>
  <si>
    <t>zahradní substrát pro výsadbu VL</t>
  </si>
  <si>
    <t>1952075137</t>
  </si>
  <si>
    <t>20</t>
  </si>
  <si>
    <t>183211313</t>
  </si>
  <si>
    <t>Výsadba cibulí nebo hlíz</t>
  </si>
  <si>
    <t>1340637599</t>
  </si>
  <si>
    <t>ci0</t>
  </si>
  <si>
    <t>005726R2</t>
  </si>
  <si>
    <t>cibuloviny</t>
  </si>
  <si>
    <t>692610780</t>
  </si>
  <si>
    <t>22</t>
  </si>
  <si>
    <t>183403153</t>
  </si>
  <si>
    <t>Obdělání půdy hrabáním v rovině a svahu do 1:5</t>
  </si>
  <si>
    <t>-1176938625</t>
  </si>
  <si>
    <t>23</t>
  </si>
  <si>
    <t>183403161</t>
  </si>
  <si>
    <t>Obdělání půdy válením v rovině a svahu do 1:5</t>
  </si>
  <si>
    <t>-1678855649</t>
  </si>
  <si>
    <t>24</t>
  </si>
  <si>
    <t>183551413</t>
  </si>
  <si>
    <t>Úprava půdy rotačním kypřičem do 0,15 m ploch do 5 ha sklonu do 5</t>
  </si>
  <si>
    <t>ha</t>
  </si>
  <si>
    <t>1431918298</t>
  </si>
  <si>
    <t>(t05+st)*0,0001</t>
  </si>
  <si>
    <t>25</t>
  </si>
  <si>
    <t>184102115</t>
  </si>
  <si>
    <t>Výsadba dřeviny s balem D přes 0,5 do 0,6 m do jamky se zalitím v rovině a svahu do 1:5</t>
  </si>
  <si>
    <t>-1017615528</t>
  </si>
  <si>
    <t>26</t>
  </si>
  <si>
    <t>026501R1</t>
  </si>
  <si>
    <t>Jeřáb muk ´Magnifica´ /Sorbus aria ´Magnifica´/ 180 cm</t>
  </si>
  <si>
    <t>480865307</t>
  </si>
  <si>
    <t>27</t>
  </si>
  <si>
    <t>026501R3</t>
  </si>
  <si>
    <t>Ořešák /Juglans regia/ 180cm</t>
  </si>
  <si>
    <t>-486186794</t>
  </si>
  <si>
    <t>Poznámka k položce:_x000D_
specifikace druhů dle TZ D.7.1</t>
  </si>
  <si>
    <t>28</t>
  </si>
  <si>
    <t>184215132</t>
  </si>
  <si>
    <t>Ukotvení kmene dřevin v rovině nebo na svahu do 1:5 třemi kůly D do 0,1 m dl přes 1 do 2 m</t>
  </si>
  <si>
    <t>230375120</t>
  </si>
  <si>
    <t>29</t>
  </si>
  <si>
    <t>60591251</t>
  </si>
  <si>
    <t>kůl vyvazovací dřevěný impregnovaný D 8cm dl 2,0m</t>
  </si>
  <si>
    <t>996383202</t>
  </si>
  <si>
    <t>5*3 'Přepočtené koeficientem množství</t>
  </si>
  <si>
    <t>30</t>
  </si>
  <si>
    <t>184501141</t>
  </si>
  <si>
    <t>Zhotovení obalu z rákosové nebo kokosové rohože v rovině a svahu do 1:5</t>
  </si>
  <si>
    <t>1409296204</t>
  </si>
  <si>
    <t>5*(2*3,14*0,05)*1,7*1,15</t>
  </si>
  <si>
    <t>31</t>
  </si>
  <si>
    <t>61894003</t>
  </si>
  <si>
    <t>rákos ohradový neloupaný 60x200cm</t>
  </si>
  <si>
    <t>941123526</t>
  </si>
  <si>
    <t>3,069*1,1 'Přepočtené koeficientem množství</t>
  </si>
  <si>
    <t>32</t>
  </si>
  <si>
    <t>184806111</t>
  </si>
  <si>
    <t>Řez stromů netrnitých průklestem D koruny do 2 m</t>
  </si>
  <si>
    <t>-2124428863</t>
  </si>
  <si>
    <t>33</t>
  </si>
  <si>
    <t>184814221</t>
  </si>
  <si>
    <t>Zapracování příměsí do půdy ručně do hl 150 mm v rovině nebo ve svahu do 1:5</t>
  </si>
  <si>
    <t>-1572185154</t>
  </si>
  <si>
    <t>5*1,0</t>
  </si>
  <si>
    <t>34</t>
  </si>
  <si>
    <t>2511111R</t>
  </si>
  <si>
    <t>tekutý kravský hnůj</t>
  </si>
  <si>
    <t>1243567341</t>
  </si>
  <si>
    <t>Poznámka k položce:_x000D_
spotřeba: 1,6 kg/m3 biouhlu</t>
  </si>
  <si>
    <t>db*1,6</t>
  </si>
  <si>
    <t>35</t>
  </si>
  <si>
    <t>184853511</t>
  </si>
  <si>
    <t>Chemické odplevelení před založením kultury přes 20 m2 postřikem na široko v rovině a svahu do 1:5 strojně</t>
  </si>
  <si>
    <t>1763435940</t>
  </si>
  <si>
    <t>36</t>
  </si>
  <si>
    <t>184854113</t>
  </si>
  <si>
    <t>Míchání vegetačních substrátů v homogenizačním zařízení v množství přes 10 do 100 m3</t>
  </si>
  <si>
    <t>-1050744476</t>
  </si>
  <si>
    <t>"smíchání směsí dle složení vč. půdního kondicionéru" st*0,2</t>
  </si>
  <si>
    <t>"výsadbový substrát pro stromy"5*1,0*0,5</t>
  </si>
  <si>
    <t>37</t>
  </si>
  <si>
    <t>2519115R</t>
  </si>
  <si>
    <t>1168879441</t>
  </si>
  <si>
    <t>Poznámka k položce:_x000D_
100-150 g/m2</t>
  </si>
  <si>
    <t>st*0,125</t>
  </si>
  <si>
    <t>38</t>
  </si>
  <si>
    <t>184911421</t>
  </si>
  <si>
    <t>Mulčování rostlin kůrou tl do 0,1 m v rovině a svahu do 1:5</t>
  </si>
  <si>
    <t>364272675</t>
  </si>
  <si>
    <t>39</t>
  </si>
  <si>
    <t>10391100</t>
  </si>
  <si>
    <t>štěpka z listnatých dřevin</t>
  </si>
  <si>
    <t>-1173769537</t>
  </si>
  <si>
    <t>5*1,0*0,1</t>
  </si>
  <si>
    <t>0,5*1,03 'Přepočtené koeficientem množství</t>
  </si>
  <si>
    <t>40</t>
  </si>
  <si>
    <t>185803211</t>
  </si>
  <si>
    <t>Uválcování trávníku v rovině a svahu do 1:5</t>
  </si>
  <si>
    <t>1354872318</t>
  </si>
  <si>
    <t>41</t>
  </si>
  <si>
    <t>185804311</t>
  </si>
  <si>
    <t>Zalití rostlin vodou plochy záhonů jednotlivě do 20 m2</t>
  </si>
  <si>
    <t>M3</t>
  </si>
  <si>
    <t>1860376331</t>
  </si>
  <si>
    <t>Poznámka k položce:_x000D_
Zalití stromů vodou: 80-100 l/1 sazenice</t>
  </si>
  <si>
    <t>"zalití stromů před a po výsadbě"5*0,05+5*0,075</t>
  </si>
  <si>
    <t>42</t>
  </si>
  <si>
    <t>185804312</t>
  </si>
  <si>
    <t>Zalití rostlin vodou plocha přes 20 m2</t>
  </si>
  <si>
    <t>1428108754</t>
  </si>
  <si>
    <t>"trávník dokomčovací péče 20l/m2"trs*0,02+tr*0,02</t>
  </si>
  <si>
    <t>43</t>
  </si>
  <si>
    <t>185851121</t>
  </si>
  <si>
    <t>Dovoz vody pro zálivku rostlin na vzdálenost do 1000 m</t>
  </si>
  <si>
    <t>1190692235</t>
  </si>
  <si>
    <t>v3+v2</t>
  </si>
  <si>
    <t>44</t>
  </si>
  <si>
    <t>185851129</t>
  </si>
  <si>
    <t>Dovoz vody pro zálivku rostlin Příplatek k ceně za každých dalších i započatých 1000 m</t>
  </si>
  <si>
    <t>136326763</t>
  </si>
  <si>
    <t>2,534*2 'Přepočtené koeficientem množství</t>
  </si>
  <si>
    <t>Zakládání</t>
  </si>
  <si>
    <t>45</t>
  </si>
  <si>
    <t>213141111</t>
  </si>
  <si>
    <t>Zřízení vrstvy z geotextilie v rovině nebo ve sklonu do 1:5 š do 3 m</t>
  </si>
  <si>
    <t>-1804007634</t>
  </si>
  <si>
    <t>bb+14*0,35</t>
  </si>
  <si>
    <t>46</t>
  </si>
  <si>
    <t>69311080</t>
  </si>
  <si>
    <t>geotextilie netkaná separační, ochranná, filtrační, drenážní PES 200g/m2</t>
  </si>
  <si>
    <t>440676824</t>
  </si>
  <si>
    <t>21,1*1,1845 'Přepočtené koeficientem množství</t>
  </si>
  <si>
    <t>Komunikace pozemní</t>
  </si>
  <si>
    <t>47</t>
  </si>
  <si>
    <t>561061131</t>
  </si>
  <si>
    <t>Zřízení podkladu ze zeminy upravené vápnem, cementem, směsnými pojivy tl 400 mm plochy přes 5000 m2</t>
  </si>
  <si>
    <t>675969202</t>
  </si>
  <si>
    <t>"sanace zemní pláně vápnem z 35%"kom*0,35</t>
  </si>
  <si>
    <t>48</t>
  </si>
  <si>
    <t>58530170</t>
  </si>
  <si>
    <t>vápno nehašené CL 90-Q pro úpravu zemin standardní</t>
  </si>
  <si>
    <t>308066140</t>
  </si>
  <si>
    <t>Poznámka k položce:_x000D_
předpokládaná hmotnost á 800 kg/m3</t>
  </si>
  <si>
    <t>"zlepšení zeminy hydraulickým pojivem á 4% objemu-předpoklad 35% výměry komunikací"0,35*(kom*0,4)*0,800*0,04</t>
  </si>
  <si>
    <t>49</t>
  </si>
  <si>
    <t>564551011</t>
  </si>
  <si>
    <t>Zřízení podsypu nebo podkladu ze sypaniny plochy do 100 m2 tl 150 mm</t>
  </si>
  <si>
    <t>390634605</t>
  </si>
  <si>
    <t>0,25*pst</t>
  </si>
  <si>
    <t>50</t>
  </si>
  <si>
    <t>1032123R</t>
  </si>
  <si>
    <t>dřevní biouhel frakce 2/20</t>
  </si>
  <si>
    <t>-1208441034</t>
  </si>
  <si>
    <t>29,3*0,15 'Přepočtené koeficientem množství</t>
  </si>
  <si>
    <t>51</t>
  </si>
  <si>
    <t>564750011</t>
  </si>
  <si>
    <t>Podklad z kameniva hrubého drceného vel. 4-32 mm plochy přes 100 m2 tl 150 mm</t>
  </si>
  <si>
    <t>-376573844</t>
  </si>
  <si>
    <t>bdr+bdra+bdrb</t>
  </si>
  <si>
    <t>52</t>
  </si>
  <si>
    <t>564750111</t>
  </si>
  <si>
    <t>Podklad z kameniva hrubého drceného vel. 16-32 mm plochy přes 100 m2 tl 150 mm</t>
  </si>
  <si>
    <t>-457054799</t>
  </si>
  <si>
    <t>0,75*pst</t>
  </si>
  <si>
    <t>53</t>
  </si>
  <si>
    <t>564770111</t>
  </si>
  <si>
    <t>Podklad z kameniva hrubého drceného vel. 4-32 mm plochy přes 100 m2 tl 250 mm</t>
  </si>
  <si>
    <t>-1933667071</t>
  </si>
  <si>
    <t>54</t>
  </si>
  <si>
    <t>564961315</t>
  </si>
  <si>
    <t>Podklad z betonového recyklátu plochy přes 100 m2 tl 200 mm</t>
  </si>
  <si>
    <t>117961176</t>
  </si>
  <si>
    <t>"výměna zeminy do tl.400m zemní pláně z 65%"2*kom*0,65</t>
  </si>
  <si>
    <t>55</t>
  </si>
  <si>
    <t>5811313R</t>
  </si>
  <si>
    <t>Kryt z drenážního betonu smezerovitostí 20%, pevnost v tlaku 20 MPa</t>
  </si>
  <si>
    <t>42215566</t>
  </si>
  <si>
    <t>56</t>
  </si>
  <si>
    <t>596211211</t>
  </si>
  <si>
    <t>Kladení zámkové dlažby komunikací pro pěší ručně tl 80 mm skupiny A pl přes 50 do 100 m2</t>
  </si>
  <si>
    <t>328165177</t>
  </si>
  <si>
    <t>57</t>
  </si>
  <si>
    <t>59246073</t>
  </si>
  <si>
    <t>dlažba skladebná vsakovací betonová 200x100mm tl 80mm přírodní</t>
  </si>
  <si>
    <t>981254424</t>
  </si>
  <si>
    <t>27,6*1,02 'Přepočtené koeficientem množství</t>
  </si>
  <si>
    <t>58</t>
  </si>
  <si>
    <t>59245226</t>
  </si>
  <si>
    <t>dlažba tvar obdélník betonová pro nevidomé 200x100x80mm barevná</t>
  </si>
  <si>
    <t>576607409</t>
  </si>
  <si>
    <t>7,8*1,02 'Přepočtené koeficientem množství</t>
  </si>
  <si>
    <t>59</t>
  </si>
  <si>
    <t>596212212</t>
  </si>
  <si>
    <t>Kladení zámkové dlažby pozemních komunikací ručně tl 80 mm skupiny A pl přes 100 do 300 m2</t>
  </si>
  <si>
    <t>1301401711</t>
  </si>
  <si>
    <t>bd80+bdrb</t>
  </si>
  <si>
    <t>60</t>
  </si>
  <si>
    <t>-454687054</t>
  </si>
  <si>
    <t>117,2*1,02 'Přepočtené koeficientem množství</t>
  </si>
  <si>
    <t>61</t>
  </si>
  <si>
    <t>1529651645</t>
  </si>
  <si>
    <t>bdr+bdrb</t>
  </si>
  <si>
    <t>3,5*1,02 'Přepočtené koeficientem množství</t>
  </si>
  <si>
    <t>Trubní vedení</t>
  </si>
  <si>
    <t>62</t>
  </si>
  <si>
    <t>891153222</t>
  </si>
  <si>
    <t>Montáž ventilů vodovodních  závitových DN 20</t>
  </si>
  <si>
    <t>1368061991</t>
  </si>
  <si>
    <t>Poznámka k položce:_x000D_
montáž ve vodoměrné šachtě</t>
  </si>
  <si>
    <t>63</t>
  </si>
  <si>
    <t>5512438R</t>
  </si>
  <si>
    <t>kulový kohout výtokový s připojením na hadici páka DN 20 - 3/4"</t>
  </si>
  <si>
    <t>-1296289437</t>
  </si>
  <si>
    <t>64</t>
  </si>
  <si>
    <t>72223128R</t>
  </si>
  <si>
    <t>Redukční ventil na vodu 3/4" s filtrem a manometrem</t>
  </si>
  <si>
    <t>-1028054460</t>
  </si>
  <si>
    <t>65</t>
  </si>
  <si>
    <t>914111111</t>
  </si>
  <si>
    <t>Montáž svislé dopravní značky do velikosti 1 m2 objímkami na sloupek nebo konzolu</t>
  </si>
  <si>
    <t>444517322</t>
  </si>
  <si>
    <t>Poznámka k položce:_x000D_
viz.výkres D.1.6 Situace dopravního značení</t>
  </si>
  <si>
    <t>"IP11c"4</t>
  </si>
  <si>
    <t>"E1"4</t>
  </si>
  <si>
    <t>"IP12"1</t>
  </si>
  <si>
    <t>66</t>
  </si>
  <si>
    <t>40445625</t>
  </si>
  <si>
    <t>informativní značky provozní IP8, IP9, IP11-IP13 500x700mm</t>
  </si>
  <si>
    <t>-1216288002</t>
  </si>
  <si>
    <t>67</t>
  </si>
  <si>
    <t>40445647</t>
  </si>
  <si>
    <t>dodatkové tabulky E1, E2a,b , E6, E9, E10 E12c, E17 500x500mm</t>
  </si>
  <si>
    <t>986269124</t>
  </si>
  <si>
    <t>68</t>
  </si>
  <si>
    <t>914511111</t>
  </si>
  <si>
    <t>Montáž sloupku dopravních značek délky do 3,5 m s betonovým základem</t>
  </si>
  <si>
    <t>579794538</t>
  </si>
  <si>
    <t>69</t>
  </si>
  <si>
    <t>40445230</t>
  </si>
  <si>
    <t>sloupek pro dopravní značku Zn D 70mm v 3,5m</t>
  </si>
  <si>
    <t>-1455780345</t>
  </si>
  <si>
    <t>70</t>
  </si>
  <si>
    <t>916131213</t>
  </si>
  <si>
    <t>Osazení silničního obrubníku betonového stojatého s boční opěrou do lože z betonu prostého</t>
  </si>
  <si>
    <t>1663696682</t>
  </si>
  <si>
    <t>"silniční 100x250"28,3</t>
  </si>
  <si>
    <t>71</t>
  </si>
  <si>
    <t>59217017</t>
  </si>
  <si>
    <t>obrubník betonový chodníkový 1000x100x250mm</t>
  </si>
  <si>
    <t>-1044012934</t>
  </si>
  <si>
    <t>28,3*1,02 'Přepočtené koeficientem množství</t>
  </si>
  <si>
    <t>998</t>
  </si>
  <si>
    <t>Přesun hmot</t>
  </si>
  <si>
    <t>72</t>
  </si>
  <si>
    <t>998225111</t>
  </si>
  <si>
    <t>Přesun hmot pro pozemní komunikace s krytem z kamene, monolitickým betonovým nebo živičným</t>
  </si>
  <si>
    <t>-428366924</t>
  </si>
  <si>
    <t>73</t>
  </si>
  <si>
    <t>998231311</t>
  </si>
  <si>
    <t>Přesun hmot pro sadovnické a krajinářské úpravy vodorovně do 5000 m</t>
  </si>
  <si>
    <t>-1658886667</t>
  </si>
  <si>
    <t>1049,8</t>
  </si>
  <si>
    <t>11,6</t>
  </si>
  <si>
    <t>1,6</t>
  </si>
  <si>
    <t>1,1</t>
  </si>
  <si>
    <t>bdrc</t>
  </si>
  <si>
    <t>3,6</t>
  </si>
  <si>
    <t>1048,7</t>
  </si>
  <si>
    <t>SO 100 - Pozemní komunikace</t>
  </si>
  <si>
    <t>chc</t>
  </si>
  <si>
    <t>93,38</t>
  </si>
  <si>
    <t>1158,38</t>
  </si>
  <si>
    <t>ob1</t>
  </si>
  <si>
    <t>108</t>
  </si>
  <si>
    <t>ob3</t>
  </si>
  <si>
    <t>736,3</t>
  </si>
  <si>
    <t>-576586403</t>
  </si>
  <si>
    <t>"odkopávky pro zpevněné plochy" 233+62+347+59+85</t>
  </si>
  <si>
    <t>-1704775575</t>
  </si>
  <si>
    <t>1142555172</t>
  </si>
  <si>
    <t>nás</t>
  </si>
  <si>
    <t>"násypy pro komunikace"4+52+10+400</t>
  </si>
  <si>
    <t>494566504</t>
  </si>
  <si>
    <t>Poznámka k položce:_x000D_
úprava pláně části zelené plochy v rozpočtu části SO 800 Vegetační úpravy</t>
  </si>
  <si>
    <t>"varovný pás - reliéf"1,6</t>
  </si>
  <si>
    <t>"chodník-bet.dlažba"11,6-1,6</t>
  </si>
  <si>
    <t>"chodník-drenáž.beton"1063,9-15,2</t>
  </si>
  <si>
    <t>"varovný pás - reliéf"2,1-1,0</t>
  </si>
  <si>
    <t>"podesty-klet.beton,plocha kolem pítka"80,5+12,88</t>
  </si>
  <si>
    <t>"varovný pás-reliéf"3,6</t>
  </si>
  <si>
    <t>bc</t>
  </si>
  <si>
    <t>kom-chc</t>
  </si>
  <si>
    <t>181951112.1</t>
  </si>
  <si>
    <t>-2074452097</t>
  </si>
  <si>
    <t>"podesty-klet.beton,plocha kolem pítka"chc</t>
  </si>
  <si>
    <t>343493104</t>
  </si>
  <si>
    <t>bb+(861,0-14,0)*0,35</t>
  </si>
  <si>
    <t>-79600812</t>
  </si>
  <si>
    <t>1346,25*1,1845 'Přepočtené koeficientem množství</t>
  </si>
  <si>
    <t>-1895895485</t>
  </si>
  <si>
    <t>-1770425137</t>
  </si>
  <si>
    <t>208773650</t>
  </si>
  <si>
    <t>bdra+bdrb+bdrc</t>
  </si>
  <si>
    <t>2091749497</t>
  </si>
  <si>
    <t>1478192980</t>
  </si>
  <si>
    <t>564871011</t>
  </si>
  <si>
    <t>Podklad ze štěrkodrtě ŠD plochy do 100 m2 tl 250 mm</t>
  </si>
  <si>
    <t>1500370764</t>
  </si>
  <si>
    <t>118759190</t>
  </si>
  <si>
    <t>581131314</t>
  </si>
  <si>
    <t>Kryt cementobetonový vozovek skupiny CB III tl 180 mm</t>
  </si>
  <si>
    <t>-1011809598</t>
  </si>
  <si>
    <t>-635341924</t>
  </si>
  <si>
    <t>-123503812</t>
  </si>
  <si>
    <t>bd80a+bdrb+bdrc</t>
  </si>
  <si>
    <t>-714365976</t>
  </si>
  <si>
    <t>10*1,02 'Přepočtené koeficientem množství</t>
  </si>
  <si>
    <t>1601169426</t>
  </si>
  <si>
    <t>6,3*1,02 'Přepočtené koeficientem množství</t>
  </si>
  <si>
    <t>915231112</t>
  </si>
  <si>
    <t>Vodorovné dopravní značení přechody pro chodce, šipky, symboly retroreflexní bílý plast</t>
  </si>
  <si>
    <t>-445189136</t>
  </si>
  <si>
    <t>"V10f"0,47</t>
  </si>
  <si>
    <t>-2016884960</t>
  </si>
  <si>
    <t>"silniční 100x250"136,3-28,3</t>
  </si>
  <si>
    <t>-1750722883</t>
  </si>
  <si>
    <t>108*1,02 'Přepočtené koeficientem množství</t>
  </si>
  <si>
    <t>916231213</t>
  </si>
  <si>
    <t>Osazení chodníkového obrubníku betonového stojatého s boční opěrou do lože z betonu prostého</t>
  </si>
  <si>
    <t>-783065637</t>
  </si>
  <si>
    <t>"záhonový 80 mm"6,0</t>
  </si>
  <si>
    <t>"záhonový 50 mm"736,3</t>
  </si>
  <si>
    <t>59217036</t>
  </si>
  <si>
    <t>obrubník betonový parkový přírodní 500x80x250mm</t>
  </si>
  <si>
    <t>1880590155</t>
  </si>
  <si>
    <t>6*1,02 'Přepočtené koeficientem množství</t>
  </si>
  <si>
    <t>59217060</t>
  </si>
  <si>
    <t>obrubník parkový betonový 1000x50x200mm přírodní</t>
  </si>
  <si>
    <t>-2124165559</t>
  </si>
  <si>
    <t>736,3*1,02 'Přepočtené koeficientem množství</t>
  </si>
  <si>
    <t>223723248</t>
  </si>
  <si>
    <t>d1</t>
  </si>
  <si>
    <t>13,3</t>
  </si>
  <si>
    <t>d1a</t>
  </si>
  <si>
    <t>dr</t>
  </si>
  <si>
    <t>420</t>
  </si>
  <si>
    <t>dz1</t>
  </si>
  <si>
    <t>234,51</t>
  </si>
  <si>
    <t>dz2</t>
  </si>
  <si>
    <t>210,5</t>
  </si>
  <si>
    <t>hl1</t>
  </si>
  <si>
    <t>1,93</t>
  </si>
  <si>
    <t>hlj</t>
  </si>
  <si>
    <t>59,561</t>
  </si>
  <si>
    <t>SO 300 - Odvodnění komunikací</t>
  </si>
  <si>
    <t>hlj1</t>
  </si>
  <si>
    <t>66,24</t>
  </si>
  <si>
    <t>hlr1</t>
  </si>
  <si>
    <t>18,407</t>
  </si>
  <si>
    <t>hlr2</t>
  </si>
  <si>
    <t>34,452</t>
  </si>
  <si>
    <t>hlr3</t>
  </si>
  <si>
    <t>163,724</t>
  </si>
  <si>
    <t>l</t>
  </si>
  <si>
    <t>1,064</t>
  </si>
  <si>
    <t>op</t>
  </si>
  <si>
    <t>4,902</t>
  </si>
  <si>
    <t>op1</t>
  </si>
  <si>
    <t>1,28</t>
  </si>
  <si>
    <t>p1</t>
  </si>
  <si>
    <t>0,2</t>
  </si>
  <si>
    <t>ph</t>
  </si>
  <si>
    <t>7,9</t>
  </si>
  <si>
    <t>sd</t>
  </si>
  <si>
    <t>sd1</t>
  </si>
  <si>
    <t>7,36</t>
  </si>
  <si>
    <t>sd2</t>
  </si>
  <si>
    <t>sd3</t>
  </si>
  <si>
    <t>101,904</t>
  </si>
  <si>
    <t>sd4</t>
  </si>
  <si>
    <t>1,532</t>
  </si>
  <si>
    <t>sd5</t>
  </si>
  <si>
    <t>50,4</t>
  </si>
  <si>
    <t>šp</t>
  </si>
  <si>
    <t>0,8</t>
  </si>
  <si>
    <t>tl</t>
  </si>
  <si>
    <t>0,1</t>
  </si>
  <si>
    <t>tz</t>
  </si>
  <si>
    <t>zvp</t>
  </si>
  <si>
    <t>0,418</t>
  </si>
  <si>
    <t xml:space="preserve">    4 - Vodorovné konstrukce</t>
  </si>
  <si>
    <t>PSV - Práce a dodávky PSV</t>
  </si>
  <si>
    <t xml:space="preserve">    767 - Konstrukce zámečnické</t>
  </si>
  <si>
    <t>115101222</t>
  </si>
  <si>
    <t>Čerpání vody na dopravní výšku do 25 m průměrný přítok do 1000 l/min</t>
  </si>
  <si>
    <t>hod</t>
  </si>
  <si>
    <t>475246518</t>
  </si>
  <si>
    <t>2*8,5</t>
  </si>
  <si>
    <t>115101322</t>
  </si>
  <si>
    <t>Pohotovost čerpací soupravy pro dopravní výšku do 25 m do 1000 l/min</t>
  </si>
  <si>
    <t>den</t>
  </si>
  <si>
    <t>-700231635</t>
  </si>
  <si>
    <t>122251103</t>
  </si>
  <si>
    <t>Odkopávky a prokopávky nezapažené v hornině třídy těžitelnosti I skupiny 3 objem do 100 m3 strojně</t>
  </si>
  <si>
    <t>918240593</t>
  </si>
  <si>
    <t>odk</t>
  </si>
  <si>
    <t>"odkopávky pro poldr a vsak.rýhy"71,0</t>
  </si>
  <si>
    <t>131251103</t>
  </si>
  <si>
    <t>Hloubení jam nezapažených v hornině třídy těžitelnosti I skupiny 3 objem do 100 m3 strojně</t>
  </si>
  <si>
    <t>-813059017</t>
  </si>
  <si>
    <t>"vsakovací rýha P01 poldru"23,0*3,2*0,9</t>
  </si>
  <si>
    <t>131251203</t>
  </si>
  <si>
    <t>Hloubení jam zapažených v hornině třídy těžitelnosti I skupiny 3 objem do 100 m3 strojně</t>
  </si>
  <si>
    <t>81835501</t>
  </si>
  <si>
    <t>"DN01"5,4*3,4*3,1</t>
  </si>
  <si>
    <t>"DŠ1"1,0*1,0*2,3*1,15</t>
  </si>
  <si>
    <t>132251252</t>
  </si>
  <si>
    <t>Hloubení rýh nezapažených š do 2000 mm v hornině třídy těžitelnosti I skupiny 3 objem do 50 m3 strojně</t>
  </si>
  <si>
    <t>-1950207523</t>
  </si>
  <si>
    <t>"vsakovací rýha F01-F04"4*6,6*1,2*0,9</t>
  </si>
  <si>
    <t>"vsakovací rýha F05"5,5*1,2*0,9</t>
  </si>
  <si>
    <t>132253104</t>
  </si>
  <si>
    <t>Hloubení rýh nezapažených š do 800 mm v hornině třídy těžitelnosti I skupiny 3 objem přes 100 m3 strojně v omezeném prostoru</t>
  </si>
  <si>
    <t>-1525673168</t>
  </si>
  <si>
    <t>"drenážní žebra do sklon 5%"234,51</t>
  </si>
  <si>
    <t>"drenážní žebra nad sklon 5%"210,5</t>
  </si>
  <si>
    <t>"odtok do akumulační nádrže DN 200"4,0</t>
  </si>
  <si>
    <t>(dz1+dz2)*0,6*0,6+d1a*0,8*1,1</t>
  </si>
  <si>
    <t>132254102</t>
  </si>
  <si>
    <t>Hloubení rýh zapažených š do 800 mm v hornině třídy těžitelnosti I skupiny 3 objem do 50 m3 strojně</t>
  </si>
  <si>
    <t>1010085727</t>
  </si>
  <si>
    <t>"výkop pro potrubí dešť.kanalizace"d1*(hl1-tz)*šp</t>
  </si>
  <si>
    <t>"hl.výkopu DN200"1,93</t>
  </si>
  <si>
    <t>"tl. zel.pruhu"0,2</t>
  </si>
  <si>
    <t>"šířka výkopu DN150/200"0,8</t>
  </si>
  <si>
    <t>"délka potrubí DN200"13,3</t>
  </si>
  <si>
    <t>"tl.lože"0,10</t>
  </si>
  <si>
    <t>"průměr potrubí DN200"0,2</t>
  </si>
  <si>
    <t>"zemina vytlačená potrubím DN200"3,14*(p1/2)*(p1/2)*d1</t>
  </si>
  <si>
    <t>"obsyp potrubí DN200"d1*šp*(p1+0,3)-zvp</t>
  </si>
  <si>
    <t>"lože pro potrubí"(d1*šp)*tl</t>
  </si>
  <si>
    <t>151201201</t>
  </si>
  <si>
    <t>Zřízení zátažného pažení stěn výkopu hl do 4 m</t>
  </si>
  <si>
    <t>-818063476</t>
  </si>
  <si>
    <t>"pro šachty"2*1,0*2,3+2*3,4*3,1</t>
  </si>
  <si>
    <t>151201211</t>
  </si>
  <si>
    <t>Odstranění pažení stěn zátažného hl do 4 m</t>
  </si>
  <si>
    <t>-1527625743</t>
  </si>
  <si>
    <t>151811131</t>
  </si>
  <si>
    <t>Osazení pažicího boxu hl výkopu do 4 m š do 1,2 m</t>
  </si>
  <si>
    <t>-1594885883</t>
  </si>
  <si>
    <t>2*d1*hl1</t>
  </si>
  <si>
    <t>151811231</t>
  </si>
  <si>
    <t>Odstranění pažicího boxu hl výkopu do 4 m š do 1,2 m</t>
  </si>
  <si>
    <t>-1397021452</t>
  </si>
  <si>
    <t>-1600629044</t>
  </si>
  <si>
    <t>"přesun na mezideponii"odk+hlj1+hlj+hlr1+hlr2+hlr3</t>
  </si>
  <si>
    <t>174101101</t>
  </si>
  <si>
    <t>Zásyp jam, šachet rýh nebo kolem objektů sypaninou se zhutněním</t>
  </si>
  <si>
    <t>-238568934</t>
  </si>
  <si>
    <t>"zpětný zásyp potrubí hutněnou zeminou"hlr1-zvp-l-op</t>
  </si>
  <si>
    <t>"zpětný zásyp při šachtách hutněnou zeminou"hlj-4,4*2,4*2,84-1,0*1,0*2,3</t>
  </si>
  <si>
    <t>"zásyp odtoku do ak.nádrže"d1a*0,8*(1,1-0,45)</t>
  </si>
  <si>
    <t>"zpětný zásyp při vsakovacích rýhách"4*6,4*1,2*0,45+5,3*1,2*0,45</t>
  </si>
  <si>
    <t>zt</t>
  </si>
  <si>
    <t>"zásyp poldru P01"23,0*3,2*0,9</t>
  </si>
  <si>
    <t>"filtrační vrstva poldru P01"23,0*3,2*0,1</t>
  </si>
  <si>
    <t>"zásyp vsakovacích rýh F01-F04,F05"4*6,6*1,2*0,9+5,5*1,2*0,9</t>
  </si>
  <si>
    <t>"zásyp drenážních žeber"(dz1+dz2)*0,4*0,6+(dz1+dz2-dr)*0,2*0,6-ph</t>
  </si>
  <si>
    <t>"filtrační vrstva u dr.žeber mimo plochu dr.beton"(11,2+3,44+4,38+6,51)*0,6*0,1</t>
  </si>
  <si>
    <t>175151101</t>
  </si>
  <si>
    <t>Obsypání potrubí strojně sypaninou bez prohození, uloženou do 3 m</t>
  </si>
  <si>
    <t>177944043</t>
  </si>
  <si>
    <t>"obsyp odtoku do akumulační nádrže"d1a*0,8*(0,2+0,2)</t>
  </si>
  <si>
    <t>"obsyp drenážních žeber"dr*0,2*0,6</t>
  </si>
  <si>
    <t>58337344</t>
  </si>
  <si>
    <t>štěrkopísek frakce 0/32</t>
  </si>
  <si>
    <t>-1980589094</t>
  </si>
  <si>
    <t>op*1,7</t>
  </si>
  <si>
    <t>58343959</t>
  </si>
  <si>
    <t>kamenivo drcené hrubé frakce 32/63</t>
  </si>
  <si>
    <t>1778863667</t>
  </si>
  <si>
    <t>sd*1,7+sd3*1,7+sd5*1,7</t>
  </si>
  <si>
    <t>58343930</t>
  </si>
  <si>
    <t>kamenivo drcené hrubé frakce 16/32</t>
  </si>
  <si>
    <t>4360163</t>
  </si>
  <si>
    <t>sd2*1,7</t>
  </si>
  <si>
    <t>58343810</t>
  </si>
  <si>
    <t>kamenivo drcené hrubé frakce 4/8</t>
  </si>
  <si>
    <t>1101787392</t>
  </si>
  <si>
    <t>op1*1,7+sd1*1,7+sd4*1,7</t>
  </si>
  <si>
    <t>182151111</t>
  </si>
  <si>
    <t>Svahování v zářezech v hornině třídy těžitelnosti I skupiny 1 až 3 strojně</t>
  </si>
  <si>
    <t>1241564949</t>
  </si>
  <si>
    <t>"svahování poldru"141,83</t>
  </si>
  <si>
    <t>211971110</t>
  </si>
  <si>
    <t>Zřízení opláštění žeber nebo trativodů geotextilií v rýze nebo zářezu sklonu do 1:2</t>
  </si>
  <si>
    <t>-205732408</t>
  </si>
  <si>
    <t>"poldr P01"23,0*(3,2+0,9)*2</t>
  </si>
  <si>
    <t>"vsakovací rýhy"4*6,6*(1,2+0,9)*2+5,5*(1,2+0,9)*2</t>
  </si>
  <si>
    <t>"drenážní žebra do sklon 5%"dz1*3*0,6+(11,2+3,44+4,38+6,51)*0,6</t>
  </si>
  <si>
    <t>"drenážní žebra nad sklon 5%"210,5*3*0,6</t>
  </si>
  <si>
    <t>69311081</t>
  </si>
  <si>
    <t>geotextilie netkaná separační, ochranná, filtrační, drenážní PES 300g/m2</t>
  </si>
  <si>
    <t>1925098371</t>
  </si>
  <si>
    <t>1138,916*1,1845 'Přepočtené koeficientem množství</t>
  </si>
  <si>
    <t>27431361R</t>
  </si>
  <si>
    <t>Příčné hrázky tř. C 16/20</t>
  </si>
  <si>
    <t>1497406720</t>
  </si>
  <si>
    <t>"v drenážním žebru"79*0,1</t>
  </si>
  <si>
    <t>"v podkladní vrstvě drenáž.chodníku"42*0,12</t>
  </si>
  <si>
    <t>274351121</t>
  </si>
  <si>
    <t>Zřízení bednění základových pasů rovného</t>
  </si>
  <si>
    <t>1232116329</t>
  </si>
  <si>
    <t>"v drenážním žebru"79*0,6*0,45</t>
  </si>
  <si>
    <t>"v podkladní vrstvě drenáž.chodníku"42*2,4*0,22</t>
  </si>
  <si>
    <t>274351122</t>
  </si>
  <si>
    <t>Odstranění bednění základových pasů rovného</t>
  </si>
  <si>
    <t>1110558435</t>
  </si>
  <si>
    <t>Vodorovné konstrukce</t>
  </si>
  <si>
    <t>451541111</t>
  </si>
  <si>
    <t>Lože pod potrubí otevřený výkop ze štěrkodrtě</t>
  </si>
  <si>
    <t>925434019</t>
  </si>
  <si>
    <t>"podsyp pod DN 01"(5,4*3,4)*0,2</t>
  </si>
  <si>
    <t>"podsyp odtoku do akumulační nádrže"d1a*0,8*0,05</t>
  </si>
  <si>
    <t>451573111</t>
  </si>
  <si>
    <t>Lože pod potrubí otevřený výkop ze štěrkopísku</t>
  </si>
  <si>
    <t>-1453299224</t>
  </si>
  <si>
    <t>"podsyp pod DN 01"(5,4*3,4)*0,05</t>
  </si>
  <si>
    <t>871228111</t>
  </si>
  <si>
    <t>Kladení drenážního potrubí z tvrdého PVC průměru přes 90 do 150 mm</t>
  </si>
  <si>
    <t>2004470789</t>
  </si>
  <si>
    <t>420,0</t>
  </si>
  <si>
    <t>28613241</t>
  </si>
  <si>
    <t>trubka drenážní korugovaná sendvičová HD-PE SN 8 perforace 360° pro liniové stavby DN 100</t>
  </si>
  <si>
    <t>-42693081</t>
  </si>
  <si>
    <t>420*1,03 'Přepočtené koeficientem množství</t>
  </si>
  <si>
    <t>871238111</t>
  </si>
  <si>
    <t>Kladení drenážního potrubí z tvrdého PVC průměru přes 150 do 200 mm</t>
  </si>
  <si>
    <t>-1072334916</t>
  </si>
  <si>
    <t>"napojení odtoku z poldru do akumulační nádrže"4,0</t>
  </si>
  <si>
    <t>28613243</t>
  </si>
  <si>
    <t>trubka drenážní korugovaná sendvičová HD-PE SN 8 perforace 360° pro liniové stavby DN 200</t>
  </si>
  <si>
    <t>2132040470</t>
  </si>
  <si>
    <t>4*1,03 'Přepočtené koeficientem množství</t>
  </si>
  <si>
    <t>871353123</t>
  </si>
  <si>
    <t>Montáž kanalizačního potrubí hladkého plnostěnného SN 12 z PVC DN 200</t>
  </si>
  <si>
    <t>-119531425</t>
  </si>
  <si>
    <t>"odtok do akumulační nádrže"d1a</t>
  </si>
  <si>
    <t>28612007</t>
  </si>
  <si>
    <t>trubka kanalizační PVC plnostěnná třívrstvá DN 200x1000mm SN12</t>
  </si>
  <si>
    <t>1661424417</t>
  </si>
  <si>
    <t>17,3*1,03 'Přepočtené koeficientem množství</t>
  </si>
  <si>
    <t>877350310</t>
  </si>
  <si>
    <t>Montáž kolen na kanalizačním potrubí z PP nebo tvrdého PVC trub hladkých plnostěnných DN 200</t>
  </si>
  <si>
    <t>-236673875</t>
  </si>
  <si>
    <t>28611365</t>
  </si>
  <si>
    <t>koleno kanalizační PVC KG 200x30°</t>
  </si>
  <si>
    <t>1827750920</t>
  </si>
  <si>
    <t>28610446</t>
  </si>
  <si>
    <t>výtokový kus drenážního potrubí systému budov DN 200 s perforovanou klapkou</t>
  </si>
  <si>
    <t>225810597</t>
  </si>
  <si>
    <t>877350330</t>
  </si>
  <si>
    <t>Montáž spojek na kanalizačním potrubí z PP nebo tvrdého PVC trub hladkých plnostěnných DN 200</t>
  </si>
  <si>
    <t>-404459639</t>
  </si>
  <si>
    <t>"regulac.prvek do sachty"1</t>
  </si>
  <si>
    <t>"šachtové vložky do DŠ1 a DN 01"2</t>
  </si>
  <si>
    <t>4224300R</t>
  </si>
  <si>
    <t>-1527639417</t>
  </si>
  <si>
    <t>28612251</t>
  </si>
  <si>
    <t>vložka šachtová kanalizační DN 200</t>
  </si>
  <si>
    <t>287531216</t>
  </si>
  <si>
    <t>892352121</t>
  </si>
  <si>
    <t>Tlaková zkouška vzduchem potrubí DN 200 těsnícím vakem ucpávkovým</t>
  </si>
  <si>
    <t>úsek</t>
  </si>
  <si>
    <t>122338219</t>
  </si>
  <si>
    <t>359901211</t>
  </si>
  <si>
    <t>Monitoring stoky jakékoli výšky na nové kanalizaci</t>
  </si>
  <si>
    <t>-394133594</t>
  </si>
  <si>
    <t>89458212R</t>
  </si>
  <si>
    <t xml:space="preserve">Snížení výšky stávající šachty DP 11 na úroveň +256,01 </t>
  </si>
  <si>
    <t>-563352949</t>
  </si>
  <si>
    <t>89422112R</t>
  </si>
  <si>
    <t>Dešťová nádrž DN 01 20 m3 C40/50 XA2 XF4</t>
  </si>
  <si>
    <t>-1093017001</t>
  </si>
  <si>
    <t>Poznámka k položce:_x000D_
dodávka+montáž</t>
  </si>
  <si>
    <t>"DN 01"1</t>
  </si>
  <si>
    <t>894410201</t>
  </si>
  <si>
    <t>Osazení betonových dílců pro kanalizační šachty DN 600 skruž rovná výšky 250 mm</t>
  </si>
  <si>
    <t>964367560</t>
  </si>
  <si>
    <t>"Vstupní komín do DN01"1</t>
  </si>
  <si>
    <t>59224407R</t>
  </si>
  <si>
    <t>skruž betonové šachty DN 600 kanalizační 60x20x10cm</t>
  </si>
  <si>
    <t>-2069340136</t>
  </si>
  <si>
    <t>452112112</t>
  </si>
  <si>
    <t>Osazení betonových prstenců nebo rámů v do 100 mm pod poklopy a mříže</t>
  </si>
  <si>
    <t>-682773255</t>
  </si>
  <si>
    <t>59224184</t>
  </si>
  <si>
    <t>prstenec šachtový vyrovnávací betonový 625x120x40mm</t>
  </si>
  <si>
    <t>-1833874419</t>
  </si>
  <si>
    <t>894411111</t>
  </si>
  <si>
    <t>Zřízení šachet kanalizačních z betonových dílců na potrubí DN do 200 dno beton tř. C 25/30</t>
  </si>
  <si>
    <t>1526377054</t>
  </si>
  <si>
    <t>"DŠ1"1</t>
  </si>
  <si>
    <t>59224189</t>
  </si>
  <si>
    <t>prstenec šachtový vyrovnávací betonový 625x120x60-100mm</t>
  </si>
  <si>
    <t>-1319048742</t>
  </si>
  <si>
    <t>59224028</t>
  </si>
  <si>
    <t>dno betonové šachtové DN 200 kameninový žlab i nástupnice 100x63,5x15cm</t>
  </si>
  <si>
    <t>-1904409630</t>
  </si>
  <si>
    <t>59224414</t>
  </si>
  <si>
    <t>konus betonové šachty DN 1000 kanalizační 100x62,5x58cm tl stěny 10 stupadla poplastovaná</t>
  </si>
  <si>
    <t>-517830927</t>
  </si>
  <si>
    <t>59224416</t>
  </si>
  <si>
    <t>skruž betonové šachty DN 1000 kanalizační 100x25x10cm stupadla poplastovaná</t>
  </si>
  <si>
    <t>662891585</t>
  </si>
  <si>
    <t>894812113</t>
  </si>
  <si>
    <t>Revizní a čistící šachta z PP šachtové dno DN 315/110 rozvětvené</t>
  </si>
  <si>
    <t>1682889864</t>
  </si>
  <si>
    <t>"RŠ1"1</t>
  </si>
  <si>
    <t>894812131</t>
  </si>
  <si>
    <t>Revizní a čistící šachta z PP DN 315 šachtová roura korugovaná bez hrdla světlé hloubky 1250 mm</t>
  </si>
  <si>
    <t>930335735</t>
  </si>
  <si>
    <t>894812141</t>
  </si>
  <si>
    <t>Revizní a čistící šachta z PP DN 315 šachtová roura teleskopická světlé hloubky 375 mm</t>
  </si>
  <si>
    <t>-833082790</t>
  </si>
  <si>
    <t>894812163</t>
  </si>
  <si>
    <t>Revizní a čistící šachta z PP DN 315 poklop litinový plný do teleskopické trubky pro třídu zatížení D400</t>
  </si>
  <si>
    <t>2002218163</t>
  </si>
  <si>
    <t>899104112</t>
  </si>
  <si>
    <t>Osazení poklopů litinových nebo ocelových včetně rámů pro třídu zatížení D400, E600</t>
  </si>
  <si>
    <t>69343772</t>
  </si>
  <si>
    <t>"DN01"1</t>
  </si>
  <si>
    <t>28661935</t>
  </si>
  <si>
    <t>poklop šachtový litinový DN 600 pro třídu zatížení D400</t>
  </si>
  <si>
    <t>445339618</t>
  </si>
  <si>
    <t>899722114</t>
  </si>
  <si>
    <t>Krytí potrubí z plastů výstražnou fólií z PVC 40 cm</t>
  </si>
  <si>
    <t>-1258415411</t>
  </si>
  <si>
    <t>998276101</t>
  </si>
  <si>
    <t>Přesun hmot pro trubní vedení z trub z plastických hmot otevřený výkop</t>
  </si>
  <si>
    <t>908712058</t>
  </si>
  <si>
    <t>PSV</t>
  </si>
  <si>
    <t>Práce a dodávky PSV</t>
  </si>
  <si>
    <t>767</t>
  </si>
  <si>
    <t>Konstrukce zámečnické</t>
  </si>
  <si>
    <t>767995112</t>
  </si>
  <si>
    <t>Montáž atypických zámečnických konstrukcí hm přes 5 do 10 kg</t>
  </si>
  <si>
    <t>587359270</t>
  </si>
  <si>
    <t>"DN 01-nerezový žebřík v šachtě"10,0</t>
  </si>
  <si>
    <t>2866198R</t>
  </si>
  <si>
    <t>Nerezový žebřík dl.2,2 m</t>
  </si>
  <si>
    <t>868933925</t>
  </si>
  <si>
    <t>998767101</t>
  </si>
  <si>
    <t>Přesun hmot tonážní pro zámečnické konstrukce v objektech v do 6 m</t>
  </si>
  <si>
    <t>-423332144</t>
  </si>
  <si>
    <t>d</t>
  </si>
  <si>
    <t>hl</t>
  </si>
  <si>
    <t>0,9</t>
  </si>
  <si>
    <t>hlr</t>
  </si>
  <si>
    <t>8,4</t>
  </si>
  <si>
    <t>kp</t>
  </si>
  <si>
    <t>1,7</t>
  </si>
  <si>
    <t>lo</t>
  </si>
  <si>
    <t>1,2</t>
  </si>
  <si>
    <t>o</t>
  </si>
  <si>
    <t>3,89</t>
  </si>
  <si>
    <t>o1</t>
  </si>
  <si>
    <t>0,239</t>
  </si>
  <si>
    <t>SO 320 - Vodohospodářské objekty - vodovod</t>
  </si>
  <si>
    <t>p</t>
  </si>
  <si>
    <t>0,025</t>
  </si>
  <si>
    <t>š</t>
  </si>
  <si>
    <t>0,6</t>
  </si>
  <si>
    <t>zv</t>
  </si>
  <si>
    <t>132251101</t>
  </si>
  <si>
    <t>Hloubení rýh nezapažených š do 800 mm v hornině třídy těžitelnosti I skupiny 3 objem do 20 m3 strojně</t>
  </si>
  <si>
    <t>-958104027</t>
  </si>
  <si>
    <t>"otevřený výkop"d*š*(hl-tz)</t>
  </si>
  <si>
    <t>"prům.hloubka výkopu"0,9</t>
  </si>
  <si>
    <t>"šířka výkopu"0,6</t>
  </si>
  <si>
    <t>"tl.zeleného pásu"0,2</t>
  </si>
  <si>
    <t>"délka potrubí PE dn 25"20,0</t>
  </si>
  <si>
    <t>"zemina vytlačená potrubím"3,14*(p/2)*(p/2)*d</t>
  </si>
  <si>
    <t>"obsyp potrubí"š*(p+0,3)*d-zv</t>
  </si>
  <si>
    <t>"průměr potrubí DN25"0,025</t>
  </si>
  <si>
    <t>"tl.lože"0,1</t>
  </si>
  <si>
    <t>"lože" d*š*tl</t>
  </si>
  <si>
    <t>"koeficient přepočtu hmotnosti písku"1,7</t>
  </si>
  <si>
    <t>1748764302</t>
  </si>
  <si>
    <t>"přesun výkopku na mezideponii"hlr</t>
  </si>
  <si>
    <t>1928539219</t>
  </si>
  <si>
    <t>Poznámka k položce:_x000D_
 předpoklad zpětný zásyp vykopanou zeminou</t>
  </si>
  <si>
    <t>hlr-o-lo-zv</t>
  </si>
  <si>
    <t>-346988253</t>
  </si>
  <si>
    <t>"odvod vody od pítka"dp1*0,4*(0,08+0,15)</t>
  </si>
  <si>
    <t>58337310</t>
  </si>
  <si>
    <t>štěrkopísek frakce 0/4</t>
  </si>
  <si>
    <t>1274891252</t>
  </si>
  <si>
    <t>o*kp</t>
  </si>
  <si>
    <t>-1411272175</t>
  </si>
  <si>
    <t>o1*kp</t>
  </si>
  <si>
    <t>-1175436372</t>
  </si>
  <si>
    <t>"odvod vody od pítka"dp1*0,4*0,12</t>
  </si>
  <si>
    <t>-1229263106</t>
  </si>
  <si>
    <t>230140042</t>
  </si>
  <si>
    <t>Montáž trubek z nerezavějící oceli D 80 mm, tl 3 mm</t>
  </si>
  <si>
    <t>936247861</t>
  </si>
  <si>
    <t>dp1a</t>
  </si>
  <si>
    <t>"odvod vody od pítka"1,0</t>
  </si>
  <si>
    <t>1403102R</t>
  </si>
  <si>
    <t>nerezová trubka svař. EN 10217-7, jakost 1.4301, 80x3,0mm</t>
  </si>
  <si>
    <t>256</t>
  </si>
  <si>
    <t>-467260325</t>
  </si>
  <si>
    <t>1*1,015 'Přepočtené koeficientem množství</t>
  </si>
  <si>
    <t>871161210</t>
  </si>
  <si>
    <t>Montáž potrubí z PE100 SDR 11 otevřený výkop svařovaných elektrotvarovkou D 25 x 2,3 mm</t>
  </si>
  <si>
    <t>1222056515</t>
  </si>
  <si>
    <t>2861311R</t>
  </si>
  <si>
    <t>trubka vodovodní  PE100 voda 25 x 2,3 x 100m SDR11 PN16 RC</t>
  </si>
  <si>
    <t>-1517967875</t>
  </si>
  <si>
    <t>20*1,015 'Přepočtené koeficientem množství</t>
  </si>
  <si>
    <t>871234201</t>
  </si>
  <si>
    <t>Montáž kanalizačního potrubí z PE SDR11 otevřený výkop sklon do 20 % svařovaných na tupo d 75x6,8 mm</t>
  </si>
  <si>
    <t>-994983276</t>
  </si>
  <si>
    <t>dp1</t>
  </si>
  <si>
    <t>"odvod vody od pítka"2,6</t>
  </si>
  <si>
    <t>28613383</t>
  </si>
  <si>
    <t>potrubí kanalizační tlakové PE100 SDR11 se signalizační vrstvou 75x6,8mm</t>
  </si>
  <si>
    <t>-722643890</t>
  </si>
  <si>
    <t>2,6*1,015 'Přepočtené koeficientem množství</t>
  </si>
  <si>
    <t>892233122</t>
  </si>
  <si>
    <t>Proplach a dezinfekce vodovodního potrubí DN od 40 do 70</t>
  </si>
  <si>
    <t>-1312278733</t>
  </si>
  <si>
    <t>892241111</t>
  </si>
  <si>
    <t>Tlaková zkouška vodou potrubí DN do 80</t>
  </si>
  <si>
    <t>-1709023898</t>
  </si>
  <si>
    <t>899623141</t>
  </si>
  <si>
    <t>Obetonování potrubí nebo zdiva stok betonem prostým tř. C 12/15 v otevřeném výkopu</t>
  </si>
  <si>
    <t>-609026694</t>
  </si>
  <si>
    <t>"odvod vody od pítka"dp1a*0,35*0,4-3,14*0,04*0,04*2,0</t>
  </si>
  <si>
    <t>899721111</t>
  </si>
  <si>
    <t>Signalizační vodič na potrubí DN do 150 mm</t>
  </si>
  <si>
    <t>1865854950</t>
  </si>
  <si>
    <t>Poznámka k položce:_x000D_
 CY - 6,0 mm2</t>
  </si>
  <si>
    <t>899722112</t>
  </si>
  <si>
    <t>Krytí potrubí z plastů výstražnou fólií z PVC 25 cm</t>
  </si>
  <si>
    <t>2115775776</t>
  </si>
  <si>
    <t>936001001</t>
  </si>
  <si>
    <t>Montáž prvků městské a zahradní architektury hmotnosti do 0,1 t</t>
  </si>
  <si>
    <t>484355582</t>
  </si>
  <si>
    <t>"pítko"1</t>
  </si>
  <si>
    <t>"záchytná nádrž pítka"1</t>
  </si>
  <si>
    <t>5514581R</t>
  </si>
  <si>
    <t>parkové pítko s tlačnou pitnou armaturou vč. odtokového roštu</t>
  </si>
  <si>
    <t>-986129185</t>
  </si>
  <si>
    <t>Poznámka k položce:_x000D_
popis dle D.5.6.4</t>
  </si>
  <si>
    <t>5514582R</t>
  </si>
  <si>
    <t>sběrná vana pítka 300 x 415 mm</t>
  </si>
  <si>
    <t>-1411504354</t>
  </si>
  <si>
    <t>Poznámka k položce:_x000D_
popis viz. výkres D.5.3.2</t>
  </si>
  <si>
    <t>-694820400</t>
  </si>
  <si>
    <t>SO 400 - Elektro a sdělovací objekty - osvětlení</t>
  </si>
  <si>
    <t>00233129</t>
  </si>
  <si>
    <t>Město Beroun</t>
  </si>
  <si>
    <t>CZ00233129</t>
  </si>
  <si>
    <t>27267806</t>
  </si>
  <si>
    <t>EFektivní OSvětlování s.r.o.</t>
  </si>
  <si>
    <t>CZ27267806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</si>
  <si>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 Ceny jsou uvedeny bez recyklačních příspěvků.</t>
  </si>
  <si>
    <t>M - Práce a dodávky M</t>
  </si>
  <si>
    <t xml:space="preserve">    21-M - Elektromontáže</t>
  </si>
  <si>
    <t xml:space="preserve">    46-M - Zemní práce při extr.mont.pracích</t>
  </si>
  <si>
    <t>HZS - Hodinové zúčtovací sazby</t>
  </si>
  <si>
    <t xml:space="preserve">    VRN1 - Průzkumné, geodetické a projektové práce</t>
  </si>
  <si>
    <t xml:space="preserve">    VRN3 - Zařízení staveniště</t>
  </si>
  <si>
    <t xml:space="preserve">    VRN6 - Územní vlivy</t>
  </si>
  <si>
    <t xml:space="preserve">    VRN7 - Provozní vlivy</t>
  </si>
  <si>
    <t>564261111</t>
  </si>
  <si>
    <t>Podklad nebo podsyp ze štěrkopísku ŠP s rozprostřením, vlhčením a zhutněním plochy přes 100 m2, po zhutnění tl. 200 mm</t>
  </si>
  <si>
    <t>681187244</t>
  </si>
  <si>
    <t>564911511</t>
  </si>
  <si>
    <t>Podklad nebo podsyp z R-materiálu s rozprostřením a zhutněním plochy přes 100 m2, po zhutnění tl. 50 mm</t>
  </si>
  <si>
    <t>-2136053417</t>
  </si>
  <si>
    <t>577143111</t>
  </si>
  <si>
    <t>Asfaltový beton vrstva obrusná ACO 8 (ABJ) s rozprostřením a se zhutněním z nemodifikovaného asfaltu v pruhu šířky do 3 m, po zhutnění tl. 50 mm</t>
  </si>
  <si>
    <t>212743082</t>
  </si>
  <si>
    <t>919535556</t>
  </si>
  <si>
    <t>Obetonování trubního propustku betonem prostým se zvýšenými nároky na prostředí tř. C 25/30 - vytvoření ochranného límce v místě vetknutí sloupu VO</t>
  </si>
  <si>
    <t>-908304449</t>
  </si>
  <si>
    <t>919535556.1</t>
  </si>
  <si>
    <t>Obetonování trubního propustku betonem prostým se zvýšenými nároky na prostředí tř. C 25/30</t>
  </si>
  <si>
    <t>-2102240480</t>
  </si>
  <si>
    <t>Přesun hmot pro komunikace s krytem z kameniva, monolitickým betonovým nebo živičným dopravní vzdálenost do 200 m jakékoliv délky objektu</t>
  </si>
  <si>
    <t>-876711253</t>
  </si>
  <si>
    <t>998225194</t>
  </si>
  <si>
    <t>Přesun hmot pro komunikace s krytem z kameniva, monolitickým betonovým nebo živičným Příplatek k ceně za zvětšený přesun přes vymezenou největší dopravní vzdálenost do 5000 m</t>
  </si>
  <si>
    <t>-1332254647</t>
  </si>
  <si>
    <t>998225195</t>
  </si>
  <si>
    <t>Přesun hmot pro komunikace s krytem z kameniva, monolitickým betonovým nebo živičným Příplatek k ceně za zvětšený přesun přes vymezenou největší dopravní vzdálenost za každých dalších 5000 m přes 5000 m</t>
  </si>
  <si>
    <t>-819889371</t>
  </si>
  <si>
    <t>Práce a dodávky M</t>
  </si>
  <si>
    <t>21-M</t>
  </si>
  <si>
    <t>Elektromontáže</t>
  </si>
  <si>
    <t>210100001</t>
  </si>
  <si>
    <t>Ukončení vodičů izolovaných s označením a zapojením v rozváděči nebo na přístroji průřezu žíly do 2,5 mm2</t>
  </si>
  <si>
    <t>-2108209871</t>
  </si>
  <si>
    <t>210100003</t>
  </si>
  <si>
    <t>Ukončení vodičů izolovaných s označením a zapojením v rozváděči nebo na přístroji průřezu žíly do 16 mm2</t>
  </si>
  <si>
    <t>1348521124</t>
  </si>
  <si>
    <t>210203901</t>
  </si>
  <si>
    <t>Montáž svítidel LED se zapojením vodičů průmyslových nebo venkovních na výložník nebo dřík</t>
  </si>
  <si>
    <t>-1582663124</t>
  </si>
  <si>
    <t>347R02</t>
  </si>
  <si>
    <t>Svítido VO celohliníkové, LED,  WW - 2700K, 2.000lm, Pmax 16W, funkce CLO (CF), optika pro místní komunikace</t>
  </si>
  <si>
    <t>128</t>
  </si>
  <si>
    <t>1867682353</t>
  </si>
  <si>
    <t>210204002</t>
  </si>
  <si>
    <t>Montáž stožárů osvětlení parkových ocelových</t>
  </si>
  <si>
    <t>567746729</t>
  </si>
  <si>
    <t>101R01</t>
  </si>
  <si>
    <t>Sloup VO sadový ocelový, vetknutý,  kuželový, výšky 5m-130/76mm, žárový zinek</t>
  </si>
  <si>
    <t>-1011570781</t>
  </si>
  <si>
    <t>210204202</t>
  </si>
  <si>
    <t>Montáž elektrovýzbroje stožárů osvětlení 2 okruhy</t>
  </si>
  <si>
    <t>-1242858656</t>
  </si>
  <si>
    <t>345R5</t>
  </si>
  <si>
    <t>Sloupová rozvodnice 2 - vývody, IP 54, včetně pojistkové vložky 6A</t>
  </si>
  <si>
    <t>-999309556</t>
  </si>
  <si>
    <t>210204203</t>
  </si>
  <si>
    <t>Montáž elektrovýzbroje stožárů osvětlení 3 okruhy</t>
  </si>
  <si>
    <t>-1449650657</t>
  </si>
  <si>
    <t>345R4</t>
  </si>
  <si>
    <t>Sloupová rozvodnice 3 - vývody, IP 54, včetně pojistkové vložky 6A</t>
  </si>
  <si>
    <t>485532320</t>
  </si>
  <si>
    <t>210220022</t>
  </si>
  <si>
    <t>Montáž uzemňovacího vedení s upevněním, propojením a připojením pomocí svorek v zemi s izolací spojů vodičů FeZn drátem nebo lanem průměru do 10 mm v městské zástavbě</t>
  </si>
  <si>
    <t>-1182823125</t>
  </si>
  <si>
    <t>35441073</t>
  </si>
  <si>
    <t>drát D 10mm FeZn</t>
  </si>
  <si>
    <t>-1722558404</t>
  </si>
  <si>
    <t>35441080</t>
  </si>
  <si>
    <t>drát D 8mm nerez</t>
  </si>
  <si>
    <t>-859699263</t>
  </si>
  <si>
    <t>35441885</t>
  </si>
  <si>
    <t>svorka spojovací pro lano D 8-10mm</t>
  </si>
  <si>
    <t>778865374</t>
  </si>
  <si>
    <t>35441875</t>
  </si>
  <si>
    <t>svorka křížová pro vodič D 6-10mm</t>
  </si>
  <si>
    <t>-959609966</t>
  </si>
  <si>
    <t>35441895</t>
  </si>
  <si>
    <t>svorka připojovací k připojení kovových částí</t>
  </si>
  <si>
    <t>535302443</t>
  </si>
  <si>
    <t>24617150</t>
  </si>
  <si>
    <t>nátěr hydroizolační na bázi asfaltu a plastu do spodní stavby</t>
  </si>
  <si>
    <t>502060247</t>
  </si>
  <si>
    <t>35442235</t>
  </si>
  <si>
    <t>antikorozní páska petrolátová</t>
  </si>
  <si>
    <t>-1295178081</t>
  </si>
  <si>
    <t>210220361</t>
  </si>
  <si>
    <t>Montáž hromosvodného vedení zemnicích desek a tyčí s připojením na svodové nebo uzemňovací vedení bez příslušenství tyčí, délky do 2 m</t>
  </si>
  <si>
    <t>826741556</t>
  </si>
  <si>
    <t>35442092</t>
  </si>
  <si>
    <t>tyč zemnící 1,5m FeZn</t>
  </si>
  <si>
    <t>-2003640626</t>
  </si>
  <si>
    <t>210812011</t>
  </si>
  <si>
    <t>Montáž izolovaných kabelů měděných do 1 kV bez ukončení plných nebo laněných kulatých (např. CYKY, CHKE-R) uložených volně nebo v liště počtu a průřezu žil 3x1,5 až 6 mm2</t>
  </si>
  <si>
    <t>-245335794</t>
  </si>
  <si>
    <t>34111030</t>
  </si>
  <si>
    <t>kabel instalační jádro Cu plné izolace PVC plášť PVC 450/750V (CYKY) 3x1,5mm2</t>
  </si>
  <si>
    <t>-176110769</t>
  </si>
  <si>
    <t>210812033</t>
  </si>
  <si>
    <t>Montáž izolovaných kabelů měděných do 1 kV bez ukončení plných nebo laněných kulatých (např. CYKY, CHKE-R) uložených volně nebo v liště počtu a průřezu žil 4x6 až 10 mm2</t>
  </si>
  <si>
    <t>-878782871</t>
  </si>
  <si>
    <t>34111076</t>
  </si>
  <si>
    <t>kabel instalační jádro Cu plné izolace PVC plášť PVC 450/750V (CYKY) 4x10mm2</t>
  </si>
  <si>
    <t>708219128</t>
  </si>
  <si>
    <t>460791113</t>
  </si>
  <si>
    <t>Montáž trubek ochranných uložených volně do rýhy plastových tuhých, vnitřního průměru přes 50 do 90 mm</t>
  </si>
  <si>
    <t>-1538544283</t>
  </si>
  <si>
    <t>34571362</t>
  </si>
  <si>
    <t>trubka elektroinstalační HDPE tuhá dvouplášťová korugovaná D 52/63mm</t>
  </si>
  <si>
    <t>-1877841822</t>
  </si>
  <si>
    <t>460791216</t>
  </si>
  <si>
    <t>Montáž trubek ochranných uložených volně do rýhy plastových ohebných, vnitřního průměru přes 133 do 172 mm</t>
  </si>
  <si>
    <t>136261022</t>
  </si>
  <si>
    <t>34571358</t>
  </si>
  <si>
    <t>trubka elektroinstalační ohebná dvouplášťová korugovaná (chránička) D 136/160mm, HDPE+LDPE</t>
  </si>
  <si>
    <t>-1938046526</t>
  </si>
  <si>
    <t>741128022</t>
  </si>
  <si>
    <t>Ostatní práce při montáži vodičů a kabelů Příplatek k cenám montáže vodičů a kabelů za zatahování vodičů a kabelů do tvárnicových tras s komorami nebo do kolektorů, hmotnosti do 2 kg</t>
  </si>
  <si>
    <t>728757649</t>
  </si>
  <si>
    <t>46-M</t>
  </si>
  <si>
    <t>Zemní práce při extr.mont.pracích</t>
  </si>
  <si>
    <t>460030011</t>
  </si>
  <si>
    <t>Přípravné terénní práce sejmutí drnu včetně nařezání a uložení na hromady na vzdálenost do 50 m nebo naložení na dopravní prostředek jakékoliv tloušťky</t>
  </si>
  <si>
    <t>1148218112</t>
  </si>
  <si>
    <t>460161152</t>
  </si>
  <si>
    <t>Hloubení zapažených i nezapažených kabelových rýh ručně včetně urovnání dna s přemístěním výkopku do vzdálenosti 3 m od okraje jámy nebo s naložením na dopravní prostředek šířky 35 cm hloubky 60 cm v hornině třídy těžitelnosti I skupiny 3</t>
  </si>
  <si>
    <t>4173200</t>
  </si>
  <si>
    <t>460431142</t>
  </si>
  <si>
    <t>Zásyp kabelových rýh ručně s přemístění sypaniny ze vzdálenosti do 10 m, s uložením výkopku ve vrstvách včetně zhutnění a úpravy povrchu šířky 35 cm hloubky 40 cm z horniny třídy těžitelnosti I skupiny 3</t>
  </si>
  <si>
    <t>-1951485055</t>
  </si>
  <si>
    <t>460581111</t>
  </si>
  <si>
    <t>Úprava terénu položení drnu, včetně zalití vodou na rovině</t>
  </si>
  <si>
    <t>-1634093264</t>
  </si>
  <si>
    <t>460141112</t>
  </si>
  <si>
    <t>Hloubení nezapažených jam strojně včetně urovnáním dna s přemístěním výkopku do vzdálenosti 3 m od okraje jámy nebo s naložením na dopravní prostředek v hornině třídy těžitelnosti I skupiny 3</t>
  </si>
  <si>
    <t>1363114692</t>
  </si>
  <si>
    <t>460171172</t>
  </si>
  <si>
    <t>Hloubení nezapažených kabelových rýh strojně včetně urovnání dna s přemístěním výkopku do vzdálenosti 3 m od okraje jámy nebo s naložením na dopravní prostředek šířky 35 cm hloubky 80 cm v hornině třídy těžitelnosti I skupiny 3</t>
  </si>
  <si>
    <t>1093131201</t>
  </si>
  <si>
    <t>460171322</t>
  </si>
  <si>
    <t>Hloubení nezapažených kabelových rýh strojně včetně urovnání dna s přemístěním výkopku do vzdálenosti 3 m od okraje jámy nebo s naložením na dopravní prostředek šířky 50 cm hloubky 120 cm v hornině třídy těžitelnosti I skupiny 3</t>
  </si>
  <si>
    <t>-1274405163</t>
  </si>
  <si>
    <t>460451162</t>
  </si>
  <si>
    <t>Zásyp kabelových rýh strojně s přemístěním sypaniny ze vzdálenosti do 10 m, s uložením výkopku ve vrstvách včetně zhutnění a urovnání povrchu šířky 35 cm hloubky 60 cm z horniny třídy těžitelnosti I skupiny 3</t>
  </si>
  <si>
    <t>-1289183724</t>
  </si>
  <si>
    <t>460451312</t>
  </si>
  <si>
    <t>Zásyp kabelových rýh strojně s přemístěním sypaniny ze vzdálenosti do 10 m, s uložením výkopku ve vrstvách včetně zhutnění a urovnání povrchu šířky 50 cm hloubky 100 cm z horniny třídy těžitelnosti I skupiny 3</t>
  </si>
  <si>
    <t>-1129859783</t>
  </si>
  <si>
    <t>460641113</t>
  </si>
  <si>
    <t>Základové konstrukce základ bez bednění do rostlé zeminy z monolitického betonu tř. C 16/20</t>
  </si>
  <si>
    <t>-737000393</t>
  </si>
  <si>
    <t>-1541347669</t>
  </si>
  <si>
    <t>1290540</t>
  </si>
  <si>
    <t>Stožárové pouzdro SP 250/1000</t>
  </si>
  <si>
    <t>-1254092841</t>
  </si>
  <si>
    <t>OSM.220160</t>
  </si>
  <si>
    <t>KGEM Trubka DN 110/6000, plnostěnná SN10</t>
  </si>
  <si>
    <t>83753140</t>
  </si>
  <si>
    <t>460662512</t>
  </si>
  <si>
    <t>Kabelové lože z písku včetně podsypu, zhutnění a urovnání povrchu pro kabely vn a vvn zakryté plastovou fólií, šířky přes 25 do 50 cm</t>
  </si>
  <si>
    <t>626360817</t>
  </si>
  <si>
    <t>468021221</t>
  </si>
  <si>
    <t>Vytrhání dlažby včetně ručního rozebrání, vytřídění, odhozu na hromady nebo naložení na dopravní prostředek a očistění kostek nebo dlaždic z pískového podkladu z dlaždic zámkových, spáry nezalité</t>
  </si>
  <si>
    <t>1852545354</t>
  </si>
  <si>
    <t>460881612</t>
  </si>
  <si>
    <t>Kryt vozovek a chodníků kladení dlažby (materiál ve specifikaci) včetně spárování, do lože z kameniva těženého z dlaždic betonových tvarovaných nebo zámkových</t>
  </si>
  <si>
    <t>293498305</t>
  </si>
  <si>
    <t>HZS</t>
  </si>
  <si>
    <t>Hodinové zúčtovací sazby</t>
  </si>
  <si>
    <t>HZS1212</t>
  </si>
  <si>
    <t>Hodinové zúčtovací sazby profesí HSV zemní a pomocné práce kopáč</t>
  </si>
  <si>
    <t>512</t>
  </si>
  <si>
    <t>-2032921302</t>
  </si>
  <si>
    <t>HZS2231</t>
  </si>
  <si>
    <t>Hodinové zúčtovací sazby profesí PSV provádění stavebních instalací elektrikář</t>
  </si>
  <si>
    <t>1466887318</t>
  </si>
  <si>
    <t>VRN1</t>
  </si>
  <si>
    <t>Průzkumné, geodetické a projektové práce</t>
  </si>
  <si>
    <t>011002000</t>
  </si>
  <si>
    <t>Průzkumné práce</t>
  </si>
  <si>
    <t>komplet</t>
  </si>
  <si>
    <t>1834380153</t>
  </si>
  <si>
    <t>011464000</t>
  </si>
  <si>
    <t>Měření (monitoring) úrovně osvětlení</t>
  </si>
  <si>
    <t>1558807829</t>
  </si>
  <si>
    <t>012103000</t>
  </si>
  <si>
    <t>-1483574572</t>
  </si>
  <si>
    <t>012303000</t>
  </si>
  <si>
    <t>Geodetické práce po výstavbě</t>
  </si>
  <si>
    <t>-323856744</t>
  </si>
  <si>
    <t>013254000</t>
  </si>
  <si>
    <t>Dokumentace skutečného provedení stavby</t>
  </si>
  <si>
    <t>-1173425646</t>
  </si>
  <si>
    <t>VRN3</t>
  </si>
  <si>
    <t>043002000</t>
  </si>
  <si>
    <t>Zkoušky a ostatní měření</t>
  </si>
  <si>
    <t>394202392</t>
  </si>
  <si>
    <t>VRN6</t>
  </si>
  <si>
    <t>Územní vlivy</t>
  </si>
  <si>
    <t>065002000</t>
  </si>
  <si>
    <t>Mimostaveništní doprava materiálů</t>
  </si>
  <si>
    <t>-683125196</t>
  </si>
  <si>
    <t>VRN7</t>
  </si>
  <si>
    <t>Provozní vlivy</t>
  </si>
  <si>
    <t>070001000</t>
  </si>
  <si>
    <t>297333698</t>
  </si>
  <si>
    <t>do</t>
  </si>
  <si>
    <t>4,475</t>
  </si>
  <si>
    <t>dř</t>
  </si>
  <si>
    <t>123,6</t>
  </si>
  <si>
    <t>dv</t>
  </si>
  <si>
    <t>6,633</t>
  </si>
  <si>
    <t>8,06</t>
  </si>
  <si>
    <t>1,76</t>
  </si>
  <si>
    <t>kch</t>
  </si>
  <si>
    <t>SO 700 - Stavební objekty</t>
  </si>
  <si>
    <t>68,136</t>
  </si>
  <si>
    <t>pl8</t>
  </si>
  <si>
    <t>603,068</t>
  </si>
  <si>
    <t>ř</t>
  </si>
  <si>
    <t>3,708</t>
  </si>
  <si>
    <t>1,088</t>
  </si>
  <si>
    <t>z</t>
  </si>
  <si>
    <t>1,35</t>
  </si>
  <si>
    <t>zp</t>
  </si>
  <si>
    <t>7,232</t>
  </si>
  <si>
    <t>zp1</t>
  </si>
  <si>
    <t>0,444</t>
  </si>
  <si>
    <t>zp2</t>
  </si>
  <si>
    <t xml:space="preserve">    3 - Svislé a kompletní konstrukce</t>
  </si>
  <si>
    <t xml:space="preserve">    762 - Konstrukce tesařské</t>
  </si>
  <si>
    <t xml:space="preserve">    783 - Dokončovací práce - nátěry</t>
  </si>
  <si>
    <t>122251104</t>
  </si>
  <si>
    <t>Odkopávky a prokopávky nezapažené v hornině třídy těžitelnosti I skupiny 3 objem do 500 m3 strojně</t>
  </si>
  <si>
    <t>511542690</t>
  </si>
  <si>
    <t>"odkopávka pro objekt vyhlídky"3,14*4,2*4,2*0,77*1,1</t>
  </si>
  <si>
    <t>"odkopávka pro objekt ohniště"3,14*3,2*3,2*1,2*0,5*1,1</t>
  </si>
  <si>
    <t>131213701</t>
  </si>
  <si>
    <t>Hloubení nezapažených jam v soudržných horninách třídy těžitelnosti I skupiny 3 ručně</t>
  </si>
  <si>
    <t>247493437</t>
  </si>
  <si>
    <t>"hloubení pro základové patky lavic na stráni"0,4*0,4*0,4*2+2*0,8*0,4*0,4*2+2*0,6*1,6*0,4*2+2*0,6*2,0*0,4</t>
  </si>
  <si>
    <t>"hloubení pro základové patky lavic na podestách"2*0,4*0,8*0,4*2+2*(0,8*0,4*0,4+0,4*0,4*0,4)+2*0,8*0,4*0,4</t>
  </si>
  <si>
    <t>"hloubení pro základové patky lavic u cesty"4*(0,8*0,4*0,4+0,6*0,4*0,4)*2</t>
  </si>
  <si>
    <t>"hloubení pro základové patky lavic se stoly"3*1,6*0,4*0,4*2</t>
  </si>
  <si>
    <t>"hloubení pro cvičební prvky"0,5*0,5*0,4*3+0,6*0,6*0,4</t>
  </si>
  <si>
    <t>hlj*0,1</t>
  </si>
  <si>
    <t>132212131</t>
  </si>
  <si>
    <t>Hloubení nezapažených rýh šířky do 800 mm v soudržných horninách třídy těžitelnosti I skupiny 3 ručně</t>
  </si>
  <si>
    <t>-778698150</t>
  </si>
  <si>
    <t>"základ pro trojité koše"10*1,0*0,4*0,4</t>
  </si>
  <si>
    <t>hl1*0,1</t>
  </si>
  <si>
    <t>815768246</t>
  </si>
  <si>
    <t>"přesun na mezideponii"hl+odk+hlr</t>
  </si>
  <si>
    <t>174111101</t>
  </si>
  <si>
    <t>Zásyp jam, šachet rýh nebo kolem objektů sypaninou se zhutněním ručně</t>
  </si>
  <si>
    <t>-1042337004</t>
  </si>
  <si>
    <t>"zásyp středové části ohniště"3,14*(0,55*0,55*0,55+0,64*0,64*0,44)</t>
  </si>
  <si>
    <t>"zpětný zásyp při patkách"hl-zp-zp1</t>
  </si>
  <si>
    <t>"zpětný zásyp při pasech"hlr-zp2</t>
  </si>
  <si>
    <t>231411089</t>
  </si>
  <si>
    <t>1,088*1,7 'Přepočtené koeficientem množství</t>
  </si>
  <si>
    <t>174151101</t>
  </si>
  <si>
    <t>2002336329</t>
  </si>
  <si>
    <t>"dosypání zpětné zeminou při vyhlídce"0,1*3,14*4,2*4,2*0,77</t>
  </si>
  <si>
    <t>"dosypání zeminou při ohništi"0,1*3,14*3,2*3,2*1,22*0,5</t>
  </si>
  <si>
    <t>z2</t>
  </si>
  <si>
    <t>1852188594</t>
  </si>
  <si>
    <t>"zhutnění pod objekt vyhlídky"3,14*4,2*4,2</t>
  </si>
  <si>
    <t>"zhutnění pod objekt ohniště"3,14*3,2*3,2</t>
  </si>
  <si>
    <t>273313511</t>
  </si>
  <si>
    <t>Základové desky z betonu tř. C 12/15</t>
  </si>
  <si>
    <t>-203555776</t>
  </si>
  <si>
    <t>"vyhlídka"3,14*3,45*3,45*0,05</t>
  </si>
  <si>
    <t>"ohniště"3,14*2,45*2,45*0,05-3,14*0,45*0,45*0,05</t>
  </si>
  <si>
    <t>273313811</t>
  </si>
  <si>
    <t>Základové desky z betonu tř. C 25/30</t>
  </si>
  <si>
    <t>664848206</t>
  </si>
  <si>
    <t>"nadbetonávka při konstrukci vyhlídky"0,39*3,14*1,36*1,36</t>
  </si>
  <si>
    <t>"nadbetonávka při ohništi"3,14*1,52*1,52*0,3-3,14*0,55*0,55*0,3</t>
  </si>
  <si>
    <t>273322611</t>
  </si>
  <si>
    <t>Základové desky ze ŽB se zvýšenými nároky na prostředí tř. C 30/37</t>
  </si>
  <si>
    <t>-1866244226</t>
  </si>
  <si>
    <t>"vyhlídka"3,14*3,25*3,25*0,2</t>
  </si>
  <si>
    <t>"ohniště"3,14*2,45*2,45*0,25-3,14*0,55*0,55*0,25</t>
  </si>
  <si>
    <t>273351121r</t>
  </si>
  <si>
    <t>Zřízení bednění základových desek kruhového r do 2,5 m</t>
  </si>
  <si>
    <t>-1624847833</t>
  </si>
  <si>
    <t>"deska vyhlídky"(2*3,14*3,25)*0,2</t>
  </si>
  <si>
    <t>"deska ohniště"(2*3,14*2,25+2*3,14*0,55)*0,25</t>
  </si>
  <si>
    <t>"nadbetonávka při konstrukci vyhlídky"(2*3,14*1,36)*0,39</t>
  </si>
  <si>
    <t>"nadbetonávka při ohništi"(2*3,14*1,52+2*3,14*0,55)*0,3</t>
  </si>
  <si>
    <t>273351122r</t>
  </si>
  <si>
    <t>Odstranění bednění základových desek kruhového r do 2,5 m</t>
  </si>
  <si>
    <t>725958091</t>
  </si>
  <si>
    <t>273361821</t>
  </si>
  <si>
    <t>Výztuž základových desek betonářskou ocelí 10 505 (R)</t>
  </si>
  <si>
    <t>1742672764</t>
  </si>
  <si>
    <t>dv*0,12+do*0,12</t>
  </si>
  <si>
    <t>274313511</t>
  </si>
  <si>
    <t>Základové pásy z betonu tř. C 12/15</t>
  </si>
  <si>
    <t>-1726957264</t>
  </si>
  <si>
    <t>-1830251949</t>
  </si>
  <si>
    <t>"základ pro trojité koše"10*(2*1,0*0,4+2*0,4*0,4)</t>
  </si>
  <si>
    <t>-48431306</t>
  </si>
  <si>
    <t>275313611</t>
  </si>
  <si>
    <t>Základové patky z betonu tř. C 16/20</t>
  </si>
  <si>
    <t>-273223438</t>
  </si>
  <si>
    <t>"základové patky lavic na stráni"0,4*0,4*0,4*2+2*0,8*0,4*0,4*2+2*(0,4*1,6*0,4+0,4*0,8*0,2)*2+2*(0,4*2,0*0,4+0,4*1,2*0,2)</t>
  </si>
  <si>
    <t>"základové patky lavic na podestách"2*0,4*0,8*0,4*2+2*(0,8*0,4*0,4+0,4*0,4*0,4)+2*0,8*0,4*0,4</t>
  </si>
  <si>
    <t>"základové patky lavic u cesty"4*(0,8*0,4*0,4+0,6*0,4*0,4)*2</t>
  </si>
  <si>
    <t>"základové patky lavic se stoly"3*1,6*0,4*0,4*2</t>
  </si>
  <si>
    <t>275313811</t>
  </si>
  <si>
    <t>Základové patky z betonu tř. C 25/30</t>
  </si>
  <si>
    <t>-1965484167</t>
  </si>
  <si>
    <t>"patky pro cvičební prvky"0,5*0,5*0,4*3+0,6*0,6*0,4</t>
  </si>
  <si>
    <t>275351121</t>
  </si>
  <si>
    <t>Zřízení bednění základových patek</t>
  </si>
  <si>
    <t>-155617276</t>
  </si>
  <si>
    <t>"zp lavic na stráni"4*0,4*0,4*2+2*(2*0,8*0,4+2*0,4*0,4)*2+2*(2*0,4*1,6+2*0,4*0,4+2*0,4*0,8+2*0,4*0,2)*2+2*(2*0,4*2,0+2*0,4*0,4+2*0,4*1,2+2*0,4*0,2)</t>
  </si>
  <si>
    <t>"základové patky lavic na podestách"2*(2*0,4*0,8+2*0,4*0,4)*2+2*(2*0,8*0,4+2*0,4*0,4+4*0,4*0,4)+2*(2*0,8*0,4+2*0,4*0,4)</t>
  </si>
  <si>
    <t>"základové patky lavic u cesty"4*(2*(0,8*0,4+0,4*0,4+0,6*0,4+0,4*0,4))*2</t>
  </si>
  <si>
    <t>"základové patky lavic se stoly"3*(2*(1,6*0,4+0,4*0,4))*2</t>
  </si>
  <si>
    <t>"patky pro cvičební prvky"4*0,5*0,4*3+4*0,6*0,4</t>
  </si>
  <si>
    <t>275351122</t>
  </si>
  <si>
    <t>Odstranění bednění základových patek</t>
  </si>
  <si>
    <t>-1654116282</t>
  </si>
  <si>
    <t>Svislé a kompletní konstrukce</t>
  </si>
  <si>
    <t>33812112R</t>
  </si>
  <si>
    <t>Osazování prefa sloupku se zabetonováním patky o obj do 0,05 m3</t>
  </si>
  <si>
    <t>-955915153</t>
  </si>
  <si>
    <t>"sloupek s popisem dřevin"111</t>
  </si>
  <si>
    <t>5923104R</t>
  </si>
  <si>
    <t>sloupek betonový prefabrikát s popisem příslušné dřeviny pr.160</t>
  </si>
  <si>
    <t>-91563211</t>
  </si>
  <si>
    <t>Poznámka k položce:_x000D_
provedeni dle D.5.4.3</t>
  </si>
  <si>
    <t>41112112R</t>
  </si>
  <si>
    <t>Osazení prefabrikovaných ŽB dílců</t>
  </si>
  <si>
    <t>872943695</t>
  </si>
  <si>
    <t>Poznámka k položce:_x000D_
osazení prefa 26 dílců ohniště a vyhlídky</t>
  </si>
  <si>
    <t>593468R1</t>
  </si>
  <si>
    <t>konstrukce z prefabrikovaného betonu C 50/60 XC4 XF4 XD3</t>
  </si>
  <si>
    <t>-2039255433</t>
  </si>
  <si>
    <t>Poznámka k položce:_x000D_
12 dílů</t>
  </si>
  <si>
    <t>"vyhlídka"1</t>
  </si>
  <si>
    <t>593468R2</t>
  </si>
  <si>
    <t>1840385220</t>
  </si>
  <si>
    <t>Poznámka k položce:_x000D_
14 dílů</t>
  </si>
  <si>
    <t>"ohniště"1</t>
  </si>
  <si>
    <t>451317777</t>
  </si>
  <si>
    <t>Podklad nebo lože pod dlažbu vodorovný nebo do sklonu 1:5 z betonu prostého tl přes 50 do 100 mm</t>
  </si>
  <si>
    <t>872390382</t>
  </si>
  <si>
    <t>"lože šlapáků"pš</t>
  </si>
  <si>
    <t>451457777</t>
  </si>
  <si>
    <t>Podklad nebo lože pod dlažbu vodorovný nebo do sklonu 1:5 z MC tl přes 30 do 50 mm</t>
  </si>
  <si>
    <t>483681190</t>
  </si>
  <si>
    <t>"lože pro uložení prefabrikátů vyhlídky"3,14*3,285*3,285</t>
  </si>
  <si>
    <t>"lože pro uložení prefabrikátů ohniště"3,14*2,25*2,25-3,14*0,45*0,45-12*0,16-2*0,095</t>
  </si>
  <si>
    <t>564861011</t>
  </si>
  <si>
    <t>Podklad ze štěrkodrtě ŠD plochy do 100 m2 tl 200 mm</t>
  </si>
  <si>
    <t>-405341470</t>
  </si>
  <si>
    <t>"podsyp pod cestu z bet.šlapáků"396,1</t>
  </si>
  <si>
    <t>28935892</t>
  </si>
  <si>
    <t>"vyhlídka"3,14*(4,2*4,2+3,83*3,83)</t>
  </si>
  <si>
    <t>596911111</t>
  </si>
  <si>
    <t>Kladení šlapáků v rovině a svahu do 1:5</t>
  </si>
  <si>
    <t>1315047990</t>
  </si>
  <si>
    <t>pš</t>
  </si>
  <si>
    <t>1,2*0,3*(307+216)+0,6*0,3*(22+23)</t>
  </si>
  <si>
    <t>592460R1</t>
  </si>
  <si>
    <t xml:space="preserve">šlapák betonový 1200x300 tl 100mm </t>
  </si>
  <si>
    <t>1916528415</t>
  </si>
  <si>
    <t>592460R2</t>
  </si>
  <si>
    <t xml:space="preserve">šlapák betonový 1200x300 tl 150mm </t>
  </si>
  <si>
    <t>1192178560</t>
  </si>
  <si>
    <t>592460R3</t>
  </si>
  <si>
    <t xml:space="preserve">šlapák betonový 600x300 tl 100mm </t>
  </si>
  <si>
    <t>-786537836</t>
  </si>
  <si>
    <t>592460R4</t>
  </si>
  <si>
    <t xml:space="preserve">šlapák betonový 600x300 tl 150mm </t>
  </si>
  <si>
    <t>7334734</t>
  </si>
  <si>
    <t>89458213R</t>
  </si>
  <si>
    <t xml:space="preserve">Snížení výšky stávajících šachet na řadu F1 </t>
  </si>
  <si>
    <t>-2049335162</t>
  </si>
  <si>
    <t>1201200603</t>
  </si>
  <si>
    <t>"předpoklad výměna poklopu při šachtě v chodníku"1</t>
  </si>
  <si>
    <t>-418292804</t>
  </si>
  <si>
    <t>93610421R</t>
  </si>
  <si>
    <t>Montáž odpadkového koše do betonové patky</t>
  </si>
  <si>
    <t>-1169521244</t>
  </si>
  <si>
    <t>Poznámka k položce:_x000D_
kotvení 4 x chemická kotva M12x165, viz. D.5.6.2</t>
  </si>
  <si>
    <t>74910120R</t>
  </si>
  <si>
    <t>koš trojitý odpadkový opláštěný plechem, objem nádob 3x50 l</t>
  </si>
  <si>
    <t>-1471712262</t>
  </si>
  <si>
    <t>Poznámka k položce:_x000D_
př. uvažovaného standardu viz. D.5.6.2</t>
  </si>
  <si>
    <t>749102T1</t>
  </si>
  <si>
    <t>D+M Turning - Capstan (otočná podnožka)</t>
  </si>
  <si>
    <t>-1046019230</t>
  </si>
  <si>
    <t>Poznámka k položce:_x000D_
vč. oddilatování základu od kletovaného betonu</t>
  </si>
  <si>
    <t>749102T2</t>
  </si>
  <si>
    <t>D+M Turning - Seat (otočný sedák)</t>
  </si>
  <si>
    <t>-1863573632</t>
  </si>
  <si>
    <t>749102T3</t>
  </si>
  <si>
    <t>D+M Turning - Bar (otočná tyč)</t>
  </si>
  <si>
    <t>638133216</t>
  </si>
  <si>
    <t>762</t>
  </si>
  <si>
    <t>Konstrukce tesařské</t>
  </si>
  <si>
    <t>76271314R</t>
  </si>
  <si>
    <t>Montáž sedáků na ocelové podnože z hoblovaného řeziva průřezové pl přes 288 do 450 cm2</t>
  </si>
  <si>
    <t>-1954410504</t>
  </si>
  <si>
    <t>"prkna lavic na stráni 300x100mm"2,4+2*2*2,4+2*3*2,4+5*2,4</t>
  </si>
  <si>
    <t>"prkna lavic na podestách 300x100mm"2*2*3,6+2*3,6+2,4+2*3,0</t>
  </si>
  <si>
    <t>"prkna lavic u cesty 300x100mm"4*2*2,4</t>
  </si>
  <si>
    <t>"prkna lavic se stoly 300x100mm"3*4*3,0</t>
  </si>
  <si>
    <t>60512141</t>
  </si>
  <si>
    <t>hranol dubový hoblované řezivo průřezu do 450cm2 do dl 6m</t>
  </si>
  <si>
    <t>2113202519</t>
  </si>
  <si>
    <t>3,708*1,015 'Přepočtené koeficientem množství</t>
  </si>
  <si>
    <t>76279500R</t>
  </si>
  <si>
    <t>Spojovací prostředky pro montáž sedáků</t>
  </si>
  <si>
    <t>-2049586702</t>
  </si>
  <si>
    <t>dř*0,3*0,1</t>
  </si>
  <si>
    <t>998762101</t>
  </si>
  <si>
    <t>Přesun hmot tonážní pro kce tesařské v objektech v do 6 m</t>
  </si>
  <si>
    <t>-545456957</t>
  </si>
  <si>
    <t>-1996361446</t>
  </si>
  <si>
    <t>"ocelové nohy"</t>
  </si>
  <si>
    <t>"tr 70x6"(42*0,52+2*0,64+10*0,72+34*0,84+2*1,04)*9,47</t>
  </si>
  <si>
    <t>"pl 8"90*(3*0,08*0,08+0,25*0,1+0,25*0,25)*62,8</t>
  </si>
  <si>
    <t>55283908</t>
  </si>
  <si>
    <t>trubka ocelová bezešvá hladká jakost 11 353 70x6mm</t>
  </si>
  <si>
    <t>1332129502</t>
  </si>
  <si>
    <t>Poznámka k položce:_x000D_
hmotnost 9,47 kg/m</t>
  </si>
  <si>
    <t>"tr 70x6"42*0,52+2*0,64+10*0,72+34*0,84+2*1,04</t>
  </si>
  <si>
    <t>13611227</t>
  </si>
  <si>
    <t>plech ocelový hladký jakost S235JR tl 8mm tabule</t>
  </si>
  <si>
    <t>1900188745</t>
  </si>
  <si>
    <t>Poznámka k položce:_x000D_
hmotnost 62,8 kg/m2</t>
  </si>
  <si>
    <t>603,068*0,001 'Přepočtené koeficientem množství</t>
  </si>
  <si>
    <t>76711400R</t>
  </si>
  <si>
    <t>Zinkování ocelových nohou</t>
  </si>
  <si>
    <t>-731887681</t>
  </si>
  <si>
    <t>1859065234</t>
  </si>
  <si>
    <t>998223011</t>
  </si>
  <si>
    <t>Přesun hmot pro pozemní komunikace s krytem dlážděným</t>
  </si>
  <si>
    <t>-2059164501</t>
  </si>
  <si>
    <t>783</t>
  </si>
  <si>
    <t>Dokončovací práce - nátěry</t>
  </si>
  <si>
    <t>783268111</t>
  </si>
  <si>
    <t>Lazurovací dvojnásobný olejový nátěr tesařských konstrukcí</t>
  </si>
  <si>
    <t>1707621913</t>
  </si>
  <si>
    <t>dř*0,3*2+dř*0,1*2</t>
  </si>
  <si>
    <t>Hloubení kabelových nezapažených rýh strojně š 35 cm hl 80 cm v hornině tř I skupiny 3</t>
  </si>
  <si>
    <t>853356781</t>
  </si>
  <si>
    <t>"chránička pro kabel NN od plánované rozpojovací skříně na pozemku 1410/181"11,0</t>
  </si>
  <si>
    <t>460451182</t>
  </si>
  <si>
    <t>Zásyp kabelových rýh strojně se zhutněním š 35 cm hl 80 cm z horniny tř I skupiny 3</t>
  </si>
  <si>
    <t>2092998282</t>
  </si>
  <si>
    <t>Kabelové lože z písku pro kabely vn a vvn kryté plastovou fólií š lože přes 25 do 50 cm</t>
  </si>
  <si>
    <t>658294501</t>
  </si>
  <si>
    <t>Montáž trubek ochranných plastových uložených volně do rýhy ohebných přes 133 do 172 mm</t>
  </si>
  <si>
    <t>1748148516</t>
  </si>
  <si>
    <t>34571359</t>
  </si>
  <si>
    <t>trubka elektroinstalační ohebná dvouplášťová korugovaná (chránička) D 176/200mm, HDPE+LDPE</t>
  </si>
  <si>
    <t>1727067541</t>
  </si>
  <si>
    <t>11*1,05 'Přepočtené koeficientem množství</t>
  </si>
  <si>
    <t>bt</t>
  </si>
  <si>
    <t>807,64</t>
  </si>
  <si>
    <t>840</t>
  </si>
  <si>
    <t>970</t>
  </si>
  <si>
    <t>3,558</t>
  </si>
  <si>
    <t>dp</t>
  </si>
  <si>
    <t>53,4</t>
  </si>
  <si>
    <t>k</t>
  </si>
  <si>
    <t>1,26</t>
  </si>
  <si>
    <t>k1</t>
  </si>
  <si>
    <t>19,523</t>
  </si>
  <si>
    <t>SO 800 - Vegetační úpravy</t>
  </si>
  <si>
    <t>k2</t>
  </si>
  <si>
    <t>pk</t>
  </si>
  <si>
    <t>84</t>
  </si>
  <si>
    <t>ps</t>
  </si>
  <si>
    <t>419,02</t>
  </si>
  <si>
    <t>471,672</t>
  </si>
  <si>
    <t>65,923</t>
  </si>
  <si>
    <t>t02</t>
  </si>
  <si>
    <t>2945,55</t>
  </si>
  <si>
    <t>t03</t>
  </si>
  <si>
    <t>630,05</t>
  </si>
  <si>
    <t>t04</t>
  </si>
  <si>
    <t>211,74</t>
  </si>
  <si>
    <t>95,94</t>
  </si>
  <si>
    <t>195,23</t>
  </si>
  <si>
    <t>4621,72</t>
  </si>
  <si>
    <t>tr0</t>
  </si>
  <si>
    <t>260</t>
  </si>
  <si>
    <t>412,02</t>
  </si>
  <si>
    <t>trv</t>
  </si>
  <si>
    <t>487,164</t>
  </si>
  <si>
    <t>v1</t>
  </si>
  <si>
    <t>1,12</t>
  </si>
  <si>
    <t>100,675</t>
  </si>
  <si>
    <t>6,375</t>
  </si>
  <si>
    <t>v4</t>
  </si>
  <si>
    <t>3,36</t>
  </si>
  <si>
    <t>vk</t>
  </si>
  <si>
    <t>4,032</t>
  </si>
  <si>
    <t>vk1</t>
  </si>
  <si>
    <t>vp</t>
  </si>
  <si>
    <t>10,2</t>
  </si>
  <si>
    <t>zk</t>
  </si>
  <si>
    <t>9,072</t>
  </si>
  <si>
    <t>zk1</t>
  </si>
  <si>
    <t>10,08</t>
  </si>
  <si>
    <t>zst</t>
  </si>
  <si>
    <t>134,4</t>
  </si>
  <si>
    <t xml:space="preserve">    3.1 - Následná péče o výsadbu po dobu 5 let - stromy</t>
  </si>
  <si>
    <t xml:space="preserve">    3.2 - Následná péče o travnaté plochy po dobu 3 let</t>
  </si>
  <si>
    <t xml:space="preserve">    3.3 - Následná péče o výsadbu po dobu 3 let - keře</t>
  </si>
  <si>
    <t xml:space="preserve">    3.4 - Následná péče o výsadbu po dobu 3 let - trvalkové záhony</t>
  </si>
  <si>
    <t>1907989270</t>
  </si>
  <si>
    <t>ps+pk-(8*3+3*2)+8+3</t>
  </si>
  <si>
    <t>-1040604966</t>
  </si>
  <si>
    <t>"vytýčení výsadeb cibulovin a trvalek v prům.počtu do 30ks"(tr0+ci0)/30</t>
  </si>
  <si>
    <t>"poldr"8</t>
  </si>
  <si>
    <t>-261484193</t>
  </si>
  <si>
    <t>"přesun na mezideponii - přebytečný výkopek z výsadbových jamek (předpoklad 50% výměna)"0,5*ps*1,0*0,5+0,5*pk*0,3*0,4</t>
  </si>
  <si>
    <t>327382164</t>
  </si>
  <si>
    <t>"dovoz substrátu"0,2*trs*0,1+0,15*vp*0,3+0,2*tr*0,5</t>
  </si>
  <si>
    <t>"dovoz substrátu"ps*0,5*1,0*1,0*0,4</t>
  </si>
  <si>
    <t>"dovoz substrátu"pk*0,3*0,4*0,4</t>
  </si>
  <si>
    <t>"dovoz kompostu pro mulčování keřů"pk*0,3*0,05</t>
  </si>
  <si>
    <t>828086260</t>
  </si>
  <si>
    <t>471,672*0,102 'Přepočtené koeficientem množství</t>
  </si>
  <si>
    <t>1189892157</t>
  </si>
  <si>
    <t>"dovoz ŠD"0,2*trs*0,8</t>
  </si>
  <si>
    <t>"dovoz kam.drobného"0,15*vp*0,3</t>
  </si>
  <si>
    <t>"dovoz kameniva na poldr z 50% kupované"t07*0,2*0,5</t>
  </si>
  <si>
    <t>"dovoz solitérního kamene"50,0</t>
  </si>
  <si>
    <t>865382479</t>
  </si>
  <si>
    <t>58341341</t>
  </si>
  <si>
    <t>kamenivo drcené drobné frakce 0/4</t>
  </si>
  <si>
    <t>1933347925</t>
  </si>
  <si>
    <t>k*1,8</t>
  </si>
  <si>
    <t>-1947780164</t>
  </si>
  <si>
    <t>559041331</t>
  </si>
  <si>
    <t>šd+k+k1+k2</t>
  </si>
  <si>
    <t>181311103</t>
  </si>
  <si>
    <t>Rozprostření ornice tl vrstvy do 200 mm v rovině nebo ve svahu do 1:5 ručně</t>
  </si>
  <si>
    <t>690383187</t>
  </si>
  <si>
    <t>"výsadba v poldru"8*3,5</t>
  </si>
  <si>
    <t>-1720914825</t>
  </si>
  <si>
    <t>"bylinný trávník T01"807,64</t>
  </si>
  <si>
    <t>"květinový trávník T04"211,74</t>
  </si>
  <si>
    <t>"trávník květinový T05"165,29-69,35</t>
  </si>
  <si>
    <t>"trávník luční T02"2945,55</t>
  </si>
  <si>
    <t>"trávník luční T03"630,05</t>
  </si>
  <si>
    <t>"odpočet závlahové mísy stromů"-(ps-7)*1,0</t>
  </si>
  <si>
    <t>"odpočet závlahové mísy keřů"-pk*0,3</t>
  </si>
  <si>
    <t>"trávník štěrkový-směs štěrku a zeminy (odpočet část realizovaná později)"450,14-31,12</t>
  </si>
  <si>
    <t>"odpočet závlahové mísy stromů"-(11-4)*1,0</t>
  </si>
  <si>
    <t>816514086</t>
  </si>
  <si>
    <t>trs+tr-(t02-17*1,0)</t>
  </si>
  <si>
    <t>1023627247</t>
  </si>
  <si>
    <t>0057242R</t>
  </si>
  <si>
    <t>-1589388375</t>
  </si>
  <si>
    <t>0,0125*bt</t>
  </si>
  <si>
    <t>0057244R</t>
  </si>
  <si>
    <t>1242076979</t>
  </si>
  <si>
    <t>0,005*t03</t>
  </si>
  <si>
    <t>0057245R</t>
  </si>
  <si>
    <t>1522000179</t>
  </si>
  <si>
    <t>0,005*t04</t>
  </si>
  <si>
    <t>783844055</t>
  </si>
  <si>
    <t>181451131</t>
  </si>
  <si>
    <t>Založení parkového trávníku výsevem pl přes 1000 m2 v rovině a ve svahu do 1:5</t>
  </si>
  <si>
    <t>-57224061</t>
  </si>
  <si>
    <t>t02-17*1,0</t>
  </si>
  <si>
    <t>0057243R</t>
  </si>
  <si>
    <t>1134717193</t>
  </si>
  <si>
    <t>0,0065*(t02-17*1,0)</t>
  </si>
  <si>
    <t>-840220607</t>
  </si>
  <si>
    <t>bt+t02+t03+t04+t05+st</t>
  </si>
  <si>
    <t>183101214</t>
  </si>
  <si>
    <t>Jamky pro výsadbu s výměnou 50 % půdy zeminy skupiny 1 až 4 obj přes 0,05 do 0,125 m3 v rovině a svahu do 1:5</t>
  </si>
  <si>
    <t>848249439</t>
  </si>
  <si>
    <t>"dle počtu keřů"84</t>
  </si>
  <si>
    <t>-1975308546</t>
  </si>
  <si>
    <t>"dle počtu stromů"56-5</t>
  </si>
  <si>
    <t>-1949461421</t>
  </si>
  <si>
    <t>ps*1,0*1,0*0,5*0,1+pk*0,3*0,4*0,1</t>
  </si>
  <si>
    <t>523388065</t>
  </si>
  <si>
    <t>vs+vk</t>
  </si>
  <si>
    <t>183111113</t>
  </si>
  <si>
    <t>Hloubení jamek bez výměny půdy zeminy skupiny 1 až 4 obj přes 0,005 do 0,01 m3 v rovině a svahu do 1:5</t>
  </si>
  <si>
    <t>1151934459</t>
  </si>
  <si>
    <t>tr0/30</t>
  </si>
  <si>
    <t>183211312</t>
  </si>
  <si>
    <t>Výsadba trvalek prostokořenných</t>
  </si>
  <si>
    <t>-1834298931</t>
  </si>
  <si>
    <t>140+50+70</t>
  </si>
  <si>
    <t>2*30+2*50</t>
  </si>
  <si>
    <t>-1959828747</t>
  </si>
  <si>
    <t>300+20+170+80+40+70+60+20+40+30+60+20+60+20-150</t>
  </si>
  <si>
    <t>2*50+30</t>
  </si>
  <si>
    <t>005726R1</t>
  </si>
  <si>
    <t>sazenice trvalek</t>
  </si>
  <si>
    <t>-181419710</t>
  </si>
  <si>
    <t>Poznámka k položce:_x000D_
ve složení dle přílohy D.7.1 Technická zoráva</t>
  </si>
  <si>
    <t>-2103697558</t>
  </si>
  <si>
    <t>-320944767</t>
  </si>
  <si>
    <t>tr+trs+vp</t>
  </si>
  <si>
    <t>966366607</t>
  </si>
  <si>
    <t>tr+trs</t>
  </si>
  <si>
    <t>1167767100</t>
  </si>
  <si>
    <t>(bt+t02+t03+t04+t05+st)*0,0001</t>
  </si>
  <si>
    <t>1092835456</t>
  </si>
  <si>
    <t>026501R2</t>
  </si>
  <si>
    <t>Jabloň /Malus/ 180cm</t>
  </si>
  <si>
    <t>-1855488618</t>
  </si>
  <si>
    <t>511601561</t>
  </si>
  <si>
    <t>026501R4</t>
  </si>
  <si>
    <t>Jeřáby a hruškojeřáby /sorbus a sorbopyrus/ 180cm</t>
  </si>
  <si>
    <t>726429245</t>
  </si>
  <si>
    <t>026501R6</t>
  </si>
  <si>
    <t>Třešně a višně 180cm</t>
  </si>
  <si>
    <t>1965980542</t>
  </si>
  <si>
    <t>026501R7</t>
  </si>
  <si>
    <t>Slivoně 180cm</t>
  </si>
  <si>
    <t>1819500761</t>
  </si>
  <si>
    <t>026501R8</t>
  </si>
  <si>
    <t>Hušeň 180cm</t>
  </si>
  <si>
    <t>-559968589</t>
  </si>
  <si>
    <t>026501R9</t>
  </si>
  <si>
    <t>Kdouloň 180cm</t>
  </si>
  <si>
    <t>27109401</t>
  </si>
  <si>
    <t>026501R10</t>
  </si>
  <si>
    <t>Moruše 180cm</t>
  </si>
  <si>
    <t>-1687984412</t>
  </si>
  <si>
    <t>184102211</t>
  </si>
  <si>
    <t>Výsadba keře bez balu v do 1 m do jamky se zalitím v rovině a svahu do 1:5</t>
  </si>
  <si>
    <t>1170327276</t>
  </si>
  <si>
    <t>02652024</t>
  </si>
  <si>
    <t>růže /Rosa/</t>
  </si>
  <si>
    <t>-1548739501</t>
  </si>
  <si>
    <t>Poznámka k položce:_x000D_
druhy růží dle TZ</t>
  </si>
  <si>
    <t>026520R1</t>
  </si>
  <si>
    <t>bez černý /Sambucus nigra/</t>
  </si>
  <si>
    <t>-919985047</t>
  </si>
  <si>
    <t>026520R2</t>
  </si>
  <si>
    <t>dřín obecný /Cornus mas/</t>
  </si>
  <si>
    <t>-708317562</t>
  </si>
  <si>
    <t>026520R3</t>
  </si>
  <si>
    <t>višeň /Prunus/</t>
  </si>
  <si>
    <t>235017944</t>
  </si>
  <si>
    <t>Poznámka k položce:_x000D_
druhy višňových keřů dle TZ</t>
  </si>
  <si>
    <t>026520R4</t>
  </si>
  <si>
    <t>dřišťál obecný /Berberis vulgaris/</t>
  </si>
  <si>
    <t>2109919614</t>
  </si>
  <si>
    <t>026520R5</t>
  </si>
  <si>
    <t>klokoč zpeřený /Staphylea pinnata/</t>
  </si>
  <si>
    <t>1395083099</t>
  </si>
  <si>
    <t>026520R6</t>
  </si>
  <si>
    <t>trnka obecná /Prunus spinosa/</t>
  </si>
  <si>
    <t>1469163607</t>
  </si>
  <si>
    <t>026520R7</t>
  </si>
  <si>
    <t>hloh obecný /Crataegus laevigata/</t>
  </si>
  <si>
    <t>-54906870</t>
  </si>
  <si>
    <t>026520R8</t>
  </si>
  <si>
    <t>temnoplodec černoplodý  /Aronia melanocarpa/</t>
  </si>
  <si>
    <t>-1158007789</t>
  </si>
  <si>
    <t>026520R9</t>
  </si>
  <si>
    <t>zimolez kamčatský   /Lonicera caerulea var. kamtschatica/</t>
  </si>
  <si>
    <t>266595061</t>
  </si>
  <si>
    <t>026520R10</t>
  </si>
  <si>
    <t>josta  /Ribes nidigrolaria/</t>
  </si>
  <si>
    <t>-496460804</t>
  </si>
  <si>
    <t>026520R11</t>
  </si>
  <si>
    <t>srstka angrešt  /Ribes uva-crispa/</t>
  </si>
  <si>
    <t>1043335371</t>
  </si>
  <si>
    <t>026520R12</t>
  </si>
  <si>
    <t>rybíz  /Ribes/</t>
  </si>
  <si>
    <t>-191750567</t>
  </si>
  <si>
    <t>Poznámka k položce:_x000D_
druhy rybízových keřů dle TZ</t>
  </si>
  <si>
    <t>184102311</t>
  </si>
  <si>
    <t>Výsadba keře bez balu v do 2 m do jamky se zalitím v rovině a svahu do 1:5</t>
  </si>
  <si>
    <t>-1893536504</t>
  </si>
  <si>
    <t>026521R1</t>
  </si>
  <si>
    <t>slivoň myrobalán  /Prunus cerasifera/</t>
  </si>
  <si>
    <t>-1149388070</t>
  </si>
  <si>
    <t>026521R2</t>
  </si>
  <si>
    <t>muchovník /Amelanchier/</t>
  </si>
  <si>
    <t>-2056058896</t>
  </si>
  <si>
    <t>Poznámka k položce:_x000D_
druhy muchovníku dle TZ</t>
  </si>
  <si>
    <t>026521R3</t>
  </si>
  <si>
    <t>líska obecná /Corylus avellana/</t>
  </si>
  <si>
    <t>1025472693</t>
  </si>
  <si>
    <t>Poznámka k položce:_x000D_
druhy lísek dle TZ</t>
  </si>
  <si>
    <t>026521R4</t>
  </si>
  <si>
    <t>mišpule obecná /Mespilus germanica/</t>
  </si>
  <si>
    <t>-1979693966</t>
  </si>
  <si>
    <t>477901796</t>
  </si>
  <si>
    <t>-2014828171</t>
  </si>
  <si>
    <t>51*3 'Přepočtené koeficientem množství</t>
  </si>
  <si>
    <t>-1336147677</t>
  </si>
  <si>
    <t>ps*(2*3,14*0,05)*1,7*1,15</t>
  </si>
  <si>
    <t>1810280875</t>
  </si>
  <si>
    <t>31,307*1,1 'Přepočtené koeficientem množství</t>
  </si>
  <si>
    <t>18481351R</t>
  </si>
  <si>
    <t xml:space="preserve">Ruční odplevelení před založením kultury </t>
  </si>
  <si>
    <t>-42100395</t>
  </si>
  <si>
    <t>vp*2</t>
  </si>
  <si>
    <t>1330020752</t>
  </si>
  <si>
    <t>ps*1,0+pk*0,3</t>
  </si>
  <si>
    <t>1227588387</t>
  </si>
  <si>
    <t>1595856461</t>
  </si>
  <si>
    <t>184854111</t>
  </si>
  <si>
    <t>Míchání vegetačních substrátů v homogenizačním zařízení v množství do 10 m3</t>
  </si>
  <si>
    <t>-1788886608</t>
  </si>
  <si>
    <t>"výsadba v poldru"vp*0,15</t>
  </si>
  <si>
    <t>-269184241</t>
  </si>
  <si>
    <t>"výsadbový substrát pro stromy"ps*1,0*0,5</t>
  </si>
  <si>
    <t>"výsadbový substrát pro keře"pk*0,3*0,4</t>
  </si>
  <si>
    <t>-804860542</t>
  </si>
  <si>
    <t>184911211</t>
  </si>
  <si>
    <t>Rozprostření valounků vel přes 0,063 do 0,1 m v rovině a svahu do 1:5</t>
  </si>
  <si>
    <t>209287781</t>
  </si>
  <si>
    <t>"lamenivo poldru T07"195,23</t>
  </si>
  <si>
    <t>"dno poldru"53,4</t>
  </si>
  <si>
    <t>"boky poldru"t07-dp</t>
  </si>
  <si>
    <t>74</t>
  </si>
  <si>
    <t>58343872</t>
  </si>
  <si>
    <t>kamenivo drcené hrubé frakce 8/16</t>
  </si>
  <si>
    <t>137634820</t>
  </si>
  <si>
    <t>Poznámka k položce:_x000D_
předpoklad 50% kameniva vyzískaného ze stavby/50% kameniva dovoz z lomu</t>
  </si>
  <si>
    <t>"boky poldru"(t07-dp)*0,2*0,5</t>
  </si>
  <si>
    <t>14,183*1,8 'Přepočtené koeficientem množství</t>
  </si>
  <si>
    <t>75</t>
  </si>
  <si>
    <t>184911231</t>
  </si>
  <si>
    <t>Rozprostření valounků vel přes 0,15 do 0,25 m v rovině a svahu do 1:5</t>
  </si>
  <si>
    <t>267850300</t>
  </si>
  <si>
    <t>"dno poldru"dp</t>
  </si>
  <si>
    <t>76</t>
  </si>
  <si>
    <t>5838075R</t>
  </si>
  <si>
    <t>kámen lomový netříděný</t>
  </si>
  <si>
    <t>-1498141102</t>
  </si>
  <si>
    <t>"dno poldru"dp*0,2*0,5</t>
  </si>
  <si>
    <t>5,34*1,8 'Přepočtené koeficientem množství</t>
  </si>
  <si>
    <t>77</t>
  </si>
  <si>
    <t>16251127R</t>
  </si>
  <si>
    <t>Osazení solitérního kamene do terénu hmotnost do 6,0 t</t>
  </si>
  <si>
    <t>574051773</t>
  </si>
  <si>
    <t>"kameny v místě poldru"9</t>
  </si>
  <si>
    <t>78</t>
  </si>
  <si>
    <t>5838076R</t>
  </si>
  <si>
    <t>kámen solitérní</t>
  </si>
  <si>
    <t>26204513</t>
  </si>
  <si>
    <t>Poznámka k položce:_x000D_
viz. TZ D.7.1</t>
  </si>
  <si>
    <t>79</t>
  </si>
  <si>
    <t>18491141R</t>
  </si>
  <si>
    <t>Mulčování rostlin dřevní štěpkou tl do 0,1 m v rovině a svahu do 1:5</t>
  </si>
  <si>
    <t>21777346</t>
  </si>
  <si>
    <t>80</t>
  </si>
  <si>
    <t>1039110R</t>
  </si>
  <si>
    <t>-167959437</t>
  </si>
  <si>
    <t>ps*1,0*0,1+pk*0,3*0,05</t>
  </si>
  <si>
    <t>6,36*1,03 'Přepočtené koeficientem množství</t>
  </si>
  <si>
    <t>81</t>
  </si>
  <si>
    <t>18491142R</t>
  </si>
  <si>
    <t>Mulčování rostlin kamenivem tl do 0,1 m v rovině a svahu do 1:5</t>
  </si>
  <si>
    <t>-1607906210</t>
  </si>
  <si>
    <t>Poznámka k položce:_x000D_
předpoklad užití prosáté jemné kamenivo ze stanoviště</t>
  </si>
  <si>
    <t>82</t>
  </si>
  <si>
    <t>18491143R</t>
  </si>
  <si>
    <t>Mulčování rostlin kompostem tl do 0,1 m v rovině a svahu do 1:5</t>
  </si>
  <si>
    <t>1450416723</t>
  </si>
  <si>
    <t>pk*0,3</t>
  </si>
  <si>
    <t>83</t>
  </si>
  <si>
    <t>2519116R</t>
  </si>
  <si>
    <t>kompost</t>
  </si>
  <si>
    <t>1437453406</t>
  </si>
  <si>
    <t>vk1*660</t>
  </si>
  <si>
    <t>831,6*1,03 'Přepočtené koeficientem množství</t>
  </si>
  <si>
    <t>773108178</t>
  </si>
  <si>
    <t>85</t>
  </si>
  <si>
    <t>507217368</t>
  </si>
  <si>
    <t>vp*0,04</t>
  </si>
  <si>
    <t>"zalití stromů před a po výsadbě"ps*0,05+ps*0,075</t>
  </si>
  <si>
    <t>"zalití keřů"pk*0,04</t>
  </si>
  <si>
    <t>86</t>
  </si>
  <si>
    <t>903536962</t>
  </si>
  <si>
    <t>87</t>
  </si>
  <si>
    <t>185804511</t>
  </si>
  <si>
    <t>Odplevelení záhonu květin v rovině a svahu do 1:5</t>
  </si>
  <si>
    <t>1979785883</t>
  </si>
  <si>
    <t>4*vp</t>
  </si>
  <si>
    <t>88</t>
  </si>
  <si>
    <t>-356716039</t>
  </si>
  <si>
    <t>v2+v1+v3+v4</t>
  </si>
  <si>
    <t>89</t>
  </si>
  <si>
    <t>3008655</t>
  </si>
  <si>
    <t>111,53*2 'Přepočtené koeficientem množství</t>
  </si>
  <si>
    <t>3.1</t>
  </si>
  <si>
    <t>Následná péče o výsadbu po dobu 5 let - stromy</t>
  </si>
  <si>
    <t>90</t>
  </si>
  <si>
    <t>828791456</t>
  </si>
  <si>
    <t>Poznámka k položce:_x000D_
6x/rok, 80 l/m2</t>
  </si>
  <si>
    <t>56*0,080*6*5</t>
  </si>
  <si>
    <t>91</t>
  </si>
  <si>
    <t>-1788489220</t>
  </si>
  <si>
    <t>92</t>
  </si>
  <si>
    <t>1940869740</t>
  </si>
  <si>
    <t>134,4*2 'Přepočtené koeficientem množství</t>
  </si>
  <si>
    <t>93</t>
  </si>
  <si>
    <t>184911111</t>
  </si>
  <si>
    <t>Znovuuvázání dřeviny ke kůlům</t>
  </si>
  <si>
    <t>980471489</t>
  </si>
  <si>
    <t>Poznámka k položce:_x000D_
předpoklad 50% dřeviny</t>
  </si>
  <si>
    <t>5*56*0,5</t>
  </si>
  <si>
    <t>94</t>
  </si>
  <si>
    <t>185804513</t>
  </si>
  <si>
    <t>Odplevelení dřevin soliterních v rovině a svahu do 1:5</t>
  </si>
  <si>
    <t>1023699405</t>
  </si>
  <si>
    <t>Poznámka k položce:_x000D_
2x/rok</t>
  </si>
  <si>
    <t>56*2*5</t>
  </si>
  <si>
    <t>95</t>
  </si>
  <si>
    <t>-1065467681</t>
  </si>
  <si>
    <t>56*1,0*5</t>
  </si>
  <si>
    <t>96</t>
  </si>
  <si>
    <t>-1678452782</t>
  </si>
  <si>
    <t>(56*1,0*0,05)*5</t>
  </si>
  <si>
    <t>14*1,03 'Přepočtené koeficientem množství</t>
  </si>
  <si>
    <t>97</t>
  </si>
  <si>
    <t>-1906873349</t>
  </si>
  <si>
    <t>98</t>
  </si>
  <si>
    <t>268313844</t>
  </si>
  <si>
    <t>5*56*1,0*0,05*660</t>
  </si>
  <si>
    <t>9240*1,03 'Přepočtené koeficientem množství</t>
  </si>
  <si>
    <t>99</t>
  </si>
  <si>
    <t>58860085</t>
  </si>
  <si>
    <t>100</t>
  </si>
  <si>
    <t>1176890868</t>
  </si>
  <si>
    <t>101</t>
  </si>
  <si>
    <t>9982313R1</t>
  </si>
  <si>
    <t>Přesun a uložení bioodpadu</t>
  </si>
  <si>
    <t>-1162066313</t>
  </si>
  <si>
    <t>3.2</t>
  </si>
  <si>
    <t>Následná péče o travnaté plochy po dobu 3 let</t>
  </si>
  <si>
    <t>102</t>
  </si>
  <si>
    <t>111151220.R</t>
  </si>
  <si>
    <t>Pokosení trávníku parkového včetně likvidace odpadu a dopravy (2x/rok)</t>
  </si>
  <si>
    <t>-553975988</t>
  </si>
  <si>
    <t>3*(t03+t04+165,29-13*1,0)+3*(450,14-11*1,0)</t>
  </si>
  <si>
    <t>103</t>
  </si>
  <si>
    <t>111151221.R</t>
  </si>
  <si>
    <t>Pokosení trávníku parkového včetně likvidace odpadu a dopravy (3x/rok)</t>
  </si>
  <si>
    <t>-1420762000</t>
  </si>
  <si>
    <t>3*(t02-17*1,0)</t>
  </si>
  <si>
    <t>104</t>
  </si>
  <si>
    <t>111151222.R</t>
  </si>
  <si>
    <t>Pokosení trávníku parkového včetně likvidace odpadu a dopravy (6x/rok)</t>
  </si>
  <si>
    <t>2047220266</t>
  </si>
  <si>
    <t>(bt-15*1,0)*3</t>
  </si>
  <si>
    <t>105</t>
  </si>
  <si>
    <t>185851261.R</t>
  </si>
  <si>
    <t>Shrabání listí ručně nebo strojně včetně likvidace odpadu a dopravy (1xrok)</t>
  </si>
  <si>
    <t>151220917</t>
  </si>
  <si>
    <t>Poznámka k položce:_x000D_
vč. jarního provzdušnění ploch T02 - T05</t>
  </si>
  <si>
    <t>3*(t03+t04+165,29)+3*(450,14)</t>
  </si>
  <si>
    <t>3*bt</t>
  </si>
  <si>
    <t>3*(t02)</t>
  </si>
  <si>
    <t>-3*(ps*1,0+pk*0,3)</t>
  </si>
  <si>
    <t>3.3</t>
  </si>
  <si>
    <t>Následná péče o výsadbu po dobu 3 let - keře</t>
  </si>
  <si>
    <t>106</t>
  </si>
  <si>
    <t>-1745231643</t>
  </si>
  <si>
    <t>Poznámka k položce:_x000D_
6x/rok, 20 l/m2</t>
  </si>
  <si>
    <t>"keře"pk*0,3*0,020*6*3</t>
  </si>
  <si>
    <t>107</t>
  </si>
  <si>
    <t>1781732382</t>
  </si>
  <si>
    <t>1568400403</t>
  </si>
  <si>
    <t>9,072*2 'Přepočtené koeficientem množství</t>
  </si>
  <si>
    <t>109</t>
  </si>
  <si>
    <t>116784231</t>
  </si>
  <si>
    <t>pk*0,3*3</t>
  </si>
  <si>
    <t>110</t>
  </si>
  <si>
    <t>977242837</t>
  </si>
  <si>
    <t>(pk*0,3*0,05)*3</t>
  </si>
  <si>
    <t>3,78*1,03 'Přepočtené koeficientem množství</t>
  </si>
  <si>
    <t>111</t>
  </si>
  <si>
    <t>546135675</t>
  </si>
  <si>
    <t>112</t>
  </si>
  <si>
    <t>854115859</t>
  </si>
  <si>
    <t>3*pk*0,3*0,05*660</t>
  </si>
  <si>
    <t>2494,8*1,03 'Přepočtené koeficientem množství</t>
  </si>
  <si>
    <t>113</t>
  </si>
  <si>
    <t>18480617R</t>
  </si>
  <si>
    <t>Řez keřů výchovný</t>
  </si>
  <si>
    <t>74488169</t>
  </si>
  <si>
    <t>pk*2</t>
  </si>
  <si>
    <t>114</t>
  </si>
  <si>
    <t>1822231176</t>
  </si>
  <si>
    <t>115</t>
  </si>
  <si>
    <t>9982313R2</t>
  </si>
  <si>
    <t>-291351297</t>
  </si>
  <si>
    <t>3.4</t>
  </si>
  <si>
    <t>Následná péče o výsadbu po dobu 3 let - trvalkové záhony</t>
  </si>
  <si>
    <t>116</t>
  </si>
  <si>
    <t>156214549</t>
  </si>
  <si>
    <t>"výsadba v poldru"vp*0,020*6*3</t>
  </si>
  <si>
    <t>117</t>
  </si>
  <si>
    <t>583114846</t>
  </si>
  <si>
    <t>118</t>
  </si>
  <si>
    <t>-1196744444</t>
  </si>
  <si>
    <t>10,08*2 'Přepočtené koeficientem množství</t>
  </si>
  <si>
    <t>119</t>
  </si>
  <si>
    <t>-356803623</t>
  </si>
  <si>
    <t>vp*3</t>
  </si>
  <si>
    <t>120</t>
  </si>
  <si>
    <t>184817111</t>
  </si>
  <si>
    <t>Řez trvalek ve vegetačním období v rovině nebo ve svahu do 1:5 jarní řez</t>
  </si>
  <si>
    <t>1112290204</t>
  </si>
  <si>
    <t>3*vp</t>
  </si>
  <si>
    <t>121</t>
  </si>
  <si>
    <t>139183342</t>
  </si>
  <si>
    <t>122</t>
  </si>
  <si>
    <t>185804252</t>
  </si>
  <si>
    <t>Odstranění odkvetlých a odumřelých částí trvalek s odklizením odpadu do 20 km</t>
  </si>
  <si>
    <t>-1246669658</t>
  </si>
  <si>
    <t>Poznámka k položce:_x000D_
1x/rok</t>
  </si>
  <si>
    <t>123</t>
  </si>
  <si>
    <t>18580425r</t>
  </si>
  <si>
    <t>Průběžná kontrola rostlin, jejich doplnění v případě úhynu, případná ochrana proti škůdcům</t>
  </si>
  <si>
    <t>-599019834</t>
  </si>
  <si>
    <t>124</t>
  </si>
  <si>
    <t>-617664063</t>
  </si>
  <si>
    <t>125</t>
  </si>
  <si>
    <t>155921398</t>
  </si>
  <si>
    <t>126</t>
  </si>
  <si>
    <t>1535476867</t>
  </si>
  <si>
    <t>Poznámka k položce:_x000D_
přesun hmot pro sadové úpravy bez následné péče</t>
  </si>
  <si>
    <t>SEZNAM FIGUR</t>
  </si>
  <si>
    <t>Výměra</t>
  </si>
  <si>
    <t>Použití figury:</t>
  </si>
  <si>
    <t>cem</t>
  </si>
  <si>
    <t>hl2</t>
  </si>
  <si>
    <t>hl3</t>
  </si>
  <si>
    <t>ldr</t>
  </si>
  <si>
    <t>o2</t>
  </si>
  <si>
    <t>o3</t>
  </si>
  <si>
    <t>p2</t>
  </si>
  <si>
    <t>p3</t>
  </si>
  <si>
    <t>š1</t>
  </si>
  <si>
    <t>š2</t>
  </si>
  <si>
    <t>š3</t>
  </si>
  <si>
    <t>zv1</t>
  </si>
  <si>
    <t>zv2</t>
  </si>
  <si>
    <t>zv3</t>
  </si>
  <si>
    <t>lt</t>
  </si>
  <si>
    <t>pt</t>
  </si>
  <si>
    <t>Poznámka k položce:
Vzor vhodného osiva: ŠTĚRKOVÝ TRÁVNÍK S ŘEBŘÍČKEM 
Složení: 
Trávy 98 %: kostřava červená pravá dlouze výběžkatá (Festuca rubra rubra 'Tagera') 10 %, kostřava červená výběžkatá (Festuca rubra trichophylla 'Mirka') 13 %, kostřava drsnolistá (Festuca trachyphylla 'Dorotka') 5 %, jílek vytrvalý (Lolium perenne 'Honzík') 40%, lipnice luční (Poa pratensis 'Balin') 30 %
Byliny 2 %: řebříček obecný (Achillea millefolium) 2 %
Doporučený výsevek: 20 - 30 g/m2</t>
  </si>
  <si>
    <t xml:space="preserve">Poznámka k položce:
Vzor vhodného osiva: KARNEVAL - barevná směs do sucha  
Složení: 
Trávy 20%: Psineček obecný (Agrostis capillaris ´TeeTop´) 1%, Metlice trsnatá (Deschampsia caespitosa) 0,5%, Kostřava červená pravá (Festuca rubra rubra ´Gongolin´) 3%, Kostřava červená (Festuca rubra trichophylla ´Laroma´) 2%, Kostřava žlábkatá (Festuca rupicola) 6%, Kostřava drsnolistá (Festuca trachyphylla ´Dorotka´) 2,5%, Smělek štíhlý (Koeleria macrantha) 1%, Smělek jehlancovitý (Koeleria pyramidata) 0,5%, Lipnice úzkolistá (Poa angustifolia) 1,5%, Lipnice luční (Poa pratensis ´Slezanka´) 2%
Byliny 52,1%: Řepík lékařský (Agrimonia eupatoria) 3,3%, Řebříček obecný (Achillea millefolium) 0,5%, Rmen barvířský (Anthemis tinctoria) 1,6%, Šedivka šedá (Berteroa incana) 0,7%, Zvonek klubkatý pravý (Campanula glomerata) 0,3%, Kmín kořenný (Carum carvi ´Prochan´) 0,3%, Chrpa čekánek (Centaurea scabiosa) 0,8%, Ostrožka stračka (Consolida regalis) 0,2%, Krásnoočko různolisté (Coreopsis basalis) 0,7%, Krásnoočko barevné (Coreopsis tinctoria) 1,6%,  Mrkev obecná (Daucus carota) 0,8%, Hvozdík svazčitý (Dianthus armeria) 1,7%, Hvozdík kartouzek (Dianthus carthusianorum) 2,2%, Hvozdík kropenatý (Dianthus deltoides) 2,6%, Tužebník obecný (Filipendula vulgaris) 0,4%, Svízel bílý (Galium album) 0,9%, Svízel syřišťový (Galium verum) 0,8%, Devaterník velkokvětý (Helianthemum grandiflorum) 1,3%, Třezalka tečkovaná (Hypericum perforatum) 0,7%, Yzop lékařský (Hyssopus officinalis) 1%, Chrastavec rolní (Knautia arvensis) 1,4%, Máchelka srstnatá (Leontodon hispidus) 0,3%, Kopretina irkutská (Leucanthemum vulgare) 2,5%, Kohoutek věncový (Lychnis coronaria) 0,4%, Smolnička obecná (Lychnis viscaria) 1,3%, Heřmánek pravý (Matricaria chamomilla) 0,1%, Dobromysl obecná (Origanum vulgare) 2,7%, Mák vlčí (Papaver rhoeas) 0,1%, Jitrocel kopinatý (Plantago lanceolata) 0,1%, Jitrocel prostřední (Plantago media) 2%, Mochna stříbrná (Potentilla argentea) 3,8%, Mochna přímá (Potentilla recta) 3,3%, Černohlávek obecný (Prunella vulgaris) 1,8%, Šalvěj luční (Salvia pratensis) 2%, Krvavec menší (Sanguisorba minor) 2,1%, Hlaváč bledožlutý (Scabiosa ochroleuca) 1,3%, Silenka nící (Silene nutans) 1%, Silenka nadmutá (Silene vulgaris) 1,6%, Mateřídouška vejčitá (Thymus pulegioides) 1,4%, Tymián obecný (Thymus vulgaris) 0,1%, Rozrazil ožankový (Veronica teucrium) 0,4%
Letničky 26,9%: Koukol polní (Agrostemma githago) 0,8%, Měsíček lékařský (Calendula officinalis ´Fiesta Gitana´) 0,7%, Měsíček lékařský (Calendula officinalis ´Plamen´) 0,7%, Astra čínská (Callistephus chinensis ´Pompon red and white´) 0,5%, Chrpa modrá (Centaurea cyanus ´Ball mix´) 1,3%, Nevadlec hřebenitý (Celosia argentea ´Mixture´) 1,4%, Lokanka lepá (Clarkia elegans ´Mixture´) 1,5%, Kosmídium (Cosmidium burridgeanum ´Brunette´) 0,5%, Sluncovka kalifornská (Eschscholzia californica ´Orange King´) 1,9%, Šáter ozdobný (Gypsophilla elegans ´Coven Garden Market´) 1,1%, Kopretina kalužní (Chrysanthemum paludosum ´Sněhurka´) 0,5%, Kopretina kýlnatá (Chrysanthemum carinatum ´Polárka´) 0,8%, Iberka okoličnatá (Iberis umbelata ´Fairy mix´) 0,2%, Len vytrvalý (Linum perenne) 1,6%, Nocenka jalapovitá (Mirabilis jalapa ´Směs barev´) 1,1%, Tabák křídlatý (Nicotiana alata ´Sensation mix´) 1,3%, Tabák křídlatý (Nicotiana alata ´Tinkerbells F2´) 0,7%, Černucha španělská (Nigella hispanica ´Modrofialová´) 0,6%, Šalvěj šarlatová (Salvia coccinea ´Lady in Red´) 0,6%, Šalvěj zahradní (Salvia horminum ´Tricolor mix´) 1,1%, Kravinec polní (Saponaria vaccaria ´Pink beauty´) 1,5%, Hlaváč černopurpurový (Scabiosa atropurpurea ´Double mix´) 1,8%, Aksamitník jemnolistý (Tagetes tenuifolia ´Červený´) 0,4%, Aksamitník rozkladitý (Tagetes patula ´Petit směs´) 0,3%, Lichořeřišnice větší (Tropaeolum majus ´Tom Pouce směs´) 0,3%, Ostálka lepá (Zinnia elegans ´Cherry Queen´) 0,9%, Ostálka lepá (Zinnia elegans ´Meteor´) 1%, Ostálka lepá (Zinnia elegans ´Drobnokvětá směs´) 0,7%, Ostálka lepá (Zinnia elegans ´Scabiosaeflora směs´) 1,1%
Jeteloviny 1%: Úročník bolhoj (Anthyllis vulneraria ´Pamir´) 0,3%, Štírovník růžkatý (Lotus corniculatus ´Táborák´) 0,4%, Vičenec ligrus (Onobrychis viciifolia ´Višňovský´) 0,3%
Doporučený výsevek: 3-4 g/m2
</t>
  </si>
  <si>
    <t>Poznámka k položce:
Použitý zahradní substrát splňuje parametry pěstebních substrátů a zemin dle ČSN 83 9011 (nebo rovnocenné řešení). 
Zrnitostní složení – jílovitá frakce (0,002mm) 3%, prachovitá frakce (0,002-0,063mm) 18%, písčitá frakce (0,063-2,0mm) 36%, štěrkovitá frakce (2,0 - 63,0 mm) 43%. Vrchní vrstva substrátu musí obsahovat 5 % organických látek.</t>
  </si>
  <si>
    <t>půdní kondicionér Agrosil LR (nebo rovnocenný produkt), 25 kg</t>
  </si>
  <si>
    <t>regulační prvek Wavin T DN200, 1 l/s (nebo rovnocenný výrobek)</t>
  </si>
  <si>
    <t>Poznámka k položce:
Vzor vhodného osiva: ŠTĚRKOVÝ TRÁVNÍK S ŘEBŘÍČKEM
Složení: 
Trávy 98 %: kostřava červená pravá dlouze výběžkatá (Festuca rubra rubra 'Tagera') 10 %, kostřava červená výběžkatá (Festuca rubra trichophylla 'Mirka') 13 %, kostřava drsnolistá (Festuca trachyphylla 'Dorotka') 5 %, jílek vytrvalý (Lolium perenne 'Honzík') 40%, lipnice luční (Poa pratensis 'Balin') 30 %
Byliny 2 %: řebříček obecný (Achillea millefolium) 2 %
Doporučený výsevek: 20 - 30 g/m2</t>
  </si>
  <si>
    <t>Poznámka k položce:
Vzor vhodného osiva: RSM 2.4. – BYLINNÝ TRÁVNÍK
Složení: 
Trávy 96 %: psineček obecný (Agrostis capillaris 'Polana') 3 %, poháňka hřebenitá (Cynosurus cristatus 'Rožnovská') 7 %, kostřava červená pravá (Festuca rubra rubra 'Tagera') 36 %, kostřava červená (Festuca rubra trichophylla 'Mirka') 15 %, kostřava červená trsnatá (Festuca rubra commutata 'Fidelio') 10 %, kostřava drsnolistá (Festuca trachyphylla 'Dorotka') 10 %, lipnice luční (Poa pratensis 'Balin') 15 %
Byliny 3,5 %: řebříček obecný (Achillea millefolium) 0,1 %, hvozdík kropenatý (Dianthus deltoides) 0,5 %, svízel bílý (Galium album) 0,1 %, svízel syřišťový (Galium verum) 0,3 %, máchelka srstnatá (Leontodon hispidus) 0,2 %, kopretina bílá (Leucanthemum vulgare) 0,5 %, jitrocel prostřední (Plantago media) 0,3 %, černohlávek obecný (Prunella vulgaris) 0,7 %, pryskyřník hlíznatý (Ranunculus bulbosus) 0,2 %, krvavec menší (Sanguisorba minor) 0,2 %, mateřídouška vejčitá (Thymus pulegioides) 0,4 %
Jeteloviny 0,5 %: štírovník růžkatý (Lotus corniculatus 'Táborák') 0,2 %, tolice dětelová (Medicago lupulina 'Ekola') 0,2 %, jetel plazivý (Trifolium repens 'Jura') 0,1 %
Doporučený výsevek: 10 - 15 g/m2</t>
  </si>
  <si>
    <t xml:space="preserve">Poznámka k položce:
Vzor vhodného osiva: SLUNOVRAT květnatá louka do sucha 
Složení: 
Trávy 70%: Psineček obecný (Agrostis capillaris ´Highland) 5,8%, Tomka vonná (Anthoxanthum odoratum) 3%, Metlice trsnatá (Deschampsia caespitosa) 1%, Kostřava červená pravá (Festuca rubra rubra ´Tagera´) 13%, Kostřava červená (Festuca rubra trichophylla ´Mirka´) 10%, Kostřava červená trsnatá (Festuca rubra commutata ´Fidelio´) 10%, Kostřava žlábkatá (Festuca rupicola) 6%, Kostřava drsnolistá (Festuca trachyphylla ´Dorotka´) 13%, Smělek štíhlý (Koeleria macrantha) 1,6%, Smělek jehlancovitý (Koeleria pyramidata) 1,6%, Lipnice luční (Poa pratensis ´Balin´) 5%
Byliny 27%: Řepík lékařský (Agrimonia eupatoria) 1,3%, Řebříček chlumní (Achillea collina) 0,2%, Řebříček obecný (Achillea millefolium) 0,3%, Rmen barvířský (Anthemis tinctoria) 1%, Šedivka šedá (Berteroa incana) 0,3%, Kmín kořenný (Carum carvi ´Prochan´) 0,3%, Chrpa modrá (Centaurea cyanus) 0,5%, Chrpa luční (Centaurea jacea) 0,2%, Klinopád obecný (Clinopodium vulgare) 0,2%, Mrkev obecná (Daucus carota ´Táborská žlutá´) 0,2%, Hvozdík svazčitý (Dianthus armeria) 1,6%, Hvozdík kartouzek (Dianthus carthusianorum) 1%, Hvozdík kropenatý (Dianthus deltoides) 0,5%, Svízel bílý (Galium album) 0,6%, Svízel syřišťový (Galium verum) 0,8%, Devaterník velkokvětý (Helianthemum grandiflorum) 0,5%, Třezalka tečkovaná (Hypericum perforatum) 0,8%, Yzop lékařský (Hyssopus officinalis ´Blankyt´) 0,4%, Máchelka srstnatá (Leontodon hispidus) 0,1%, Kopretina irkutská (Leucanthemum vulgare) 1,1%, Len vytrvalý (Linum perenne) 0,7%, Kohoutek věncový (Lychnis coronaria) 0,5%, Smolnička obecná (Lychnis viscaria) 0,8%, Heřmánek pravý (Matricaria chamomilla) 0,2%, Dobromysl obecná (Origanum vulgare) 0,9%, Mák vlčí (Papaver rhoeas) 0,2%, Jitrocel prostřední (Plantago media) 0,3%, Mochna stříbrná (Potentilla argentea) 1,7%, Mochna přímá (Potentilla recta) 1,9%, Černohlávek obecný (Prunella vulgaris) 0,6%, Šalvěj luční (Salvia pratensis) 1,4%, Šalvěj přeslenitá (Salvia verticillata) 0,4%, Krvavec menší (Sanguisorba minor) 1,7%, Hlaváč bledožlutý (Scabiosa ochroleuca) 0,3%, Silenka nící (Silene nutans) 0,2%, Silenka nadmutá (Silene vulgaris) 1,2%, Čistec přímý (Stachys recta) 0,5%, Řimbaba chocholičnatá (Tanacetum corymbosum) 0,4%, Řimbaba obecná (Tanacetum parthenium) 0,1%, Mateřídouška vejčitá (Thymus pulegioides) 0,6%, Tymián obecný (Thymus vulgaris) 0,2%, Rozrazil ožankový (Veronica teucrium) 0,3%
Jeteloviny 3%: Úročník bolhoj (Anthyllis vulneraria 'Pamir') 0,8%, Štírovník růžkatý (Lotus corniculatus 'Táborák') 0,7%, Tolice dětelová (Medicago lupulina 'Ekola') 0,2%, Vičenec ligrus (Onobrychis viciifolia 'Višňovský') 1,3%
Doporučený výsevek: 4-6 g/m2
</t>
  </si>
  <si>
    <t xml:space="preserve">Poznámka k položce:
Vzor vhodného osiva: KRASOHLED – květnatá louka s letničkami  
Složení: 
Trávy 70%: Psineček obecný (Agrostis capillaris ´Teetop´) 1%, Psineček veliký (Agrostis gigantea ´Václav´) 2%, Sveřep vzpřímený (Bromus erectus) 4%, Poháňka hřebenitá (Cynosurus cristatus ´Rožnovská´) 9%, Kostřava luční (Festuca pratensis ´Otava´) 6%, Kostřava červená pravá (Festuca rubra rubra ´Gondolin´) 11%, Kostřava červená (Festuca rubra trichophylla ´Laroma´) 8%, Kostřava drsnolistá (Festuca trachyphylla ´Dorotka´) 10%, Jílek vytrvalý (Lolium perenne ´Jozífek´) 1%, Lipnice luční (Poa pratensis ´Balin´) 13%, Trojštět žlutavý (Trisetum flavescens ´Horal´) 5%
Byliny 17,3%: Řepík lékařský (Agrimonia eupatoria) 1,3%, Řebříček obecný (Achillea millefolium) 0,5%, Topolovka růžová (Alcea rosea) 0,4%, Rmen barvířský (Anthemis tinctoria) 1,2%, Kmín kořenný (Carum carvi ´Prochan´) 0,7%, Chrpa luční (Centaurea jacea) 0,4%, Čekanka obecná (Cichorium intybus) 0,5%, Škarda dvouletá (Crepis biennis) 0,3%, Mrkev obecná (Daucus carota ´Táborská žlutá´) 0,5%, Hadinec obecný (Echium vulgare) 0,3%, Tužebník obecný (Filipendula vulgaris) 0,2%, Svízel bílý (Galium album) 0,7%, Svízel syřišťový (Galium verum) 0,45%, Kuklík městský (Geum urbanum) 0,7%, Třezalka tečkovaná (Hypericum perforatum) 0,5%, Chrastavec rolní (Knautia arvensis) 0,8%, Máchelka srstnatá (Leontodon hispidus) 0,2%, Kopretina irkutská (Leucanthemum vulgare) 1,9%, Kohoutek luční (Lychnis flos-cuculi) 0,9%, Smolnička obecná (Lychnis viscaria) 0,55%, Sléz pižmový (Malva moschata) 0,2%, Sléz přeslenitý (Malva verticillata) 0,1%, Heřmánek pravý (Matricaria chamomilla) 0,1%, Pupalka dvouletá (Oenothera biennis) 0,1%, Dobromysl obecná (Origanum vulgare) 0,8%, Mák vlčí (Papaver rhoeas) 0,1%, Jitrocel kopinatý (Plantago lanceolata) 0,1%, Černohlávek obecný (Prunella vulgaris) 0,3%, Šalvěj luční (Salvia pratensis) 0,4%, Šalvěj přeslenitá (Salvia verticillata) 0,3%, Krvavec menší (Sanguisorba minor) 0,6%, Hlaváč černopurpurový (Scabiosa atropurpurea ´Double Mix´) 0,3%, Silenka nadmutá (Silene vulgaris) 0,4%, Čistec německý (Stachys germanica) 0,3%, Kozí brada východní (Tragopogon orientalis) 0,2%, Divizna velkokvětá (Verbascum densiflorum) 0,1%, Divizna černá (Verbascum nigrum) 0,3%
Letničky 10,7%: Koukol polní (Agrostemma githago) 2,5%, Hledík větší (Antirrhinum majus ´Mix´) 0,1%, Měsíček lékařský (Calendula officinalis ´Fiesta Gitana´) 1%, Astra čínská (Callistephus chinensis ´Pompon red and white´) 0,3%, Ilnička setá (Camelina sativa ´Zuzana´) 0,2%, Chrpa modrá (Centaurea cyanus ´Ball mix´) 1,2%, Nevadlec hřebenitý (Celosia argentea ´Mix´) 0,2%, Ostrožka stračka (Consolida regalis ´Modrofialová´) 0,4%, Kosmídium (Cosmidium burridgeanum ´Brunette´) 0,2%, Krásenka zpeřená (Cosmos bipinnatus ´Dwarf sensation´) 0,4%, Dvoutvárka oranžová (Dimorphoteca aurantica ´Mixture´) 0,2%, Sluncovka kalifornská (Eschscholzia californica ´Orange King´) 0,3%, Šáter ozdobený (Gypsophilla elegans ´Coven Garden Market´) 0,3%, Kopretina kýlnatá (Chrysanthemum carinatum ´Polárka´) 0,2%, Kopretina kalužní (Chrysanthemum paludosum ´Sněhurka´) 0,2%, Iberka okoličnatá (Iberis umbelata ´Fairy mix´) 0,2%, Len setý (Linum usitatissimum ´Jantar´) 0,3%, Len vytrvalý (Linum perenne ) 0,4%, Černucha východní (Nigella orientalis ´Transformer´) 0,3%, Mák setý (Papaver somniferum ´Danish Flag´) 0,3%, Kravinec polní (Saponaria vaccaria ´Pink Beauty´) 0,2%, Aksamitník jemnolistý (Tagetes tenuifolia ´Červený´) 0,1%, Aksamitník rozkladitý (Tagetes patula ´Petit směs´) 0,5%, Ostálka lepá (Zinnia elegans ´Drobnokvětá směs´) 0,3%,
Jeteloviny 2%: Úročník bolhoj (Anthyllis vulneraria ´Pamir´) 0,5%, Štírovník růžkatý (Lotus corniculatus ´Táborák´) 0,4%, Tolice dětelová (Medicago lupulina ´Ekola´) 0,2%, Vičenec ligrus (Onobrychis viciifolia ´Višňovský´) 0,5%, Jetel nachový (Trifolium incarnatum ´Kardinál´) 0,4%
Doporučený výsevek: 4-6 g/m2
</t>
  </si>
  <si>
    <t xml:space="preserve">Poznámka k položce:
Vzor vhodného osiva: KARNEVAL - barevná směs do sucha
Složení: 
Trávy 20%: Psineček obecný (Agrostis capillaris ´TeeTop´) 1%, Metlice trsnatá (Deschampsia caespitosa) 0,5%, Kostřava červená pravá (Festuca rubra rubra ´Gongolin´) 3%, Kostřava červená (Festuca rubra trichophylla ´Laroma´) 2%, Kostřava žlábkatá (Festuca rupicola) 6%, Kostřava drsnolistá (Festuca trachyphylla ´Dorotka´) 2,5%, Smělek štíhlý (Koeleria macrantha) 1%, Smělek jehlancovitý (Koeleria pyramidata) 0,5%, Lipnice úzkolistá (Poa angustifolia) 1,5%, Lipnice luční (Poa pratensis ´Slezanka´) 2%
Byliny 52,1%: Řepík lékařský (Agrimonia eupatoria) 3,3%, Řebříček obecný (Achillea millefolium) 0,5%, Rmen barvířský (Anthemis tinctoria) 1,6%, Šedivka šedá (Berteroa incana) 0,7%, Zvonek klubkatý pravý (Campanula glomerata) 0,3%, Kmín kořenný (Carum carvi ´Prochan´) 0,3%, Chrpa čekánek (Centaurea scabiosa) 0,8%, Ostrožka stračka (Consolida regalis) 0,2%, Krásnoočko různolisté (Coreopsis basalis) 0,7%, Krásnoočko barevné (Coreopsis tinctoria) 1,6%,  Mrkev obecná (Daucus carota) 0,8%, Hvozdík svazčitý (Dianthus armeria) 1,7%, Hvozdík kartouzek (Dianthus carthusianorum) 2,2%, Hvozdík kropenatý (Dianthus deltoides) 2,6%, Tužebník obecný (Filipendula vulgaris) 0,4%, Svízel bílý (Galium album) 0,9%, Svízel syřišťový (Galium verum) 0,8%, Devaterník velkokvětý (Helianthemum grandiflorum) 1,3%, Třezalka tečkovaná (Hypericum perforatum) 0,7%, Yzop lékařský (Hyssopus officinalis) 1%, Chrastavec rolní (Knautia arvensis) 1,4%, Máchelka srstnatá (Leontodon hispidus) 0,3%, Kopretina irkutská (Leucanthemum vulgare) 2,5%, Kohoutek věncový (Lychnis coronaria) 0,4%, Smolnička obecná (Lychnis viscaria) 1,3%, Heřmánek pravý (Matricaria chamomilla) 0,1%, Dobromysl obecná (Origanum vulgare) 2,7%, Mák vlčí (Papaver rhoeas) 0,1%, Jitrocel kopinatý (Plantago lanceolata) 0,1%, Jitrocel prostřední (Plantago media) 2%, Mochna stříbrná (Potentilla argentea) 3,8%, Mochna přímá (Potentilla recta) 3,3%, Černohlávek obecný (Prunella vulgaris) 1,8%, Šalvěj luční (Salvia pratensis) 2%, Krvavec menší (Sanguisorba minor) 2,1%, Hlaváč bledožlutý (Scabiosa ochroleuca) 1,3%, Silenka nící (Silene nutans) 1%, Silenka nadmutá (Silene vulgaris) 1,6%, Mateřídouška vejčitá (Thymus pulegioides) 1,4%, Tymián obecný (Thymus vulgaris) 0,1%, Rozrazil ožankový (Veronica teucrium) 0,4%
Letničky 26,9%: Koukol polní (Agrostemma githago) 0,8%, Měsíček lékařský (Calendula officinalis ´Fiesta Gitana´) 0,7%, Měsíček lékařský (Calendula officinalis ´Plamen´) 0,7%, Astra čínská (Callistephus chinensis ´Pompon red and white´) 0,5%, Chrpa modrá (Centaurea cyanus ´Ball mix´) 1,3%, Nevadlec hřebenitý (Celosia argentea ´Mixture´) 1,4%, Lokanka lepá (Clarkia elegans ´Mixture´) 1,5%, Kosmídium (Cosmidium burridgeanum ´Brunette´) 0,5%, Sluncovka kalifornská (Eschscholzia californica ´Orange King´) 1,9%, Šáter ozdobný (Gypsophilla elegans ´Coven Garden Market´) 1,1%, Kopretina kalužní (Chrysanthemum paludosum ´Sněhurka´) 0,5%, Kopretina kýlnatá (Chrysanthemum carinatum ´Polárka´) 0,8%, Iberka okoličnatá (Iberis umbelata ´Fairy mix´) 0,2%, Len vytrvalý (Linum perenne) 1,6%, Nocenka jalapovitá (Mirabilis jalapa ´Směs barev´) 1,1%, Tabák křídlatý (Nicotiana alata ´Sensation mix´) 1,3%, Tabák křídlatý (Nicotiana alata ´Tinkerbells F2´) 0,7%, Černucha španělská (Nigella hispanica ´Modrofialová´) 0,6%, Šalvěj šarlatová (Salvia coccinea ´Lady in Red´) 0,6%, Šalvěj zahradní (Salvia horminum ´Tricolor mix´) 1,1%, Kravinec polní (Saponaria vaccaria ´Pink beauty´) 1,5%, Hlaváč černopurpurový (Scabiosa atropurpurea ´Double mix´) 1,8%, Aksamitník jemnolistý (Tagetes tenuifolia ´Červený´) 0,4%, Aksamitník rozkladitý (Tagetes patula ´Petit směs´) 0,3%, Lichořeřišnice větší (Tropaeolum majus ´Tom Pouce směs´) 0,3%, Ostálka lepá (Zinnia elegans ´Cherry Queen´) 0,9%, Ostálka lepá (Zinnia elegans ´Meteor´) 1%, Ostálka lepá (Zinnia elegans ´Drobnokvětá směs´) 0,7%, Ostálka lepá (Zinnia elegans ´Scabiosaeflora směs´) 1,1%
Jeteloviny 1%: Úročník bolhoj (Anthyllis vulneraria ´Pamir´) 0,3%, Štírovník růžkatý (Lotus corniculatus ´Táborák´) 0,4%, Vičenec ligrus (Onobrychis viciifolia ´Višňovský´) 0,3%
Doporučený výsevek: 3-4 g/m2
</t>
  </si>
  <si>
    <t>Poznámka k položce:
Vzor vhodného osiva: KLASIK – travinobylinná louka klasická 
Složení: 
Trávy 90 %: psineček obecný (Agrostis capillaris) 1 %, psineček veliký (Agrostis gigantea ´Václav´) 2 %, psárka luční (Alopecurus pratensis ´Zuberská´) 3 %, ovsík vyvýšený (Arrhenatherum elatius ´Rožnovský´) 2 %, sveřep vzpřímený (Bromus erectus) 1 %, kostřava luční (Festuca pratensis ´Otava´) 14 %, kostřava červená pravá (Festuca rubra rubra ´Tagera´) 18 %, kostřava červená (Festuca rubra trichophylla ´Viktorka´) 5,1 %, kostřava červená (Festuca rubra trichophylla ´Mirka´) 1,9 %, kostřava červená trsnatá (Festuca rubra commutata ´Zulu´) 5 %, kostřava drsnolistá (Festuca trachyphylla ´Dorotka´) 15 %, jílek vytrvalý (Lolium perenne ´Honzík´) 2 %, bojínek luční (Phleum pratense ´Sobol´) 4 %, lipnice luční (Poa pratensis ´Balin´) 16 %
Byliny 6,5 %: řepík lékařský (Agrimonia eupatoria) 0,2 %, řebříček obecný (Achillea millefolium) 0,3 %, rmen barvířský (Anthemis tinctoria) 0,3 %, šedivka šedá (Berteroa incana) 0,1 %, kmín kořenný (Carum carvi ´Prochan´) 0,4 %, chrpa modrá (Centaurea cyanus) 0,2 %, chrpa luční (Centaurea jacea) 0,2 %, mrkev obecná (Daucus carota ´Táborská žlutá´) 0,3 %, svízel bílý (Galium album) 0,3 %, chrastavec rolní (Knautia arvensis) 0,3 %, máchelka podzimní (Leontodon autumnalis) 0,1 %, kopretina irkutská Leucanthemum vulgare)1,6 %, sléz pižmový (Malva moschata) 0,1 %, heřmánek pravý (Matricaria chamomilla) 0,1 %, dobromysl obecná (Origanum vulgare) 0,3 %, mák vlčí (Papaver rhoeas) 0,1 %, jitrocel kopinatý (Plantago lanceolata) 0,25 %, jitrocel prostřední (Plantago media) 0,1 %, šalvěj luční (Salvia pratensis) 0,3 %, krvavec menší (Sanguisorba minor) 0,3 %, silenka dvoudomá (Silene dioica) 0,2 %, silenka nadmutá (Silene vulgaris) 0,3 %, kozí brada luční (Tragopogon pratensis) 0,15 %
Jeteloviny 3,5 %: úročník bolhoj (Anthyllis vulneraria ´Pamir´) 0,6 %, štírovník růžkatý (Lotus corniculatus ´Táborák´) 0,7 %, tolice dětelová (Medicago lupulina ´Ekola´) 0,3 %, vičenec ligrus (Onobrychis viciifolia ´Višňovský´) 1,7 %, jetel luční (Trifolium pratense ´Start´) 0,2 %
Čistý výsev: 5 - 8 g/m²
Doporučený výsevek: 5 - 8 g/m2</t>
  </si>
  <si>
    <t>Poznámka k položce:
Zrnitostní složení – jílovitá frakce (0,002mm) 3%, prachovitá frakce (0,002-0,063mm) 18%, písčitá frakce (0,063-2,0mm) 36%, štěrkovitá frakce (2,0 - 63,0 mm) 43%. Vrchní vrstva substrátu musí obsahovat 5 % organických látek.</t>
  </si>
  <si>
    <t>půdní kondicionér Agrosil LR (nebo rovnocenný výrobek), 25 kg</t>
  </si>
  <si>
    <t>půdní kondicionér Agrosil LR, 25 kg (nebo rovnocenný produkt)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</si>
</sst>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sz val="8"/>
      <color rgb="FF000000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25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Alignment="1">
      <alignment vertical="center"/>
    </xf>
    <xf numFmtId="166" fontId="30" fillId="0" borderId="0" xfId="0" applyNumberFormat="1" applyFont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4" fontId="25" fillId="0" borderId="0" xfId="0" applyNumberFormat="1" applyFont="1"/>
    <xf numFmtId="166" fontId="33" fillId="0" borderId="12" xfId="0" applyNumberFormat="1" applyFont="1" applyBorder="1"/>
    <xf numFmtId="166" fontId="33" fillId="0" borderId="13" xfId="0" applyNumberFormat="1" applyFont="1" applyBorder="1"/>
    <xf numFmtId="4" fontId="34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0" fillId="0" borderId="3" xfId="0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4" fontId="23" fillId="3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center" vertical="center"/>
    </xf>
    <xf numFmtId="166" fontId="24" fillId="0" borderId="0" xfId="0" applyNumberFormat="1" applyFont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37" fillId="0" borderId="0" xfId="0" applyFont="1" applyAlignment="1">
      <alignment horizontal="left"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8" fillId="0" borderId="22" xfId="0" applyFont="1" applyBorder="1" applyAlignment="1" applyProtection="1">
      <alignment horizontal="center" vertical="center"/>
      <protection locked="0"/>
    </xf>
    <xf numFmtId="49" fontId="38" fillId="0" borderId="22" xfId="0" applyNumberFormat="1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center" vertical="center" wrapText="1"/>
      <protection locked="0"/>
    </xf>
    <xf numFmtId="167" fontId="38" fillId="0" borderId="22" xfId="0" applyNumberFormat="1" applyFont="1" applyBorder="1" applyAlignment="1" applyProtection="1">
      <alignment vertical="center"/>
      <protection locked="0"/>
    </xf>
    <xf numFmtId="4" fontId="38" fillId="3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  <protection locked="0"/>
    </xf>
    <xf numFmtId="0" fontId="39" fillId="0" borderId="22" xfId="0" applyFont="1" applyBorder="1" applyAlignment="1" applyProtection="1">
      <alignment vertical="center"/>
      <protection locked="0"/>
    </xf>
    <xf numFmtId="0" fontId="39" fillId="0" borderId="3" xfId="0" applyFont="1" applyBorder="1" applyAlignment="1">
      <alignment vertical="center"/>
    </xf>
    <xf numFmtId="0" fontId="38" fillId="3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Alignment="1">
      <alignment horizontal="center" vertical="center"/>
    </xf>
    <xf numFmtId="0" fontId="36" fillId="0" borderId="0" xfId="0" applyFont="1" applyAlignment="1">
      <alignment vertical="top" wrapText="1"/>
    </xf>
    <xf numFmtId="0" fontId="24" fillId="3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37" fillId="0" borderId="0" xfId="0" applyFont="1" applyAlignment="1">
      <alignment horizontal="left" vertical="center" wrapText="1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0" fillId="0" borderId="16" xfId="0" applyFont="1" applyBorder="1" applyAlignment="1">
      <alignment horizontal="left" vertical="center" wrapText="1"/>
    </xf>
    <xf numFmtId="0" fontId="40" fillId="0" borderId="22" xfId="0" applyFont="1" applyBorder="1" applyAlignment="1">
      <alignment horizontal="left" vertical="center" wrapText="1"/>
    </xf>
    <xf numFmtId="0" fontId="40" fillId="0" borderId="22" xfId="0" applyFont="1" applyBorder="1" applyAlignment="1">
      <alignment horizontal="left" vertical="center"/>
    </xf>
    <xf numFmtId="167" fontId="40" fillId="0" borderId="18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167" fontId="0" fillId="0" borderId="0" xfId="0" applyNumberFormat="1" applyAlignment="1">
      <alignment vertical="center"/>
    </xf>
    <xf numFmtId="0" fontId="3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5" borderId="6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left" vertical="center"/>
    </xf>
    <xf numFmtId="0" fontId="23" fillId="5" borderId="7" xfId="0" applyFont="1" applyFill="1" applyBorder="1" applyAlignment="1">
      <alignment horizontal="right"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8" xfId="0" applyFont="1" applyFill="1" applyBorder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5"/>
  <sheetViews>
    <sheetView showGridLines="0" topLeftCell="A107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ht="36.950000000000003" customHeight="1">
      <c r="AR2" s="252" t="s">
        <v>5</v>
      </c>
      <c r="AS2" s="237"/>
      <c r="AT2" s="237"/>
      <c r="AU2" s="237"/>
      <c r="AV2" s="237"/>
      <c r="AW2" s="237"/>
      <c r="AX2" s="237"/>
      <c r="AY2" s="237"/>
      <c r="AZ2" s="237"/>
      <c r="BA2" s="237"/>
      <c r="BB2" s="237"/>
      <c r="BC2" s="237"/>
      <c r="BD2" s="237"/>
      <c r="BE2" s="237"/>
      <c r="BS2" s="17" t="s">
        <v>6</v>
      </c>
      <c r="BT2" s="17" t="s">
        <v>7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5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236" t="s">
        <v>14</v>
      </c>
      <c r="L5" s="237"/>
      <c r="M5" s="237"/>
      <c r="N5" s="237"/>
      <c r="O5" s="237"/>
      <c r="P5" s="237"/>
      <c r="Q5" s="237"/>
      <c r="R5" s="237"/>
      <c r="S5" s="237"/>
      <c r="T5" s="237"/>
      <c r="U5" s="237"/>
      <c r="V5" s="237"/>
      <c r="W5" s="237"/>
      <c r="X5" s="237"/>
      <c r="Y5" s="237"/>
      <c r="Z5" s="237"/>
      <c r="AA5" s="237"/>
      <c r="AB5" s="237"/>
      <c r="AC5" s="237"/>
      <c r="AD5" s="237"/>
      <c r="AE5" s="237"/>
      <c r="AF5" s="237"/>
      <c r="AG5" s="237"/>
      <c r="AH5" s="237"/>
      <c r="AI5" s="237"/>
      <c r="AJ5" s="237"/>
      <c r="AK5" s="237"/>
      <c r="AL5" s="237"/>
      <c r="AM5" s="237"/>
      <c r="AN5" s="237"/>
      <c r="AO5" s="237"/>
      <c r="AR5" s="20"/>
      <c r="BE5" s="233" t="s">
        <v>15</v>
      </c>
      <c r="BS5" s="17" t="s">
        <v>6</v>
      </c>
    </row>
    <row r="6" spans="1:74" ht="36.950000000000003" customHeight="1">
      <c r="B6" s="20"/>
      <c r="D6" s="26" t="s">
        <v>16</v>
      </c>
      <c r="K6" s="238" t="s">
        <v>17</v>
      </c>
      <c r="L6" s="237"/>
      <c r="M6" s="237"/>
      <c r="N6" s="237"/>
      <c r="O6" s="237"/>
      <c r="P6" s="237"/>
      <c r="Q6" s="237"/>
      <c r="R6" s="237"/>
      <c r="S6" s="237"/>
      <c r="T6" s="237"/>
      <c r="U6" s="237"/>
      <c r="V6" s="237"/>
      <c r="W6" s="237"/>
      <c r="X6" s="237"/>
      <c r="Y6" s="237"/>
      <c r="Z6" s="237"/>
      <c r="AA6" s="237"/>
      <c r="AB6" s="237"/>
      <c r="AC6" s="237"/>
      <c r="AD6" s="237"/>
      <c r="AE6" s="237"/>
      <c r="AF6" s="237"/>
      <c r="AG6" s="237"/>
      <c r="AH6" s="237"/>
      <c r="AI6" s="237"/>
      <c r="AJ6" s="237"/>
      <c r="AK6" s="237"/>
      <c r="AL6" s="237"/>
      <c r="AM6" s="237"/>
      <c r="AN6" s="237"/>
      <c r="AO6" s="237"/>
      <c r="AR6" s="20"/>
      <c r="BE6" s="234"/>
      <c r="BS6" s="17" t="s">
        <v>6</v>
      </c>
    </row>
    <row r="7" spans="1:74" ht="12" customHeight="1">
      <c r="B7" s="20"/>
      <c r="D7" s="27" t="s">
        <v>18</v>
      </c>
      <c r="K7" s="25" t="s">
        <v>1</v>
      </c>
      <c r="AK7" s="27" t="s">
        <v>19</v>
      </c>
      <c r="AN7" s="25" t="s">
        <v>1</v>
      </c>
      <c r="AR7" s="20"/>
      <c r="BE7" s="234"/>
      <c r="BS7" s="17" t="s">
        <v>6</v>
      </c>
    </row>
    <row r="8" spans="1:74" ht="12" customHeight="1">
      <c r="B8" s="20"/>
      <c r="D8" s="27" t="s">
        <v>20</v>
      </c>
      <c r="K8" s="25" t="s">
        <v>21</v>
      </c>
      <c r="AK8" s="27" t="s">
        <v>22</v>
      </c>
      <c r="AN8" s="28" t="s">
        <v>23</v>
      </c>
      <c r="AR8" s="20"/>
      <c r="BE8" s="234"/>
      <c r="BS8" s="17" t="s">
        <v>6</v>
      </c>
    </row>
    <row r="9" spans="1:74" ht="14.45" customHeight="1">
      <c r="B9" s="20"/>
      <c r="AR9" s="20"/>
      <c r="BE9" s="234"/>
      <c r="BS9" s="17" t="s">
        <v>6</v>
      </c>
    </row>
    <row r="10" spans="1:74" ht="12" customHeight="1">
      <c r="B10" s="20"/>
      <c r="D10" s="27" t="s">
        <v>24</v>
      </c>
      <c r="AK10" s="27" t="s">
        <v>25</v>
      </c>
      <c r="AN10" s="25" t="s">
        <v>1</v>
      </c>
      <c r="AR10" s="20"/>
      <c r="BE10" s="234"/>
      <c r="BS10" s="17" t="s">
        <v>6</v>
      </c>
    </row>
    <row r="11" spans="1:74" ht="18.399999999999999" customHeight="1">
      <c r="B11" s="20"/>
      <c r="E11" s="25" t="s">
        <v>26</v>
      </c>
      <c r="AK11" s="27" t="s">
        <v>27</v>
      </c>
      <c r="AN11" s="25" t="s">
        <v>1</v>
      </c>
      <c r="AR11" s="20"/>
      <c r="BE11" s="234"/>
      <c r="BS11" s="17" t="s">
        <v>6</v>
      </c>
    </row>
    <row r="12" spans="1:74" ht="6.95" customHeight="1">
      <c r="B12" s="20"/>
      <c r="AR12" s="20"/>
      <c r="BE12" s="234"/>
      <c r="BS12" s="17" t="s">
        <v>6</v>
      </c>
    </row>
    <row r="13" spans="1:74" ht="12" customHeight="1">
      <c r="B13" s="20"/>
      <c r="D13" s="27" t="s">
        <v>28</v>
      </c>
      <c r="AK13" s="27" t="s">
        <v>25</v>
      </c>
      <c r="AN13" s="29" t="s">
        <v>29</v>
      </c>
      <c r="AR13" s="20"/>
      <c r="BE13" s="234"/>
      <c r="BS13" s="17" t="s">
        <v>6</v>
      </c>
    </row>
    <row r="14" spans="1:74" ht="12.75">
      <c r="B14" s="20"/>
      <c r="E14" s="239" t="s">
        <v>29</v>
      </c>
      <c r="F14" s="240"/>
      <c r="G14" s="240"/>
      <c r="H14" s="240"/>
      <c r="I14" s="240"/>
      <c r="J14" s="240"/>
      <c r="K14" s="240"/>
      <c r="L14" s="240"/>
      <c r="M14" s="240"/>
      <c r="N14" s="240"/>
      <c r="O14" s="240"/>
      <c r="P14" s="240"/>
      <c r="Q14" s="240"/>
      <c r="R14" s="240"/>
      <c r="S14" s="240"/>
      <c r="T14" s="240"/>
      <c r="U14" s="240"/>
      <c r="V14" s="240"/>
      <c r="W14" s="240"/>
      <c r="X14" s="240"/>
      <c r="Y14" s="240"/>
      <c r="Z14" s="240"/>
      <c r="AA14" s="240"/>
      <c r="AB14" s="240"/>
      <c r="AC14" s="240"/>
      <c r="AD14" s="240"/>
      <c r="AE14" s="240"/>
      <c r="AF14" s="240"/>
      <c r="AG14" s="240"/>
      <c r="AH14" s="240"/>
      <c r="AI14" s="240"/>
      <c r="AJ14" s="240"/>
      <c r="AK14" s="27" t="s">
        <v>27</v>
      </c>
      <c r="AN14" s="29" t="s">
        <v>29</v>
      </c>
      <c r="AR14" s="20"/>
      <c r="BE14" s="234"/>
      <c r="BS14" s="17" t="s">
        <v>6</v>
      </c>
    </row>
    <row r="15" spans="1:74" ht="6.95" customHeight="1">
      <c r="B15" s="20"/>
      <c r="AR15" s="20"/>
      <c r="BE15" s="234"/>
      <c r="BS15" s="17" t="s">
        <v>3</v>
      </c>
    </row>
    <row r="16" spans="1:74" ht="12" customHeight="1">
      <c r="B16" s="20"/>
      <c r="D16" s="27" t="s">
        <v>30</v>
      </c>
      <c r="AK16" s="27" t="s">
        <v>25</v>
      </c>
      <c r="AN16" s="25" t="s">
        <v>1</v>
      </c>
      <c r="AR16" s="20"/>
      <c r="BE16" s="234"/>
      <c r="BS16" s="17" t="s">
        <v>3</v>
      </c>
    </row>
    <row r="17" spans="2:71" ht="18.399999999999999" customHeight="1">
      <c r="B17" s="20"/>
      <c r="E17" s="25" t="s">
        <v>26</v>
      </c>
      <c r="AK17" s="27" t="s">
        <v>27</v>
      </c>
      <c r="AN17" s="25" t="s">
        <v>1</v>
      </c>
      <c r="AR17" s="20"/>
      <c r="BE17" s="234"/>
      <c r="BS17" s="17" t="s">
        <v>31</v>
      </c>
    </row>
    <row r="18" spans="2:71" ht="6.95" customHeight="1">
      <c r="B18" s="20"/>
      <c r="AR18" s="20"/>
      <c r="BE18" s="234"/>
      <c r="BS18" s="17" t="s">
        <v>6</v>
      </c>
    </row>
    <row r="19" spans="2:71" ht="12" customHeight="1">
      <c r="B19" s="20"/>
      <c r="D19" s="27" t="s">
        <v>32</v>
      </c>
      <c r="AK19" s="27" t="s">
        <v>25</v>
      </c>
      <c r="AN19" s="25" t="s">
        <v>1</v>
      </c>
      <c r="AR19" s="20"/>
      <c r="BE19" s="234"/>
      <c r="BS19" s="17" t="s">
        <v>6</v>
      </c>
    </row>
    <row r="20" spans="2:71" ht="18.399999999999999" customHeight="1">
      <c r="B20" s="20"/>
      <c r="E20" s="25" t="s">
        <v>26</v>
      </c>
      <c r="AK20" s="27" t="s">
        <v>27</v>
      </c>
      <c r="AN20" s="25" t="s">
        <v>1</v>
      </c>
      <c r="AR20" s="20"/>
      <c r="BE20" s="234"/>
      <c r="BS20" s="17" t="s">
        <v>31</v>
      </c>
    </row>
    <row r="21" spans="2:71" ht="6.95" customHeight="1">
      <c r="B21" s="20"/>
      <c r="AR21" s="20"/>
      <c r="BE21" s="234"/>
    </row>
    <row r="22" spans="2:71" ht="12" customHeight="1">
      <c r="B22" s="20"/>
      <c r="D22" s="27" t="s">
        <v>33</v>
      </c>
      <c r="AR22" s="20"/>
      <c r="BE22" s="234"/>
    </row>
    <row r="23" spans="2:71" ht="16.5" customHeight="1">
      <c r="B23" s="20"/>
      <c r="E23" s="241" t="s">
        <v>1</v>
      </c>
      <c r="F23" s="241"/>
      <c r="G23" s="241"/>
      <c r="H23" s="241"/>
      <c r="I23" s="241"/>
      <c r="J23" s="241"/>
      <c r="K23" s="241"/>
      <c r="L23" s="241"/>
      <c r="M23" s="241"/>
      <c r="N23" s="241"/>
      <c r="O23" s="241"/>
      <c r="P23" s="241"/>
      <c r="Q23" s="241"/>
      <c r="R23" s="241"/>
      <c r="S23" s="241"/>
      <c r="T23" s="241"/>
      <c r="U23" s="241"/>
      <c r="V23" s="241"/>
      <c r="W23" s="241"/>
      <c r="X23" s="241"/>
      <c r="Y23" s="241"/>
      <c r="Z23" s="241"/>
      <c r="AA23" s="241"/>
      <c r="AB23" s="241"/>
      <c r="AC23" s="241"/>
      <c r="AD23" s="241"/>
      <c r="AE23" s="241"/>
      <c r="AF23" s="241"/>
      <c r="AG23" s="241"/>
      <c r="AH23" s="241"/>
      <c r="AI23" s="241"/>
      <c r="AJ23" s="241"/>
      <c r="AK23" s="241"/>
      <c r="AL23" s="241"/>
      <c r="AM23" s="241"/>
      <c r="AN23" s="241"/>
      <c r="AR23" s="20"/>
      <c r="BE23" s="234"/>
    </row>
    <row r="24" spans="2:71" ht="6.95" customHeight="1">
      <c r="B24" s="20"/>
      <c r="AR24" s="20"/>
      <c r="BE24" s="234"/>
    </row>
    <row r="25" spans="2:7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34"/>
    </row>
    <row r="26" spans="2:71" s="1" customFormat="1" ht="25.9" customHeight="1">
      <c r="B26" s="32"/>
      <c r="D26" s="33" t="s">
        <v>34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42">
        <f>ROUND(AG94,2)</f>
        <v>0</v>
      </c>
      <c r="AL26" s="243"/>
      <c r="AM26" s="243"/>
      <c r="AN26" s="243"/>
      <c r="AO26" s="243"/>
      <c r="AR26" s="32"/>
      <c r="BE26" s="234"/>
    </row>
    <row r="27" spans="2:71" s="1" customFormat="1" ht="6.95" customHeight="1">
      <c r="B27" s="32"/>
      <c r="AR27" s="32"/>
      <c r="BE27" s="234"/>
    </row>
    <row r="28" spans="2:71" s="1" customFormat="1" ht="12.75">
      <c r="B28" s="32"/>
      <c r="L28" s="244" t="s">
        <v>35</v>
      </c>
      <c r="M28" s="244"/>
      <c r="N28" s="244"/>
      <c r="O28" s="244"/>
      <c r="P28" s="244"/>
      <c r="W28" s="244" t="s">
        <v>36</v>
      </c>
      <c r="X28" s="244"/>
      <c r="Y28" s="244"/>
      <c r="Z28" s="244"/>
      <c r="AA28" s="244"/>
      <c r="AB28" s="244"/>
      <c r="AC28" s="244"/>
      <c r="AD28" s="244"/>
      <c r="AE28" s="244"/>
      <c r="AK28" s="244" t="s">
        <v>37</v>
      </c>
      <c r="AL28" s="244"/>
      <c r="AM28" s="244"/>
      <c r="AN28" s="244"/>
      <c r="AO28" s="244"/>
      <c r="AR28" s="32"/>
      <c r="BE28" s="234"/>
    </row>
    <row r="29" spans="2:71" s="2" customFormat="1" ht="14.45" customHeight="1">
      <c r="B29" s="36"/>
      <c r="D29" s="27" t="s">
        <v>38</v>
      </c>
      <c r="F29" s="27" t="s">
        <v>39</v>
      </c>
      <c r="L29" s="247">
        <v>0.21</v>
      </c>
      <c r="M29" s="246"/>
      <c r="N29" s="246"/>
      <c r="O29" s="246"/>
      <c r="P29" s="246"/>
      <c r="W29" s="245">
        <f>ROUND(AZ94, 2)</f>
        <v>0</v>
      </c>
      <c r="X29" s="246"/>
      <c r="Y29" s="246"/>
      <c r="Z29" s="246"/>
      <c r="AA29" s="246"/>
      <c r="AB29" s="246"/>
      <c r="AC29" s="246"/>
      <c r="AD29" s="246"/>
      <c r="AE29" s="246"/>
      <c r="AK29" s="245">
        <f>ROUND(AV94, 2)</f>
        <v>0</v>
      </c>
      <c r="AL29" s="246"/>
      <c r="AM29" s="246"/>
      <c r="AN29" s="246"/>
      <c r="AO29" s="246"/>
      <c r="AR29" s="36"/>
      <c r="BE29" s="235"/>
    </row>
    <row r="30" spans="2:71" s="2" customFormat="1" ht="14.45" customHeight="1">
      <c r="B30" s="36"/>
      <c r="F30" s="27" t="s">
        <v>40</v>
      </c>
      <c r="L30" s="247">
        <v>0.15</v>
      </c>
      <c r="M30" s="246"/>
      <c r="N30" s="246"/>
      <c r="O30" s="246"/>
      <c r="P30" s="246"/>
      <c r="W30" s="245">
        <f>ROUND(BA94, 2)</f>
        <v>0</v>
      </c>
      <c r="X30" s="246"/>
      <c r="Y30" s="246"/>
      <c r="Z30" s="246"/>
      <c r="AA30" s="246"/>
      <c r="AB30" s="246"/>
      <c r="AC30" s="246"/>
      <c r="AD30" s="246"/>
      <c r="AE30" s="246"/>
      <c r="AK30" s="245">
        <f>ROUND(AW94, 2)</f>
        <v>0</v>
      </c>
      <c r="AL30" s="246"/>
      <c r="AM30" s="246"/>
      <c r="AN30" s="246"/>
      <c r="AO30" s="246"/>
      <c r="AR30" s="36"/>
      <c r="BE30" s="235"/>
    </row>
    <row r="31" spans="2:71" s="2" customFormat="1" ht="14.45" hidden="1" customHeight="1">
      <c r="B31" s="36"/>
      <c r="F31" s="27" t="s">
        <v>41</v>
      </c>
      <c r="L31" s="247">
        <v>0.21</v>
      </c>
      <c r="M31" s="246"/>
      <c r="N31" s="246"/>
      <c r="O31" s="246"/>
      <c r="P31" s="246"/>
      <c r="W31" s="245">
        <f>ROUND(BB94, 2)</f>
        <v>0</v>
      </c>
      <c r="X31" s="246"/>
      <c r="Y31" s="246"/>
      <c r="Z31" s="246"/>
      <c r="AA31" s="246"/>
      <c r="AB31" s="246"/>
      <c r="AC31" s="246"/>
      <c r="AD31" s="246"/>
      <c r="AE31" s="246"/>
      <c r="AK31" s="245">
        <v>0</v>
      </c>
      <c r="AL31" s="246"/>
      <c r="AM31" s="246"/>
      <c r="AN31" s="246"/>
      <c r="AO31" s="246"/>
      <c r="AR31" s="36"/>
      <c r="BE31" s="235"/>
    </row>
    <row r="32" spans="2:71" s="2" customFormat="1" ht="14.45" hidden="1" customHeight="1">
      <c r="B32" s="36"/>
      <c r="F32" s="27" t="s">
        <v>42</v>
      </c>
      <c r="L32" s="247">
        <v>0.15</v>
      </c>
      <c r="M32" s="246"/>
      <c r="N32" s="246"/>
      <c r="O32" s="246"/>
      <c r="P32" s="246"/>
      <c r="W32" s="245">
        <f>ROUND(BC94, 2)</f>
        <v>0</v>
      </c>
      <c r="X32" s="246"/>
      <c r="Y32" s="246"/>
      <c r="Z32" s="246"/>
      <c r="AA32" s="246"/>
      <c r="AB32" s="246"/>
      <c r="AC32" s="246"/>
      <c r="AD32" s="246"/>
      <c r="AE32" s="246"/>
      <c r="AK32" s="245">
        <v>0</v>
      </c>
      <c r="AL32" s="246"/>
      <c r="AM32" s="246"/>
      <c r="AN32" s="246"/>
      <c r="AO32" s="246"/>
      <c r="AR32" s="36"/>
      <c r="BE32" s="235"/>
    </row>
    <row r="33" spans="2:57" s="2" customFormat="1" ht="14.45" hidden="1" customHeight="1">
      <c r="B33" s="36"/>
      <c r="F33" s="27" t="s">
        <v>43</v>
      </c>
      <c r="L33" s="247">
        <v>0</v>
      </c>
      <c r="M33" s="246"/>
      <c r="N33" s="246"/>
      <c r="O33" s="246"/>
      <c r="P33" s="246"/>
      <c r="W33" s="245">
        <f>ROUND(BD94, 2)</f>
        <v>0</v>
      </c>
      <c r="X33" s="246"/>
      <c r="Y33" s="246"/>
      <c r="Z33" s="246"/>
      <c r="AA33" s="246"/>
      <c r="AB33" s="246"/>
      <c r="AC33" s="246"/>
      <c r="AD33" s="246"/>
      <c r="AE33" s="246"/>
      <c r="AK33" s="245">
        <v>0</v>
      </c>
      <c r="AL33" s="246"/>
      <c r="AM33" s="246"/>
      <c r="AN33" s="246"/>
      <c r="AO33" s="246"/>
      <c r="AR33" s="36"/>
      <c r="BE33" s="235"/>
    </row>
    <row r="34" spans="2:57" s="1" customFormat="1" ht="6.95" customHeight="1">
      <c r="B34" s="32"/>
      <c r="AR34" s="32"/>
      <c r="BE34" s="234"/>
    </row>
    <row r="35" spans="2:57" s="1" customFormat="1" ht="25.9" customHeight="1">
      <c r="B35" s="32"/>
      <c r="C35" s="37"/>
      <c r="D35" s="38" t="s">
        <v>44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45</v>
      </c>
      <c r="U35" s="39"/>
      <c r="V35" s="39"/>
      <c r="W35" s="39"/>
      <c r="X35" s="251" t="s">
        <v>46</v>
      </c>
      <c r="Y35" s="249"/>
      <c r="Z35" s="249"/>
      <c r="AA35" s="249"/>
      <c r="AB35" s="249"/>
      <c r="AC35" s="39"/>
      <c r="AD35" s="39"/>
      <c r="AE35" s="39"/>
      <c r="AF35" s="39"/>
      <c r="AG35" s="39"/>
      <c r="AH35" s="39"/>
      <c r="AI35" s="39"/>
      <c r="AJ35" s="39"/>
      <c r="AK35" s="248">
        <f>SUM(AK26:AK33)</f>
        <v>0</v>
      </c>
      <c r="AL35" s="249"/>
      <c r="AM35" s="249"/>
      <c r="AN35" s="249"/>
      <c r="AO35" s="250"/>
      <c r="AP35" s="37"/>
      <c r="AQ35" s="37"/>
      <c r="AR35" s="32"/>
    </row>
    <row r="36" spans="2:57" s="1" customFormat="1" ht="6.95" customHeight="1">
      <c r="B36" s="32"/>
      <c r="AR36" s="32"/>
    </row>
    <row r="37" spans="2:57" s="1" customFormat="1" ht="14.45" customHeight="1">
      <c r="B37" s="32"/>
      <c r="AR37" s="32"/>
    </row>
    <row r="38" spans="2:57" ht="14.45" customHeight="1">
      <c r="B38" s="20"/>
      <c r="AR38" s="20"/>
    </row>
    <row r="39" spans="2:57" ht="14.45" customHeight="1">
      <c r="B39" s="20"/>
      <c r="AR39" s="20"/>
    </row>
    <row r="40" spans="2:57" ht="14.45" customHeight="1">
      <c r="B40" s="20"/>
      <c r="AR40" s="20"/>
    </row>
    <row r="41" spans="2:57" ht="14.45" customHeight="1">
      <c r="B41" s="20"/>
      <c r="AR41" s="20"/>
    </row>
    <row r="42" spans="2:57" ht="14.45" customHeight="1">
      <c r="B42" s="20"/>
      <c r="AR42" s="20"/>
    </row>
    <row r="43" spans="2:57" ht="14.45" customHeight="1">
      <c r="B43" s="20"/>
      <c r="AR43" s="20"/>
    </row>
    <row r="44" spans="2:57" ht="14.45" customHeight="1">
      <c r="B44" s="20"/>
      <c r="AR44" s="20"/>
    </row>
    <row r="45" spans="2:57" ht="14.45" customHeight="1">
      <c r="B45" s="20"/>
      <c r="AR45" s="20"/>
    </row>
    <row r="46" spans="2:57" ht="14.45" customHeight="1">
      <c r="B46" s="20"/>
      <c r="AR46" s="20"/>
    </row>
    <row r="47" spans="2:57" ht="14.45" customHeight="1">
      <c r="B47" s="20"/>
      <c r="AR47" s="20"/>
    </row>
    <row r="48" spans="2:57" ht="14.45" customHeight="1">
      <c r="B48" s="20"/>
      <c r="AR48" s="20"/>
    </row>
    <row r="49" spans="2:44" s="1" customFormat="1" ht="14.45" customHeight="1">
      <c r="B49" s="32"/>
      <c r="D49" s="41" t="s">
        <v>47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48</v>
      </c>
      <c r="AI49" s="42"/>
      <c r="AJ49" s="42"/>
      <c r="AK49" s="42"/>
      <c r="AL49" s="42"/>
      <c r="AM49" s="42"/>
      <c r="AN49" s="42"/>
      <c r="AO49" s="42"/>
      <c r="AR49" s="32"/>
    </row>
    <row r="50" spans="2:44" ht="11.25">
      <c r="B50" s="20"/>
      <c r="AR50" s="20"/>
    </row>
    <row r="51" spans="2:44" ht="11.25">
      <c r="B51" s="20"/>
      <c r="AR51" s="20"/>
    </row>
    <row r="52" spans="2:44" ht="11.25">
      <c r="B52" s="20"/>
      <c r="AR52" s="20"/>
    </row>
    <row r="53" spans="2:44" ht="11.25">
      <c r="B53" s="20"/>
      <c r="AR53" s="20"/>
    </row>
    <row r="54" spans="2:44" ht="11.25">
      <c r="B54" s="20"/>
      <c r="AR54" s="20"/>
    </row>
    <row r="55" spans="2:44" ht="11.25">
      <c r="B55" s="20"/>
      <c r="AR55" s="20"/>
    </row>
    <row r="56" spans="2:44" ht="11.25">
      <c r="B56" s="20"/>
      <c r="AR56" s="20"/>
    </row>
    <row r="57" spans="2:44" ht="11.25">
      <c r="B57" s="20"/>
      <c r="AR57" s="20"/>
    </row>
    <row r="58" spans="2:44" ht="11.25">
      <c r="B58" s="20"/>
      <c r="AR58" s="20"/>
    </row>
    <row r="59" spans="2:44" ht="11.25">
      <c r="B59" s="20"/>
      <c r="AR59" s="20"/>
    </row>
    <row r="60" spans="2:44" s="1" customFormat="1" ht="12.75">
      <c r="B60" s="32"/>
      <c r="D60" s="43" t="s">
        <v>49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3" t="s">
        <v>50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3" t="s">
        <v>49</v>
      </c>
      <c r="AI60" s="34"/>
      <c r="AJ60" s="34"/>
      <c r="AK60" s="34"/>
      <c r="AL60" s="34"/>
      <c r="AM60" s="43" t="s">
        <v>50</v>
      </c>
      <c r="AN60" s="34"/>
      <c r="AO60" s="34"/>
      <c r="AR60" s="32"/>
    </row>
    <row r="61" spans="2:44" ht="11.25">
      <c r="B61" s="20"/>
      <c r="AR61" s="20"/>
    </row>
    <row r="62" spans="2:44" ht="11.25">
      <c r="B62" s="20"/>
      <c r="AR62" s="20"/>
    </row>
    <row r="63" spans="2:44" ht="11.25">
      <c r="B63" s="20"/>
      <c r="AR63" s="20"/>
    </row>
    <row r="64" spans="2:44" s="1" customFormat="1" ht="12.75">
      <c r="B64" s="32"/>
      <c r="D64" s="41" t="s">
        <v>51</v>
      </c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1" t="s">
        <v>52</v>
      </c>
      <c r="AI64" s="42"/>
      <c r="AJ64" s="42"/>
      <c r="AK64" s="42"/>
      <c r="AL64" s="42"/>
      <c r="AM64" s="42"/>
      <c r="AN64" s="42"/>
      <c r="AO64" s="42"/>
      <c r="AR64" s="32"/>
    </row>
    <row r="65" spans="2:44" ht="11.25">
      <c r="B65" s="20"/>
      <c r="AR65" s="20"/>
    </row>
    <row r="66" spans="2:44" ht="11.25">
      <c r="B66" s="20"/>
      <c r="AR66" s="20"/>
    </row>
    <row r="67" spans="2:44" ht="11.25">
      <c r="B67" s="20"/>
      <c r="AR67" s="20"/>
    </row>
    <row r="68" spans="2:44" ht="11.25">
      <c r="B68" s="20"/>
      <c r="AR68" s="20"/>
    </row>
    <row r="69" spans="2:44" ht="11.25">
      <c r="B69" s="20"/>
      <c r="AR69" s="20"/>
    </row>
    <row r="70" spans="2:44" ht="11.25">
      <c r="B70" s="20"/>
      <c r="AR70" s="20"/>
    </row>
    <row r="71" spans="2:44" ht="11.25">
      <c r="B71" s="20"/>
      <c r="AR71" s="20"/>
    </row>
    <row r="72" spans="2:44" ht="11.25">
      <c r="B72" s="20"/>
      <c r="AR72" s="20"/>
    </row>
    <row r="73" spans="2:44" ht="11.25">
      <c r="B73" s="20"/>
      <c r="AR73" s="20"/>
    </row>
    <row r="74" spans="2:44" ht="11.25">
      <c r="B74" s="20"/>
      <c r="AR74" s="20"/>
    </row>
    <row r="75" spans="2:44" s="1" customFormat="1" ht="12.75">
      <c r="B75" s="32"/>
      <c r="D75" s="43" t="s">
        <v>49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3" t="s">
        <v>50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3" t="s">
        <v>49</v>
      </c>
      <c r="AI75" s="34"/>
      <c r="AJ75" s="34"/>
      <c r="AK75" s="34"/>
      <c r="AL75" s="34"/>
      <c r="AM75" s="43" t="s">
        <v>50</v>
      </c>
      <c r="AN75" s="34"/>
      <c r="AO75" s="34"/>
      <c r="AR75" s="32"/>
    </row>
    <row r="76" spans="2:44" s="1" customFormat="1" ht="11.25">
      <c r="B76" s="32"/>
      <c r="AR76" s="32"/>
    </row>
    <row r="77" spans="2:44" s="1" customFormat="1" ht="6.9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2"/>
    </row>
    <row r="81" spans="1:91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2"/>
    </row>
    <row r="82" spans="1:91" s="1" customFormat="1" ht="24.95" customHeight="1">
      <c r="B82" s="32"/>
      <c r="C82" s="21" t="s">
        <v>53</v>
      </c>
      <c r="AR82" s="32"/>
    </row>
    <row r="83" spans="1:91" s="1" customFormat="1" ht="6.95" customHeight="1">
      <c r="B83" s="32"/>
      <c r="AR83" s="32"/>
    </row>
    <row r="84" spans="1:91" s="3" customFormat="1" ht="12" customHeight="1">
      <c r="B84" s="48"/>
      <c r="C84" s="27" t="s">
        <v>13</v>
      </c>
      <c r="L84" s="3" t="str">
        <f>K5</f>
        <v>378</v>
      </c>
      <c r="AR84" s="48"/>
    </row>
    <row r="85" spans="1:91" s="4" customFormat="1" ht="36.950000000000003" customHeight="1">
      <c r="B85" s="49"/>
      <c r="C85" s="50" t="s">
        <v>16</v>
      </c>
      <c r="L85" s="214" t="str">
        <f>K6</f>
        <v>Park Homolka Beroun, 2. etapa</v>
      </c>
      <c r="M85" s="215"/>
      <c r="N85" s="215"/>
      <c r="O85" s="215"/>
      <c r="P85" s="215"/>
      <c r="Q85" s="215"/>
      <c r="R85" s="215"/>
      <c r="S85" s="215"/>
      <c r="T85" s="215"/>
      <c r="U85" s="215"/>
      <c r="V85" s="215"/>
      <c r="W85" s="215"/>
      <c r="X85" s="215"/>
      <c r="Y85" s="215"/>
      <c r="Z85" s="215"/>
      <c r="AA85" s="215"/>
      <c r="AB85" s="215"/>
      <c r="AC85" s="215"/>
      <c r="AD85" s="215"/>
      <c r="AE85" s="215"/>
      <c r="AF85" s="215"/>
      <c r="AG85" s="215"/>
      <c r="AH85" s="215"/>
      <c r="AI85" s="215"/>
      <c r="AJ85" s="215"/>
      <c r="AK85" s="215"/>
      <c r="AL85" s="215"/>
      <c r="AM85" s="215"/>
      <c r="AN85" s="215"/>
      <c r="AO85" s="215"/>
      <c r="AR85" s="49"/>
    </row>
    <row r="86" spans="1:91" s="1" customFormat="1" ht="6.95" customHeight="1">
      <c r="B86" s="32"/>
      <c r="AR86" s="32"/>
    </row>
    <row r="87" spans="1:91" s="1" customFormat="1" ht="12" customHeight="1">
      <c r="B87" s="32"/>
      <c r="C87" s="27" t="s">
        <v>20</v>
      </c>
      <c r="L87" s="51" t="str">
        <f>IF(K8="","",K8)</f>
        <v>Beroun</v>
      </c>
      <c r="AI87" s="27" t="s">
        <v>22</v>
      </c>
      <c r="AM87" s="216" t="str">
        <f>IF(AN8= "","",AN8)</f>
        <v>15. 1. 2024</v>
      </c>
      <c r="AN87" s="216"/>
      <c r="AR87" s="32"/>
    </row>
    <row r="88" spans="1:91" s="1" customFormat="1" ht="6.95" customHeight="1">
      <c r="B88" s="32"/>
      <c r="AR88" s="32"/>
    </row>
    <row r="89" spans="1:91" s="1" customFormat="1" ht="15.2" customHeight="1">
      <c r="B89" s="32"/>
      <c r="C89" s="27" t="s">
        <v>24</v>
      </c>
      <c r="L89" s="3" t="str">
        <f>IF(E11= "","",E11)</f>
        <v xml:space="preserve"> </v>
      </c>
      <c r="AI89" s="27" t="s">
        <v>30</v>
      </c>
      <c r="AM89" s="217" t="str">
        <f>IF(E17="","",E17)</f>
        <v xml:space="preserve"> </v>
      </c>
      <c r="AN89" s="218"/>
      <c r="AO89" s="218"/>
      <c r="AP89" s="218"/>
      <c r="AR89" s="32"/>
      <c r="AS89" s="219" t="s">
        <v>54</v>
      </c>
      <c r="AT89" s="220"/>
      <c r="AU89" s="53"/>
      <c r="AV89" s="53"/>
      <c r="AW89" s="53"/>
      <c r="AX89" s="53"/>
      <c r="AY89" s="53"/>
      <c r="AZ89" s="53"/>
      <c r="BA89" s="53"/>
      <c r="BB89" s="53"/>
      <c r="BC89" s="53"/>
      <c r="BD89" s="54"/>
    </row>
    <row r="90" spans="1:91" s="1" customFormat="1" ht="15.2" customHeight="1">
      <c r="B90" s="32"/>
      <c r="C90" s="27" t="s">
        <v>28</v>
      </c>
      <c r="L90" s="3" t="str">
        <f>IF(E14= "Vyplň údaj","",E14)</f>
        <v/>
      </c>
      <c r="AI90" s="27" t="s">
        <v>32</v>
      </c>
      <c r="AM90" s="217" t="str">
        <f>IF(E20="","",E20)</f>
        <v xml:space="preserve"> </v>
      </c>
      <c r="AN90" s="218"/>
      <c r="AO90" s="218"/>
      <c r="AP90" s="218"/>
      <c r="AR90" s="32"/>
      <c r="AS90" s="221"/>
      <c r="AT90" s="222"/>
      <c r="BD90" s="56"/>
    </row>
    <row r="91" spans="1:91" s="1" customFormat="1" ht="10.9" customHeight="1">
      <c r="B91" s="32"/>
      <c r="AR91" s="32"/>
      <c r="AS91" s="221"/>
      <c r="AT91" s="222"/>
      <c r="BD91" s="56"/>
    </row>
    <row r="92" spans="1:91" s="1" customFormat="1" ht="29.25" customHeight="1">
      <c r="B92" s="32"/>
      <c r="C92" s="223" t="s">
        <v>55</v>
      </c>
      <c r="D92" s="224"/>
      <c r="E92" s="224"/>
      <c r="F92" s="224"/>
      <c r="G92" s="224"/>
      <c r="H92" s="57"/>
      <c r="I92" s="226" t="s">
        <v>56</v>
      </c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5" t="s">
        <v>57</v>
      </c>
      <c r="AH92" s="224"/>
      <c r="AI92" s="224"/>
      <c r="AJ92" s="224"/>
      <c r="AK92" s="224"/>
      <c r="AL92" s="224"/>
      <c r="AM92" s="224"/>
      <c r="AN92" s="226" t="s">
        <v>58</v>
      </c>
      <c r="AO92" s="224"/>
      <c r="AP92" s="227"/>
      <c r="AQ92" s="58" t="s">
        <v>59</v>
      </c>
      <c r="AR92" s="32"/>
      <c r="AS92" s="59" t="s">
        <v>60</v>
      </c>
      <c r="AT92" s="60" t="s">
        <v>61</v>
      </c>
      <c r="AU92" s="60" t="s">
        <v>62</v>
      </c>
      <c r="AV92" s="60" t="s">
        <v>63</v>
      </c>
      <c r="AW92" s="60" t="s">
        <v>64</v>
      </c>
      <c r="AX92" s="60" t="s">
        <v>65</v>
      </c>
      <c r="AY92" s="60" t="s">
        <v>66</v>
      </c>
      <c r="AZ92" s="60" t="s">
        <v>67</v>
      </c>
      <c r="BA92" s="60" t="s">
        <v>68</v>
      </c>
      <c r="BB92" s="60" t="s">
        <v>69</v>
      </c>
      <c r="BC92" s="60" t="s">
        <v>70</v>
      </c>
      <c r="BD92" s="61" t="s">
        <v>71</v>
      </c>
    </row>
    <row r="93" spans="1:91" s="1" customFormat="1" ht="10.9" customHeight="1">
      <c r="B93" s="32"/>
      <c r="AR93" s="32"/>
      <c r="AS93" s="62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4"/>
    </row>
    <row r="94" spans="1:91" s="5" customFormat="1" ht="32.450000000000003" customHeight="1">
      <c r="B94" s="63"/>
      <c r="C94" s="64" t="s">
        <v>72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231">
        <f>ROUND(SUM(AG95:AG103),2)</f>
        <v>0</v>
      </c>
      <c r="AH94" s="231"/>
      <c r="AI94" s="231"/>
      <c r="AJ94" s="231"/>
      <c r="AK94" s="231"/>
      <c r="AL94" s="231"/>
      <c r="AM94" s="231"/>
      <c r="AN94" s="232">
        <f t="shared" ref="AN94:AN103" si="0">SUM(AG94,AT94)</f>
        <v>0</v>
      </c>
      <c r="AO94" s="232"/>
      <c r="AP94" s="232"/>
      <c r="AQ94" s="67" t="s">
        <v>1</v>
      </c>
      <c r="AR94" s="63"/>
      <c r="AS94" s="68">
        <f>ROUND(SUM(AS95:AS103),2)</f>
        <v>0</v>
      </c>
      <c r="AT94" s="69">
        <f t="shared" ref="AT94:AT103" si="1">ROUND(SUM(AV94:AW94),2)</f>
        <v>0</v>
      </c>
      <c r="AU94" s="70">
        <f>ROUND(SUM(AU95:AU103),5)</f>
        <v>0</v>
      </c>
      <c r="AV94" s="69">
        <f>ROUND(AZ94*L29,2)</f>
        <v>0</v>
      </c>
      <c r="AW94" s="69">
        <f>ROUND(BA94*L30,2)</f>
        <v>0</v>
      </c>
      <c r="AX94" s="69">
        <f>ROUND(BB94*L29,2)</f>
        <v>0</v>
      </c>
      <c r="AY94" s="69">
        <f>ROUND(BC94*L30,2)</f>
        <v>0</v>
      </c>
      <c r="AZ94" s="69">
        <f>ROUND(SUM(AZ95:AZ103),2)</f>
        <v>0</v>
      </c>
      <c r="BA94" s="69">
        <f>ROUND(SUM(BA95:BA103),2)</f>
        <v>0</v>
      </c>
      <c r="BB94" s="69">
        <f>ROUND(SUM(BB95:BB103),2)</f>
        <v>0</v>
      </c>
      <c r="BC94" s="69">
        <f>ROUND(SUM(BC95:BC103),2)</f>
        <v>0</v>
      </c>
      <c r="BD94" s="71">
        <f>ROUND(SUM(BD95:BD103),2)</f>
        <v>0</v>
      </c>
      <c r="BS94" s="72" t="s">
        <v>73</v>
      </c>
      <c r="BT94" s="72" t="s">
        <v>74</v>
      </c>
      <c r="BU94" s="73" t="s">
        <v>75</v>
      </c>
      <c r="BV94" s="72" t="s">
        <v>76</v>
      </c>
      <c r="BW94" s="72" t="s">
        <v>4</v>
      </c>
      <c r="BX94" s="72" t="s">
        <v>77</v>
      </c>
      <c r="CL94" s="72" t="s">
        <v>1</v>
      </c>
    </row>
    <row r="95" spans="1:91" s="6" customFormat="1" ht="16.5" customHeight="1">
      <c r="A95" s="74" t="s">
        <v>78</v>
      </c>
      <c r="B95" s="75"/>
      <c r="C95" s="76"/>
      <c r="D95" s="228" t="s">
        <v>79</v>
      </c>
      <c r="E95" s="228"/>
      <c r="F95" s="228"/>
      <c r="G95" s="228"/>
      <c r="H95" s="228"/>
      <c r="I95" s="77"/>
      <c r="J95" s="228" t="s">
        <v>80</v>
      </c>
      <c r="K95" s="228"/>
      <c r="L95" s="228"/>
      <c r="M95" s="228"/>
      <c r="N95" s="228"/>
      <c r="O95" s="228"/>
      <c r="P95" s="228"/>
      <c r="Q95" s="228"/>
      <c r="R95" s="228"/>
      <c r="S95" s="228"/>
      <c r="T95" s="228"/>
      <c r="U95" s="228"/>
      <c r="V95" s="228"/>
      <c r="W95" s="228"/>
      <c r="X95" s="228"/>
      <c r="Y95" s="228"/>
      <c r="Z95" s="228"/>
      <c r="AA95" s="228"/>
      <c r="AB95" s="228"/>
      <c r="AC95" s="228"/>
      <c r="AD95" s="228"/>
      <c r="AE95" s="228"/>
      <c r="AF95" s="228"/>
      <c r="AG95" s="229">
        <f>'00 - Vedlejší a ostatní n...'!J30</f>
        <v>0</v>
      </c>
      <c r="AH95" s="230"/>
      <c r="AI95" s="230"/>
      <c r="AJ95" s="230"/>
      <c r="AK95" s="230"/>
      <c r="AL95" s="230"/>
      <c r="AM95" s="230"/>
      <c r="AN95" s="229">
        <f t="shared" si="0"/>
        <v>0</v>
      </c>
      <c r="AO95" s="230"/>
      <c r="AP95" s="230"/>
      <c r="AQ95" s="78" t="s">
        <v>81</v>
      </c>
      <c r="AR95" s="75"/>
      <c r="AS95" s="79">
        <v>0</v>
      </c>
      <c r="AT95" s="80">
        <f t="shared" si="1"/>
        <v>0</v>
      </c>
      <c r="AU95" s="81">
        <f>'00 - Vedlejší a ostatní n...'!P120</f>
        <v>0</v>
      </c>
      <c r="AV95" s="80">
        <f>'00 - Vedlejší a ostatní n...'!J33</f>
        <v>0</v>
      </c>
      <c r="AW95" s="80">
        <f>'00 - Vedlejší a ostatní n...'!J34</f>
        <v>0</v>
      </c>
      <c r="AX95" s="80">
        <f>'00 - Vedlejší a ostatní n...'!J35</f>
        <v>0</v>
      </c>
      <c r="AY95" s="80">
        <f>'00 - Vedlejší a ostatní n...'!J36</f>
        <v>0</v>
      </c>
      <c r="AZ95" s="80">
        <f>'00 - Vedlejší a ostatní n...'!F33</f>
        <v>0</v>
      </c>
      <c r="BA95" s="80">
        <f>'00 - Vedlejší a ostatní n...'!F34</f>
        <v>0</v>
      </c>
      <c r="BB95" s="80">
        <f>'00 - Vedlejší a ostatní n...'!F35</f>
        <v>0</v>
      </c>
      <c r="BC95" s="80">
        <f>'00 - Vedlejší a ostatní n...'!F36</f>
        <v>0</v>
      </c>
      <c r="BD95" s="82">
        <f>'00 - Vedlejší a ostatní n...'!F37</f>
        <v>0</v>
      </c>
      <c r="BT95" s="83" t="s">
        <v>82</v>
      </c>
      <c r="BV95" s="83" t="s">
        <v>76</v>
      </c>
      <c r="BW95" s="83" t="s">
        <v>83</v>
      </c>
      <c r="BX95" s="83" t="s">
        <v>4</v>
      </c>
      <c r="CL95" s="83" t="s">
        <v>1</v>
      </c>
      <c r="CM95" s="83" t="s">
        <v>84</v>
      </c>
    </row>
    <row r="96" spans="1:91" s="6" customFormat="1" ht="16.5" customHeight="1">
      <c r="A96" s="74" t="s">
        <v>78</v>
      </c>
      <c r="B96" s="75"/>
      <c r="C96" s="76"/>
      <c r="D96" s="228" t="s">
        <v>85</v>
      </c>
      <c r="E96" s="228"/>
      <c r="F96" s="228"/>
      <c r="G96" s="228"/>
      <c r="H96" s="228"/>
      <c r="I96" s="77"/>
      <c r="J96" s="228" t="s">
        <v>86</v>
      </c>
      <c r="K96" s="228"/>
      <c r="L96" s="228"/>
      <c r="M96" s="228"/>
      <c r="N96" s="228"/>
      <c r="O96" s="228"/>
      <c r="P96" s="228"/>
      <c r="Q96" s="228"/>
      <c r="R96" s="228"/>
      <c r="S96" s="228"/>
      <c r="T96" s="228"/>
      <c r="U96" s="228"/>
      <c r="V96" s="228"/>
      <c r="W96" s="228"/>
      <c r="X96" s="228"/>
      <c r="Y96" s="228"/>
      <c r="Z96" s="228"/>
      <c r="AA96" s="228"/>
      <c r="AB96" s="228"/>
      <c r="AC96" s="228"/>
      <c r="AD96" s="228"/>
      <c r="AE96" s="228"/>
      <c r="AF96" s="228"/>
      <c r="AG96" s="229">
        <f>'01 - Zemní práce'!J30</f>
        <v>0</v>
      </c>
      <c r="AH96" s="230"/>
      <c r="AI96" s="230"/>
      <c r="AJ96" s="230"/>
      <c r="AK96" s="230"/>
      <c r="AL96" s="230"/>
      <c r="AM96" s="230"/>
      <c r="AN96" s="229">
        <f t="shared" si="0"/>
        <v>0</v>
      </c>
      <c r="AO96" s="230"/>
      <c r="AP96" s="230"/>
      <c r="AQ96" s="78" t="s">
        <v>87</v>
      </c>
      <c r="AR96" s="75"/>
      <c r="AS96" s="79">
        <v>0</v>
      </c>
      <c r="AT96" s="80">
        <f t="shared" si="1"/>
        <v>0</v>
      </c>
      <c r="AU96" s="81">
        <f>'01 - Zemní práce'!P119</f>
        <v>0</v>
      </c>
      <c r="AV96" s="80">
        <f>'01 - Zemní práce'!J33</f>
        <v>0</v>
      </c>
      <c r="AW96" s="80">
        <f>'01 - Zemní práce'!J34</f>
        <v>0</v>
      </c>
      <c r="AX96" s="80">
        <f>'01 - Zemní práce'!J35</f>
        <v>0</v>
      </c>
      <c r="AY96" s="80">
        <f>'01 - Zemní práce'!J36</f>
        <v>0</v>
      </c>
      <c r="AZ96" s="80">
        <f>'01 - Zemní práce'!F33</f>
        <v>0</v>
      </c>
      <c r="BA96" s="80">
        <f>'01 - Zemní práce'!F34</f>
        <v>0</v>
      </c>
      <c r="BB96" s="80">
        <f>'01 - Zemní práce'!F35</f>
        <v>0</v>
      </c>
      <c r="BC96" s="80">
        <f>'01 - Zemní práce'!F36</f>
        <v>0</v>
      </c>
      <c r="BD96" s="82">
        <f>'01 - Zemní práce'!F37</f>
        <v>0</v>
      </c>
      <c r="BT96" s="83" t="s">
        <v>82</v>
      </c>
      <c r="BV96" s="83" t="s">
        <v>76</v>
      </c>
      <c r="BW96" s="83" t="s">
        <v>88</v>
      </c>
      <c r="BX96" s="83" t="s">
        <v>4</v>
      </c>
      <c r="CL96" s="83" t="s">
        <v>1</v>
      </c>
      <c r="CM96" s="83" t="s">
        <v>84</v>
      </c>
    </row>
    <row r="97" spans="1:91" s="6" customFormat="1" ht="16.5" customHeight="1">
      <c r="A97" s="74" t="s">
        <v>78</v>
      </c>
      <c r="B97" s="75"/>
      <c r="C97" s="76"/>
      <c r="D97" s="228" t="s">
        <v>89</v>
      </c>
      <c r="E97" s="228"/>
      <c r="F97" s="228"/>
      <c r="G97" s="228"/>
      <c r="H97" s="228"/>
      <c r="I97" s="77"/>
      <c r="J97" s="228" t="s">
        <v>90</v>
      </c>
      <c r="K97" s="228"/>
      <c r="L97" s="228"/>
      <c r="M97" s="228"/>
      <c r="N97" s="228"/>
      <c r="O97" s="228"/>
      <c r="P97" s="228"/>
      <c r="Q97" s="228"/>
      <c r="R97" s="228"/>
      <c r="S97" s="228"/>
      <c r="T97" s="228"/>
      <c r="U97" s="228"/>
      <c r="V97" s="228"/>
      <c r="W97" s="228"/>
      <c r="X97" s="228"/>
      <c r="Y97" s="228"/>
      <c r="Z97" s="228"/>
      <c r="AA97" s="228"/>
      <c r="AB97" s="228"/>
      <c r="AC97" s="228"/>
      <c r="AD97" s="228"/>
      <c r="AE97" s="228"/>
      <c r="AF97" s="228"/>
      <c r="AG97" s="229">
        <f>'02 - Část alternativně re...'!J30</f>
        <v>0</v>
      </c>
      <c r="AH97" s="230"/>
      <c r="AI97" s="230"/>
      <c r="AJ97" s="230"/>
      <c r="AK97" s="230"/>
      <c r="AL97" s="230"/>
      <c r="AM97" s="230"/>
      <c r="AN97" s="229">
        <f t="shared" si="0"/>
        <v>0</v>
      </c>
      <c r="AO97" s="230"/>
      <c r="AP97" s="230"/>
      <c r="AQ97" s="78" t="s">
        <v>87</v>
      </c>
      <c r="AR97" s="75"/>
      <c r="AS97" s="79">
        <v>0</v>
      </c>
      <c r="AT97" s="80">
        <f t="shared" si="1"/>
        <v>0</v>
      </c>
      <c r="AU97" s="81">
        <f>'02 - Část alternativně re...'!P123</f>
        <v>0</v>
      </c>
      <c r="AV97" s="80">
        <f>'02 - Část alternativně re...'!J33</f>
        <v>0</v>
      </c>
      <c r="AW97" s="80">
        <f>'02 - Část alternativně re...'!J34</f>
        <v>0</v>
      </c>
      <c r="AX97" s="80">
        <f>'02 - Část alternativně re...'!J35</f>
        <v>0</v>
      </c>
      <c r="AY97" s="80">
        <f>'02 - Část alternativně re...'!J36</f>
        <v>0</v>
      </c>
      <c r="AZ97" s="80">
        <f>'02 - Část alternativně re...'!F33</f>
        <v>0</v>
      </c>
      <c r="BA97" s="80">
        <f>'02 - Část alternativně re...'!F34</f>
        <v>0</v>
      </c>
      <c r="BB97" s="80">
        <f>'02 - Část alternativně re...'!F35</f>
        <v>0</v>
      </c>
      <c r="BC97" s="80">
        <f>'02 - Část alternativně re...'!F36</f>
        <v>0</v>
      </c>
      <c r="BD97" s="82">
        <f>'02 - Část alternativně re...'!F37</f>
        <v>0</v>
      </c>
      <c r="BT97" s="83" t="s">
        <v>82</v>
      </c>
      <c r="BV97" s="83" t="s">
        <v>76</v>
      </c>
      <c r="BW97" s="83" t="s">
        <v>91</v>
      </c>
      <c r="BX97" s="83" t="s">
        <v>4</v>
      </c>
      <c r="CL97" s="83" t="s">
        <v>1</v>
      </c>
      <c r="CM97" s="83" t="s">
        <v>84</v>
      </c>
    </row>
    <row r="98" spans="1:91" s="6" customFormat="1" ht="16.5" customHeight="1">
      <c r="A98" s="74" t="s">
        <v>78</v>
      </c>
      <c r="B98" s="75"/>
      <c r="C98" s="76"/>
      <c r="D98" s="228" t="s">
        <v>92</v>
      </c>
      <c r="E98" s="228"/>
      <c r="F98" s="228"/>
      <c r="G98" s="228"/>
      <c r="H98" s="228"/>
      <c r="I98" s="77"/>
      <c r="J98" s="228" t="s">
        <v>93</v>
      </c>
      <c r="K98" s="228"/>
      <c r="L98" s="228"/>
      <c r="M98" s="228"/>
      <c r="N98" s="228"/>
      <c r="O98" s="228"/>
      <c r="P98" s="228"/>
      <c r="Q98" s="228"/>
      <c r="R98" s="228"/>
      <c r="S98" s="228"/>
      <c r="T98" s="228"/>
      <c r="U98" s="228"/>
      <c r="V98" s="228"/>
      <c r="W98" s="228"/>
      <c r="X98" s="228"/>
      <c r="Y98" s="228"/>
      <c r="Z98" s="228"/>
      <c r="AA98" s="228"/>
      <c r="AB98" s="228"/>
      <c r="AC98" s="228"/>
      <c r="AD98" s="228"/>
      <c r="AE98" s="228"/>
      <c r="AF98" s="228"/>
      <c r="AG98" s="229">
        <f>'SO 100 - Pozemní komunikace'!J30</f>
        <v>0</v>
      </c>
      <c r="AH98" s="230"/>
      <c r="AI98" s="230"/>
      <c r="AJ98" s="230"/>
      <c r="AK98" s="230"/>
      <c r="AL98" s="230"/>
      <c r="AM98" s="230"/>
      <c r="AN98" s="229">
        <f t="shared" si="0"/>
        <v>0</v>
      </c>
      <c r="AO98" s="230"/>
      <c r="AP98" s="230"/>
      <c r="AQ98" s="78" t="s">
        <v>87</v>
      </c>
      <c r="AR98" s="75"/>
      <c r="AS98" s="79">
        <v>0</v>
      </c>
      <c r="AT98" s="80">
        <f t="shared" si="1"/>
        <v>0</v>
      </c>
      <c r="AU98" s="81">
        <f>'SO 100 - Pozemní komunikace'!P122</f>
        <v>0</v>
      </c>
      <c r="AV98" s="80">
        <f>'SO 100 - Pozemní komunikace'!J33</f>
        <v>0</v>
      </c>
      <c r="AW98" s="80">
        <f>'SO 100 - Pozemní komunikace'!J34</f>
        <v>0</v>
      </c>
      <c r="AX98" s="80">
        <f>'SO 100 - Pozemní komunikace'!J35</f>
        <v>0</v>
      </c>
      <c r="AY98" s="80">
        <f>'SO 100 - Pozemní komunikace'!J36</f>
        <v>0</v>
      </c>
      <c r="AZ98" s="80">
        <f>'SO 100 - Pozemní komunikace'!F33</f>
        <v>0</v>
      </c>
      <c r="BA98" s="80">
        <f>'SO 100 - Pozemní komunikace'!F34</f>
        <v>0</v>
      </c>
      <c r="BB98" s="80">
        <f>'SO 100 - Pozemní komunikace'!F35</f>
        <v>0</v>
      </c>
      <c r="BC98" s="80">
        <f>'SO 100 - Pozemní komunikace'!F36</f>
        <v>0</v>
      </c>
      <c r="BD98" s="82">
        <f>'SO 100 - Pozemní komunikace'!F37</f>
        <v>0</v>
      </c>
      <c r="BT98" s="83" t="s">
        <v>82</v>
      </c>
      <c r="BV98" s="83" t="s">
        <v>76</v>
      </c>
      <c r="BW98" s="83" t="s">
        <v>94</v>
      </c>
      <c r="BX98" s="83" t="s">
        <v>4</v>
      </c>
      <c r="CL98" s="83" t="s">
        <v>1</v>
      </c>
      <c r="CM98" s="83" t="s">
        <v>84</v>
      </c>
    </row>
    <row r="99" spans="1:91" s="6" customFormat="1" ht="16.5" customHeight="1">
      <c r="A99" s="74" t="s">
        <v>78</v>
      </c>
      <c r="B99" s="75"/>
      <c r="C99" s="76"/>
      <c r="D99" s="228" t="s">
        <v>95</v>
      </c>
      <c r="E99" s="228"/>
      <c r="F99" s="228"/>
      <c r="G99" s="228"/>
      <c r="H99" s="228"/>
      <c r="I99" s="77"/>
      <c r="J99" s="228" t="s">
        <v>96</v>
      </c>
      <c r="K99" s="228"/>
      <c r="L99" s="228"/>
      <c r="M99" s="228"/>
      <c r="N99" s="228"/>
      <c r="O99" s="228"/>
      <c r="P99" s="228"/>
      <c r="Q99" s="228"/>
      <c r="R99" s="228"/>
      <c r="S99" s="228"/>
      <c r="T99" s="228"/>
      <c r="U99" s="228"/>
      <c r="V99" s="228"/>
      <c r="W99" s="228"/>
      <c r="X99" s="228"/>
      <c r="Y99" s="228"/>
      <c r="Z99" s="228"/>
      <c r="AA99" s="228"/>
      <c r="AB99" s="228"/>
      <c r="AC99" s="228"/>
      <c r="AD99" s="228"/>
      <c r="AE99" s="228"/>
      <c r="AF99" s="228"/>
      <c r="AG99" s="229">
        <f>'SO 300 - Odvodnění komuni...'!J30</f>
        <v>0</v>
      </c>
      <c r="AH99" s="230"/>
      <c r="AI99" s="230"/>
      <c r="AJ99" s="230"/>
      <c r="AK99" s="230"/>
      <c r="AL99" s="230"/>
      <c r="AM99" s="230"/>
      <c r="AN99" s="229">
        <f t="shared" si="0"/>
        <v>0</v>
      </c>
      <c r="AO99" s="230"/>
      <c r="AP99" s="230"/>
      <c r="AQ99" s="78" t="s">
        <v>87</v>
      </c>
      <c r="AR99" s="75"/>
      <c r="AS99" s="79">
        <v>0</v>
      </c>
      <c r="AT99" s="80">
        <f t="shared" si="1"/>
        <v>0</v>
      </c>
      <c r="AU99" s="81">
        <f>'SO 300 - Odvodnění komuni...'!P124</f>
        <v>0</v>
      </c>
      <c r="AV99" s="80">
        <f>'SO 300 - Odvodnění komuni...'!J33</f>
        <v>0</v>
      </c>
      <c r="AW99" s="80">
        <f>'SO 300 - Odvodnění komuni...'!J34</f>
        <v>0</v>
      </c>
      <c r="AX99" s="80">
        <f>'SO 300 - Odvodnění komuni...'!J35</f>
        <v>0</v>
      </c>
      <c r="AY99" s="80">
        <f>'SO 300 - Odvodnění komuni...'!J36</f>
        <v>0</v>
      </c>
      <c r="AZ99" s="80">
        <f>'SO 300 - Odvodnění komuni...'!F33</f>
        <v>0</v>
      </c>
      <c r="BA99" s="80">
        <f>'SO 300 - Odvodnění komuni...'!F34</f>
        <v>0</v>
      </c>
      <c r="BB99" s="80">
        <f>'SO 300 - Odvodnění komuni...'!F35</f>
        <v>0</v>
      </c>
      <c r="BC99" s="80">
        <f>'SO 300 - Odvodnění komuni...'!F36</f>
        <v>0</v>
      </c>
      <c r="BD99" s="82">
        <f>'SO 300 - Odvodnění komuni...'!F37</f>
        <v>0</v>
      </c>
      <c r="BT99" s="83" t="s">
        <v>82</v>
      </c>
      <c r="BV99" s="83" t="s">
        <v>76</v>
      </c>
      <c r="BW99" s="83" t="s">
        <v>97</v>
      </c>
      <c r="BX99" s="83" t="s">
        <v>4</v>
      </c>
      <c r="CL99" s="83" t="s">
        <v>1</v>
      </c>
      <c r="CM99" s="83" t="s">
        <v>84</v>
      </c>
    </row>
    <row r="100" spans="1:91" s="6" customFormat="1" ht="16.5" customHeight="1">
      <c r="A100" s="74" t="s">
        <v>78</v>
      </c>
      <c r="B100" s="75"/>
      <c r="C100" s="76"/>
      <c r="D100" s="228" t="s">
        <v>98</v>
      </c>
      <c r="E100" s="228"/>
      <c r="F100" s="228"/>
      <c r="G100" s="228"/>
      <c r="H100" s="228"/>
      <c r="I100" s="77"/>
      <c r="J100" s="228" t="s">
        <v>99</v>
      </c>
      <c r="K100" s="228"/>
      <c r="L100" s="228"/>
      <c r="M100" s="228"/>
      <c r="N100" s="228"/>
      <c r="O100" s="228"/>
      <c r="P100" s="228"/>
      <c r="Q100" s="228"/>
      <c r="R100" s="228"/>
      <c r="S100" s="228"/>
      <c r="T100" s="228"/>
      <c r="U100" s="228"/>
      <c r="V100" s="228"/>
      <c r="W100" s="228"/>
      <c r="X100" s="228"/>
      <c r="Y100" s="228"/>
      <c r="Z100" s="228"/>
      <c r="AA100" s="228"/>
      <c r="AB100" s="228"/>
      <c r="AC100" s="228"/>
      <c r="AD100" s="228"/>
      <c r="AE100" s="228"/>
      <c r="AF100" s="228"/>
      <c r="AG100" s="229">
        <f>'SO 320 - Vodohospodářské ...'!J30</f>
        <v>0</v>
      </c>
      <c r="AH100" s="230"/>
      <c r="AI100" s="230"/>
      <c r="AJ100" s="230"/>
      <c r="AK100" s="230"/>
      <c r="AL100" s="230"/>
      <c r="AM100" s="230"/>
      <c r="AN100" s="229">
        <f t="shared" si="0"/>
        <v>0</v>
      </c>
      <c r="AO100" s="230"/>
      <c r="AP100" s="230"/>
      <c r="AQ100" s="78" t="s">
        <v>87</v>
      </c>
      <c r="AR100" s="75"/>
      <c r="AS100" s="79">
        <v>0</v>
      </c>
      <c r="AT100" s="80">
        <f t="shared" si="1"/>
        <v>0</v>
      </c>
      <c r="AU100" s="81">
        <f>'SO 320 - Vodohospodářské ...'!P122</f>
        <v>0</v>
      </c>
      <c r="AV100" s="80">
        <f>'SO 320 - Vodohospodářské ...'!J33</f>
        <v>0</v>
      </c>
      <c r="AW100" s="80">
        <f>'SO 320 - Vodohospodářské ...'!J34</f>
        <v>0</v>
      </c>
      <c r="AX100" s="80">
        <f>'SO 320 - Vodohospodářské ...'!J35</f>
        <v>0</v>
      </c>
      <c r="AY100" s="80">
        <f>'SO 320 - Vodohospodářské ...'!J36</f>
        <v>0</v>
      </c>
      <c r="AZ100" s="80">
        <f>'SO 320 - Vodohospodářské ...'!F33</f>
        <v>0</v>
      </c>
      <c r="BA100" s="80">
        <f>'SO 320 - Vodohospodářské ...'!F34</f>
        <v>0</v>
      </c>
      <c r="BB100" s="80">
        <f>'SO 320 - Vodohospodářské ...'!F35</f>
        <v>0</v>
      </c>
      <c r="BC100" s="80">
        <f>'SO 320 - Vodohospodářské ...'!F36</f>
        <v>0</v>
      </c>
      <c r="BD100" s="82">
        <f>'SO 320 - Vodohospodářské ...'!F37</f>
        <v>0</v>
      </c>
      <c r="BT100" s="83" t="s">
        <v>82</v>
      </c>
      <c r="BV100" s="83" t="s">
        <v>76</v>
      </c>
      <c r="BW100" s="83" t="s">
        <v>100</v>
      </c>
      <c r="BX100" s="83" t="s">
        <v>4</v>
      </c>
      <c r="CL100" s="83" t="s">
        <v>1</v>
      </c>
      <c r="CM100" s="83" t="s">
        <v>84</v>
      </c>
    </row>
    <row r="101" spans="1:91" s="6" customFormat="1" ht="16.5" customHeight="1">
      <c r="A101" s="74" t="s">
        <v>78</v>
      </c>
      <c r="B101" s="75"/>
      <c r="C101" s="76"/>
      <c r="D101" s="228" t="s">
        <v>101</v>
      </c>
      <c r="E101" s="228"/>
      <c r="F101" s="228"/>
      <c r="G101" s="228"/>
      <c r="H101" s="228"/>
      <c r="I101" s="77"/>
      <c r="J101" s="228" t="s">
        <v>102</v>
      </c>
      <c r="K101" s="228"/>
      <c r="L101" s="228"/>
      <c r="M101" s="228"/>
      <c r="N101" s="228"/>
      <c r="O101" s="228"/>
      <c r="P101" s="228"/>
      <c r="Q101" s="228"/>
      <c r="R101" s="228"/>
      <c r="S101" s="228"/>
      <c r="T101" s="228"/>
      <c r="U101" s="228"/>
      <c r="V101" s="228"/>
      <c r="W101" s="228"/>
      <c r="X101" s="228"/>
      <c r="Y101" s="228"/>
      <c r="Z101" s="228"/>
      <c r="AA101" s="228"/>
      <c r="AB101" s="228"/>
      <c r="AC101" s="228"/>
      <c r="AD101" s="228"/>
      <c r="AE101" s="228"/>
      <c r="AF101" s="228"/>
      <c r="AG101" s="229">
        <f>'SO 400 - Elektro a sdělov...'!J30</f>
        <v>0</v>
      </c>
      <c r="AH101" s="230"/>
      <c r="AI101" s="230"/>
      <c r="AJ101" s="230"/>
      <c r="AK101" s="230"/>
      <c r="AL101" s="230"/>
      <c r="AM101" s="230"/>
      <c r="AN101" s="229">
        <f t="shared" si="0"/>
        <v>0</v>
      </c>
      <c r="AO101" s="230"/>
      <c r="AP101" s="230"/>
      <c r="AQ101" s="78" t="s">
        <v>87</v>
      </c>
      <c r="AR101" s="75"/>
      <c r="AS101" s="79">
        <v>0</v>
      </c>
      <c r="AT101" s="80">
        <f t="shared" si="1"/>
        <v>0</v>
      </c>
      <c r="AU101" s="81">
        <f>'SO 400 - Elektro a sdělov...'!P130</f>
        <v>0</v>
      </c>
      <c r="AV101" s="80">
        <f>'SO 400 - Elektro a sdělov...'!J33</f>
        <v>0</v>
      </c>
      <c r="AW101" s="80">
        <f>'SO 400 - Elektro a sdělov...'!J34</f>
        <v>0</v>
      </c>
      <c r="AX101" s="80">
        <f>'SO 400 - Elektro a sdělov...'!J35</f>
        <v>0</v>
      </c>
      <c r="AY101" s="80">
        <f>'SO 400 - Elektro a sdělov...'!J36</f>
        <v>0</v>
      </c>
      <c r="AZ101" s="80">
        <f>'SO 400 - Elektro a sdělov...'!F33</f>
        <v>0</v>
      </c>
      <c r="BA101" s="80">
        <f>'SO 400 - Elektro a sdělov...'!F34</f>
        <v>0</v>
      </c>
      <c r="BB101" s="80">
        <f>'SO 400 - Elektro a sdělov...'!F35</f>
        <v>0</v>
      </c>
      <c r="BC101" s="80">
        <f>'SO 400 - Elektro a sdělov...'!F36</f>
        <v>0</v>
      </c>
      <c r="BD101" s="82">
        <f>'SO 400 - Elektro a sdělov...'!F37</f>
        <v>0</v>
      </c>
      <c r="BT101" s="83" t="s">
        <v>82</v>
      </c>
      <c r="BV101" s="83" t="s">
        <v>76</v>
      </c>
      <c r="BW101" s="83" t="s">
        <v>103</v>
      </c>
      <c r="BX101" s="83" t="s">
        <v>4</v>
      </c>
      <c r="CL101" s="83" t="s">
        <v>1</v>
      </c>
      <c r="CM101" s="83" t="s">
        <v>84</v>
      </c>
    </row>
    <row r="102" spans="1:91" s="6" customFormat="1" ht="16.5" customHeight="1">
      <c r="A102" s="74" t="s">
        <v>78</v>
      </c>
      <c r="B102" s="75"/>
      <c r="C102" s="76"/>
      <c r="D102" s="228" t="s">
        <v>104</v>
      </c>
      <c r="E102" s="228"/>
      <c r="F102" s="228"/>
      <c r="G102" s="228"/>
      <c r="H102" s="228"/>
      <c r="I102" s="77"/>
      <c r="J102" s="228" t="s">
        <v>105</v>
      </c>
      <c r="K102" s="228"/>
      <c r="L102" s="228"/>
      <c r="M102" s="228"/>
      <c r="N102" s="228"/>
      <c r="O102" s="228"/>
      <c r="P102" s="228"/>
      <c r="Q102" s="228"/>
      <c r="R102" s="228"/>
      <c r="S102" s="228"/>
      <c r="T102" s="228"/>
      <c r="U102" s="228"/>
      <c r="V102" s="228"/>
      <c r="W102" s="228"/>
      <c r="X102" s="228"/>
      <c r="Y102" s="228"/>
      <c r="Z102" s="228"/>
      <c r="AA102" s="228"/>
      <c r="AB102" s="228"/>
      <c r="AC102" s="228"/>
      <c r="AD102" s="228"/>
      <c r="AE102" s="228"/>
      <c r="AF102" s="228"/>
      <c r="AG102" s="229">
        <f>'SO 700 - Stavební objekty'!J30</f>
        <v>0</v>
      </c>
      <c r="AH102" s="230"/>
      <c r="AI102" s="230"/>
      <c r="AJ102" s="230"/>
      <c r="AK102" s="230"/>
      <c r="AL102" s="230"/>
      <c r="AM102" s="230"/>
      <c r="AN102" s="229">
        <f t="shared" si="0"/>
        <v>0</v>
      </c>
      <c r="AO102" s="230"/>
      <c r="AP102" s="230"/>
      <c r="AQ102" s="78" t="s">
        <v>87</v>
      </c>
      <c r="AR102" s="75"/>
      <c r="AS102" s="79">
        <v>0</v>
      </c>
      <c r="AT102" s="80">
        <f t="shared" si="1"/>
        <v>0</v>
      </c>
      <c r="AU102" s="81">
        <f>'SO 700 - Stavební objekty'!P131</f>
        <v>0</v>
      </c>
      <c r="AV102" s="80">
        <f>'SO 700 - Stavební objekty'!J33</f>
        <v>0</v>
      </c>
      <c r="AW102" s="80">
        <f>'SO 700 - Stavební objekty'!J34</f>
        <v>0</v>
      </c>
      <c r="AX102" s="80">
        <f>'SO 700 - Stavební objekty'!J35</f>
        <v>0</v>
      </c>
      <c r="AY102" s="80">
        <f>'SO 700 - Stavební objekty'!J36</f>
        <v>0</v>
      </c>
      <c r="AZ102" s="80">
        <f>'SO 700 - Stavební objekty'!F33</f>
        <v>0</v>
      </c>
      <c r="BA102" s="80">
        <f>'SO 700 - Stavební objekty'!F34</f>
        <v>0</v>
      </c>
      <c r="BB102" s="80">
        <f>'SO 700 - Stavební objekty'!F35</f>
        <v>0</v>
      </c>
      <c r="BC102" s="80">
        <f>'SO 700 - Stavební objekty'!F36</f>
        <v>0</v>
      </c>
      <c r="BD102" s="82">
        <f>'SO 700 - Stavební objekty'!F37</f>
        <v>0</v>
      </c>
      <c r="BT102" s="83" t="s">
        <v>82</v>
      </c>
      <c r="BV102" s="83" t="s">
        <v>76</v>
      </c>
      <c r="BW102" s="83" t="s">
        <v>106</v>
      </c>
      <c r="BX102" s="83" t="s">
        <v>4</v>
      </c>
      <c r="CL102" s="83" t="s">
        <v>1</v>
      </c>
      <c r="CM102" s="83" t="s">
        <v>84</v>
      </c>
    </row>
    <row r="103" spans="1:91" s="6" customFormat="1" ht="16.5" customHeight="1">
      <c r="A103" s="74" t="s">
        <v>78</v>
      </c>
      <c r="B103" s="75"/>
      <c r="C103" s="76"/>
      <c r="D103" s="228" t="s">
        <v>107</v>
      </c>
      <c r="E103" s="228"/>
      <c r="F103" s="228"/>
      <c r="G103" s="228"/>
      <c r="H103" s="228"/>
      <c r="I103" s="77"/>
      <c r="J103" s="228" t="s">
        <v>108</v>
      </c>
      <c r="K103" s="228"/>
      <c r="L103" s="228"/>
      <c r="M103" s="228"/>
      <c r="N103" s="228"/>
      <c r="O103" s="228"/>
      <c r="P103" s="228"/>
      <c r="Q103" s="228"/>
      <c r="R103" s="228"/>
      <c r="S103" s="228"/>
      <c r="T103" s="228"/>
      <c r="U103" s="228"/>
      <c r="V103" s="228"/>
      <c r="W103" s="228"/>
      <c r="X103" s="228"/>
      <c r="Y103" s="228"/>
      <c r="Z103" s="228"/>
      <c r="AA103" s="228"/>
      <c r="AB103" s="228"/>
      <c r="AC103" s="228"/>
      <c r="AD103" s="228"/>
      <c r="AE103" s="228"/>
      <c r="AF103" s="228"/>
      <c r="AG103" s="229">
        <f>'SO 800 - Vegetační úpravy'!J30</f>
        <v>0</v>
      </c>
      <c r="AH103" s="230"/>
      <c r="AI103" s="230"/>
      <c r="AJ103" s="230"/>
      <c r="AK103" s="230"/>
      <c r="AL103" s="230"/>
      <c r="AM103" s="230"/>
      <c r="AN103" s="229">
        <f t="shared" si="0"/>
        <v>0</v>
      </c>
      <c r="AO103" s="230"/>
      <c r="AP103" s="230"/>
      <c r="AQ103" s="78" t="s">
        <v>87</v>
      </c>
      <c r="AR103" s="75"/>
      <c r="AS103" s="84">
        <v>0</v>
      </c>
      <c r="AT103" s="85">
        <f t="shared" si="1"/>
        <v>0</v>
      </c>
      <c r="AU103" s="86">
        <f>'SO 800 - Vegetační úpravy'!P123</f>
        <v>0</v>
      </c>
      <c r="AV103" s="85">
        <f>'SO 800 - Vegetační úpravy'!J33</f>
        <v>0</v>
      </c>
      <c r="AW103" s="85">
        <f>'SO 800 - Vegetační úpravy'!J34</f>
        <v>0</v>
      </c>
      <c r="AX103" s="85">
        <f>'SO 800 - Vegetační úpravy'!J35</f>
        <v>0</v>
      </c>
      <c r="AY103" s="85">
        <f>'SO 800 - Vegetační úpravy'!J36</f>
        <v>0</v>
      </c>
      <c r="AZ103" s="85">
        <f>'SO 800 - Vegetační úpravy'!F33</f>
        <v>0</v>
      </c>
      <c r="BA103" s="85">
        <f>'SO 800 - Vegetační úpravy'!F34</f>
        <v>0</v>
      </c>
      <c r="BB103" s="85">
        <f>'SO 800 - Vegetační úpravy'!F35</f>
        <v>0</v>
      </c>
      <c r="BC103" s="85">
        <f>'SO 800 - Vegetační úpravy'!F36</f>
        <v>0</v>
      </c>
      <c r="BD103" s="87">
        <f>'SO 800 - Vegetační úpravy'!F37</f>
        <v>0</v>
      </c>
      <c r="BT103" s="83" t="s">
        <v>82</v>
      </c>
      <c r="BV103" s="83" t="s">
        <v>76</v>
      </c>
      <c r="BW103" s="83" t="s">
        <v>109</v>
      </c>
      <c r="BX103" s="83" t="s">
        <v>4</v>
      </c>
      <c r="CL103" s="83" t="s">
        <v>1</v>
      </c>
      <c r="CM103" s="83" t="s">
        <v>84</v>
      </c>
    </row>
    <row r="104" spans="1:91" s="1" customFormat="1" ht="30" customHeight="1">
      <c r="B104" s="32"/>
      <c r="AR104" s="32"/>
    </row>
    <row r="105" spans="1:91" s="1" customFormat="1" ht="6.95" customHeight="1">
      <c r="B105" s="44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45"/>
      <c r="AM105" s="45"/>
      <c r="AN105" s="45"/>
      <c r="AO105" s="45"/>
      <c r="AP105" s="45"/>
      <c r="AQ105" s="45"/>
      <c r="AR105" s="32"/>
    </row>
  </sheetData>
  <mergeCells count="74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102:AP102"/>
    <mergeCell ref="AG102:AM102"/>
    <mergeCell ref="D102:H102"/>
    <mergeCell ref="J102:AF102"/>
    <mergeCell ref="AN103:AP103"/>
    <mergeCell ref="AG103:AM103"/>
    <mergeCell ref="D103:H103"/>
    <mergeCell ref="J103:AF103"/>
    <mergeCell ref="AN100:AP100"/>
    <mergeCell ref="AG100:AM100"/>
    <mergeCell ref="D100:H100"/>
    <mergeCell ref="J100:AF100"/>
    <mergeCell ref="AN101:AP101"/>
    <mergeCell ref="AG101:AM101"/>
    <mergeCell ref="D101:H101"/>
    <mergeCell ref="J101:AF101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AG94:AM94"/>
    <mergeCell ref="AN94:AP94"/>
    <mergeCell ref="L85:AO85"/>
    <mergeCell ref="AM87:AN87"/>
    <mergeCell ref="AM89:AP89"/>
    <mergeCell ref="AS89:AT91"/>
    <mergeCell ref="AM90:AP90"/>
  </mergeCells>
  <hyperlinks>
    <hyperlink ref="A95" location="'00 - Vedlejší a ostatní n...'!C2" display="/" xr:uid="{00000000-0004-0000-0000-000000000000}"/>
    <hyperlink ref="A96" location="'01 - Zemní práce'!C2" display="/" xr:uid="{00000000-0004-0000-0000-000001000000}"/>
    <hyperlink ref="A97" location="'02 - Část alternativně re...'!C2" display="/" xr:uid="{00000000-0004-0000-0000-000002000000}"/>
    <hyperlink ref="A98" location="'SO 100 - Pozemní komunikace'!C2" display="/" xr:uid="{00000000-0004-0000-0000-000003000000}"/>
    <hyperlink ref="A99" location="'SO 300 - Odvodnění komuni...'!C2" display="/" xr:uid="{00000000-0004-0000-0000-000004000000}"/>
    <hyperlink ref="A100" location="'SO 320 - Vodohospodářské ...'!C2" display="/" xr:uid="{00000000-0004-0000-0000-000005000000}"/>
    <hyperlink ref="A101" location="'SO 400 - Elektro a sdělov...'!C2" display="/" xr:uid="{00000000-0004-0000-0000-000006000000}"/>
    <hyperlink ref="A102" location="'SO 700 - Stavební objekty'!C2" display="/" xr:uid="{00000000-0004-0000-0000-000007000000}"/>
    <hyperlink ref="A103" location="'SO 800 - Vegetační úpravy'!C2" display="/" xr:uid="{00000000-0004-0000-0000-000008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444"/>
  <sheetViews>
    <sheetView showGridLines="0" topLeftCell="A419" workbookViewId="0">
      <selection activeCell="AA322" sqref="AA322:AB322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50000000000003" customHeight="1">
      <c r="L2" s="252" t="s">
        <v>5</v>
      </c>
      <c r="M2" s="237"/>
      <c r="N2" s="237"/>
      <c r="O2" s="237"/>
      <c r="P2" s="237"/>
      <c r="Q2" s="237"/>
      <c r="R2" s="237"/>
      <c r="S2" s="237"/>
      <c r="T2" s="237"/>
      <c r="U2" s="237"/>
      <c r="V2" s="237"/>
      <c r="AT2" s="17" t="s">
        <v>109</v>
      </c>
      <c r="AZ2" s="162" t="s">
        <v>1628</v>
      </c>
      <c r="BA2" s="162" t="s">
        <v>1</v>
      </c>
      <c r="BB2" s="162" t="s">
        <v>1</v>
      </c>
      <c r="BC2" s="162" t="s">
        <v>1629</v>
      </c>
      <c r="BD2" s="162" t="s">
        <v>84</v>
      </c>
    </row>
    <row r="3" spans="2:5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84</v>
      </c>
      <c r="AZ3" s="162" t="s">
        <v>395</v>
      </c>
      <c r="BA3" s="162" t="s">
        <v>1</v>
      </c>
      <c r="BB3" s="162" t="s">
        <v>1</v>
      </c>
      <c r="BC3" s="162" t="s">
        <v>1630</v>
      </c>
      <c r="BD3" s="162" t="s">
        <v>84</v>
      </c>
    </row>
    <row r="4" spans="2:56" ht="24.95" customHeight="1">
      <c r="B4" s="20"/>
      <c r="D4" s="21" t="s">
        <v>110</v>
      </c>
      <c r="L4" s="20"/>
      <c r="M4" s="88" t="s">
        <v>10</v>
      </c>
      <c r="AT4" s="17" t="s">
        <v>3</v>
      </c>
      <c r="AZ4" s="162" t="s">
        <v>259</v>
      </c>
      <c r="BA4" s="162" t="s">
        <v>1</v>
      </c>
      <c r="BB4" s="162" t="s">
        <v>1</v>
      </c>
      <c r="BC4" s="162" t="s">
        <v>1631</v>
      </c>
      <c r="BD4" s="162" t="s">
        <v>84</v>
      </c>
    </row>
    <row r="5" spans="2:56" ht="6.95" customHeight="1">
      <c r="B5" s="20"/>
      <c r="L5" s="20"/>
      <c r="AZ5" s="162" t="s">
        <v>262</v>
      </c>
      <c r="BA5" s="162" t="s">
        <v>1</v>
      </c>
      <c r="BB5" s="162" t="s">
        <v>1</v>
      </c>
      <c r="BC5" s="162" t="s">
        <v>1632</v>
      </c>
      <c r="BD5" s="162" t="s">
        <v>84</v>
      </c>
    </row>
    <row r="6" spans="2:56" ht="12" customHeight="1">
      <c r="B6" s="20"/>
      <c r="D6" s="27" t="s">
        <v>16</v>
      </c>
      <c r="L6" s="20"/>
      <c r="AZ6" s="162" t="s">
        <v>1633</v>
      </c>
      <c r="BA6" s="162" t="s">
        <v>1</v>
      </c>
      <c r="BB6" s="162" t="s">
        <v>1</v>
      </c>
      <c r="BC6" s="162" t="s">
        <v>1634</v>
      </c>
      <c r="BD6" s="162" t="s">
        <v>84</v>
      </c>
    </row>
    <row r="7" spans="2:56" ht="16.5" customHeight="1">
      <c r="B7" s="20"/>
      <c r="E7" s="253" t="str">
        <f>'Rekapitulace stavby'!K6</f>
        <v>Park Homolka Beroun, 2. etapa</v>
      </c>
      <c r="F7" s="254"/>
      <c r="G7" s="254"/>
      <c r="H7" s="254"/>
      <c r="L7" s="20"/>
      <c r="AZ7" s="162" t="s">
        <v>1635</v>
      </c>
      <c r="BA7" s="162" t="s">
        <v>1</v>
      </c>
      <c r="BB7" s="162" t="s">
        <v>1</v>
      </c>
      <c r="BC7" s="162" t="s">
        <v>1636</v>
      </c>
      <c r="BD7" s="162" t="s">
        <v>84</v>
      </c>
    </row>
    <row r="8" spans="2:56" s="1" customFormat="1" ht="12" customHeight="1">
      <c r="B8" s="32"/>
      <c r="D8" s="27" t="s">
        <v>111</v>
      </c>
      <c r="L8" s="32"/>
      <c r="AZ8" s="162" t="s">
        <v>1637</v>
      </c>
      <c r="BA8" s="162" t="s">
        <v>1</v>
      </c>
      <c r="BB8" s="162" t="s">
        <v>1</v>
      </c>
      <c r="BC8" s="162" t="s">
        <v>1638</v>
      </c>
      <c r="BD8" s="162" t="s">
        <v>84</v>
      </c>
    </row>
    <row r="9" spans="2:56" s="1" customFormat="1" ht="16.5" customHeight="1">
      <c r="B9" s="32"/>
      <c r="E9" s="214" t="s">
        <v>1639</v>
      </c>
      <c r="F9" s="255"/>
      <c r="G9" s="255"/>
      <c r="H9" s="255"/>
      <c r="L9" s="32"/>
      <c r="AZ9" s="162" t="s">
        <v>1640</v>
      </c>
      <c r="BA9" s="162" t="s">
        <v>1</v>
      </c>
      <c r="BB9" s="162" t="s">
        <v>1</v>
      </c>
      <c r="BC9" s="162" t="s">
        <v>539</v>
      </c>
      <c r="BD9" s="162" t="s">
        <v>84</v>
      </c>
    </row>
    <row r="10" spans="2:56" s="1" customFormat="1" ht="11.25">
      <c r="B10" s="32"/>
      <c r="L10" s="32"/>
      <c r="AZ10" s="162" t="s">
        <v>1641</v>
      </c>
      <c r="BA10" s="162" t="s">
        <v>1</v>
      </c>
      <c r="BB10" s="162" t="s">
        <v>1</v>
      </c>
      <c r="BC10" s="162" t="s">
        <v>1642</v>
      </c>
      <c r="BD10" s="162" t="s">
        <v>84</v>
      </c>
    </row>
    <row r="11" spans="2:5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  <c r="AZ11" s="162" t="s">
        <v>1643</v>
      </c>
      <c r="BA11" s="162" t="s">
        <v>1</v>
      </c>
      <c r="BB11" s="162" t="s">
        <v>1</v>
      </c>
      <c r="BC11" s="162" t="s">
        <v>544</v>
      </c>
      <c r="BD11" s="162" t="s">
        <v>84</v>
      </c>
    </row>
    <row r="12" spans="2:5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15. 1. 2024</v>
      </c>
      <c r="L12" s="32"/>
      <c r="AZ12" s="162" t="s">
        <v>274</v>
      </c>
      <c r="BA12" s="162" t="s">
        <v>1</v>
      </c>
      <c r="BB12" s="162" t="s">
        <v>1</v>
      </c>
      <c r="BC12" s="162" t="s">
        <v>1644</v>
      </c>
      <c r="BD12" s="162" t="s">
        <v>84</v>
      </c>
    </row>
    <row r="13" spans="2:56" s="1" customFormat="1" ht="10.9" customHeight="1">
      <c r="B13" s="32"/>
      <c r="L13" s="32"/>
      <c r="AZ13" s="162" t="s">
        <v>276</v>
      </c>
      <c r="BA13" s="162" t="s">
        <v>1</v>
      </c>
      <c r="BB13" s="162" t="s">
        <v>1</v>
      </c>
      <c r="BC13" s="162" t="s">
        <v>1645</v>
      </c>
      <c r="BD13" s="162" t="s">
        <v>84</v>
      </c>
    </row>
    <row r="14" spans="2:56" s="1" customFormat="1" ht="12" customHeight="1">
      <c r="B14" s="32"/>
      <c r="D14" s="27" t="s">
        <v>24</v>
      </c>
      <c r="I14" s="27" t="s">
        <v>25</v>
      </c>
      <c r="J14" s="25" t="str">
        <f>IF('Rekapitulace stavby'!AN10="","",'Rekapitulace stavby'!AN10)</f>
        <v/>
      </c>
      <c r="L14" s="32"/>
      <c r="AZ14" s="162" t="s">
        <v>278</v>
      </c>
      <c r="BA14" s="162" t="s">
        <v>1</v>
      </c>
      <c r="BB14" s="162" t="s">
        <v>1</v>
      </c>
      <c r="BC14" s="162" t="s">
        <v>1646</v>
      </c>
      <c r="BD14" s="162" t="s">
        <v>84</v>
      </c>
    </row>
    <row r="15" spans="2:56" s="1" customFormat="1" ht="18" customHeight="1">
      <c r="B15" s="32"/>
      <c r="E15" s="25" t="str">
        <f>IF('Rekapitulace stavby'!E11="","",'Rekapitulace stavby'!E11)</f>
        <v xml:space="preserve"> </v>
      </c>
      <c r="I15" s="27" t="s">
        <v>27</v>
      </c>
      <c r="J15" s="25" t="str">
        <f>IF('Rekapitulace stavby'!AN11="","",'Rekapitulace stavby'!AN11)</f>
        <v/>
      </c>
      <c r="L15" s="32"/>
      <c r="AZ15" s="162" t="s">
        <v>1647</v>
      </c>
      <c r="BA15" s="162" t="s">
        <v>1</v>
      </c>
      <c r="BB15" s="162" t="s">
        <v>1</v>
      </c>
      <c r="BC15" s="162" t="s">
        <v>1648</v>
      </c>
      <c r="BD15" s="162" t="s">
        <v>84</v>
      </c>
    </row>
    <row r="16" spans="2:56" s="1" customFormat="1" ht="6.95" customHeight="1">
      <c r="B16" s="32"/>
      <c r="L16" s="32"/>
      <c r="AZ16" s="162" t="s">
        <v>1649</v>
      </c>
      <c r="BA16" s="162" t="s">
        <v>1</v>
      </c>
      <c r="BB16" s="162" t="s">
        <v>1</v>
      </c>
      <c r="BC16" s="162" t="s">
        <v>1650</v>
      </c>
      <c r="BD16" s="162" t="s">
        <v>84</v>
      </c>
    </row>
    <row r="17" spans="2:56" s="1" customFormat="1" ht="12" customHeight="1">
      <c r="B17" s="32"/>
      <c r="D17" s="27" t="s">
        <v>28</v>
      </c>
      <c r="I17" s="27" t="s">
        <v>25</v>
      </c>
      <c r="J17" s="28" t="str">
        <f>'Rekapitulace stavby'!AN13</f>
        <v>Vyplň údaj</v>
      </c>
      <c r="L17" s="32"/>
      <c r="AZ17" s="162" t="s">
        <v>1651</v>
      </c>
      <c r="BA17" s="162" t="s">
        <v>1</v>
      </c>
      <c r="BB17" s="162" t="s">
        <v>1</v>
      </c>
      <c r="BC17" s="162" t="s">
        <v>1652</v>
      </c>
      <c r="BD17" s="162" t="s">
        <v>84</v>
      </c>
    </row>
    <row r="18" spans="2:56" s="1" customFormat="1" ht="18" customHeight="1">
      <c r="B18" s="32"/>
      <c r="E18" s="256" t="str">
        <f>'Rekapitulace stavby'!E14</f>
        <v>Vyplň údaj</v>
      </c>
      <c r="F18" s="236"/>
      <c r="G18" s="236"/>
      <c r="H18" s="236"/>
      <c r="I18" s="27" t="s">
        <v>27</v>
      </c>
      <c r="J18" s="28" t="str">
        <f>'Rekapitulace stavby'!AN14</f>
        <v>Vyplň údaj</v>
      </c>
      <c r="L18" s="32"/>
      <c r="AZ18" s="162" t="s">
        <v>280</v>
      </c>
      <c r="BA18" s="162" t="s">
        <v>775</v>
      </c>
      <c r="BB18" s="162" t="s">
        <v>1</v>
      </c>
      <c r="BC18" s="162" t="s">
        <v>1653</v>
      </c>
      <c r="BD18" s="162" t="s">
        <v>84</v>
      </c>
    </row>
    <row r="19" spans="2:56" s="1" customFormat="1" ht="6.95" customHeight="1">
      <c r="B19" s="32"/>
      <c r="L19" s="32"/>
      <c r="AZ19" s="162" t="s">
        <v>245</v>
      </c>
      <c r="BA19" s="162" t="s">
        <v>1</v>
      </c>
      <c r="BB19" s="162" t="s">
        <v>1</v>
      </c>
      <c r="BC19" s="162" t="s">
        <v>1654</v>
      </c>
      <c r="BD19" s="162" t="s">
        <v>84</v>
      </c>
    </row>
    <row r="20" spans="2:56" s="1" customFormat="1" ht="12" customHeight="1">
      <c r="B20" s="32"/>
      <c r="D20" s="27" t="s">
        <v>30</v>
      </c>
      <c r="I20" s="27" t="s">
        <v>25</v>
      </c>
      <c r="J20" s="25" t="str">
        <f>IF('Rekapitulace stavby'!AN16="","",'Rekapitulace stavby'!AN16)</f>
        <v/>
      </c>
      <c r="L20" s="32"/>
      <c r="AZ20" s="162" t="s">
        <v>282</v>
      </c>
      <c r="BA20" s="162" t="s">
        <v>1</v>
      </c>
      <c r="BB20" s="162" t="s">
        <v>1</v>
      </c>
      <c r="BC20" s="162" t="s">
        <v>1655</v>
      </c>
      <c r="BD20" s="162" t="s">
        <v>84</v>
      </c>
    </row>
    <row r="21" spans="2:56" s="1" customFormat="1" ht="18" customHeight="1">
      <c r="B21" s="32"/>
      <c r="E21" s="25" t="str">
        <f>IF('Rekapitulace stavby'!E17="","",'Rekapitulace stavby'!E17)</f>
        <v xml:space="preserve"> </v>
      </c>
      <c r="I21" s="27" t="s">
        <v>27</v>
      </c>
      <c r="J21" s="25" t="str">
        <f>IF('Rekapitulace stavby'!AN17="","",'Rekapitulace stavby'!AN17)</f>
        <v/>
      </c>
      <c r="L21" s="32"/>
      <c r="AZ21" s="162" t="s">
        <v>1656</v>
      </c>
      <c r="BA21" s="162" t="s">
        <v>1</v>
      </c>
      <c r="BB21" s="162" t="s">
        <v>1</v>
      </c>
      <c r="BC21" s="162" t="s">
        <v>1657</v>
      </c>
      <c r="BD21" s="162" t="s">
        <v>84</v>
      </c>
    </row>
    <row r="22" spans="2:56" s="1" customFormat="1" ht="6.95" customHeight="1">
      <c r="B22" s="32"/>
      <c r="L22" s="32"/>
      <c r="AZ22" s="162" t="s">
        <v>284</v>
      </c>
      <c r="BA22" s="162" t="s">
        <v>1</v>
      </c>
      <c r="BB22" s="162" t="s">
        <v>1</v>
      </c>
      <c r="BC22" s="162" t="s">
        <v>1658</v>
      </c>
      <c r="BD22" s="162" t="s">
        <v>84</v>
      </c>
    </row>
    <row r="23" spans="2:56" s="1" customFormat="1" ht="12" customHeight="1">
      <c r="B23" s="32"/>
      <c r="D23" s="27" t="s">
        <v>32</v>
      </c>
      <c r="I23" s="27" t="s">
        <v>25</v>
      </c>
      <c r="J23" s="25" t="str">
        <f>IF('Rekapitulace stavby'!AN19="","",'Rekapitulace stavby'!AN19)</f>
        <v/>
      </c>
      <c r="L23" s="32"/>
      <c r="AZ23" s="162" t="s">
        <v>1659</v>
      </c>
      <c r="BA23" s="162" t="s">
        <v>1</v>
      </c>
      <c r="BB23" s="162" t="s">
        <v>1</v>
      </c>
      <c r="BC23" s="162" t="s">
        <v>735</v>
      </c>
      <c r="BD23" s="162" t="s">
        <v>84</v>
      </c>
    </row>
    <row r="24" spans="2:56" s="1" customFormat="1" ht="18" customHeight="1">
      <c r="B24" s="32"/>
      <c r="E24" s="25" t="str">
        <f>IF('Rekapitulace stavby'!E20="","",'Rekapitulace stavby'!E20)</f>
        <v xml:space="preserve"> </v>
      </c>
      <c r="I24" s="27" t="s">
        <v>27</v>
      </c>
      <c r="J24" s="25" t="str">
        <f>IF('Rekapitulace stavby'!AN20="","",'Rekapitulace stavby'!AN20)</f>
        <v/>
      </c>
      <c r="L24" s="32"/>
      <c r="AZ24" s="162" t="s">
        <v>45</v>
      </c>
      <c r="BA24" s="162" t="s">
        <v>1</v>
      </c>
      <c r="BB24" s="162" t="s">
        <v>1</v>
      </c>
      <c r="BC24" s="162" t="s">
        <v>1660</v>
      </c>
      <c r="BD24" s="162" t="s">
        <v>84</v>
      </c>
    </row>
    <row r="25" spans="2:56" s="1" customFormat="1" ht="6.95" customHeight="1">
      <c r="B25" s="32"/>
      <c r="L25" s="32"/>
      <c r="AZ25" s="162" t="s">
        <v>1661</v>
      </c>
      <c r="BA25" s="162" t="s">
        <v>1</v>
      </c>
      <c r="BB25" s="162" t="s">
        <v>1</v>
      </c>
      <c r="BC25" s="162" t="s">
        <v>1662</v>
      </c>
      <c r="BD25" s="162" t="s">
        <v>84</v>
      </c>
    </row>
    <row r="26" spans="2:56" s="1" customFormat="1" ht="12" customHeight="1">
      <c r="B26" s="32"/>
      <c r="D26" s="27" t="s">
        <v>33</v>
      </c>
      <c r="L26" s="32"/>
      <c r="AZ26" s="162" t="s">
        <v>287</v>
      </c>
      <c r="BA26" s="162" t="s">
        <v>1</v>
      </c>
      <c r="BB26" s="162" t="s">
        <v>1</v>
      </c>
      <c r="BC26" s="162" t="s">
        <v>1663</v>
      </c>
      <c r="BD26" s="162" t="s">
        <v>84</v>
      </c>
    </row>
    <row r="27" spans="2:56" s="7" customFormat="1" ht="16.5" customHeight="1">
      <c r="B27" s="89"/>
      <c r="E27" s="241" t="s">
        <v>1</v>
      </c>
      <c r="F27" s="241"/>
      <c r="G27" s="241"/>
      <c r="H27" s="241"/>
      <c r="L27" s="89"/>
      <c r="AZ27" s="196" t="s">
        <v>289</v>
      </c>
      <c r="BA27" s="196" t="s">
        <v>1</v>
      </c>
      <c r="BB27" s="196" t="s">
        <v>1</v>
      </c>
      <c r="BC27" s="196" t="s">
        <v>1664</v>
      </c>
      <c r="BD27" s="196" t="s">
        <v>84</v>
      </c>
    </row>
    <row r="28" spans="2:56" s="1" customFormat="1" ht="6.95" customHeight="1">
      <c r="B28" s="32"/>
      <c r="L28" s="32"/>
      <c r="AZ28" s="162" t="s">
        <v>1665</v>
      </c>
      <c r="BA28" s="162" t="s">
        <v>1</v>
      </c>
      <c r="BB28" s="162" t="s">
        <v>1</v>
      </c>
      <c r="BC28" s="162" t="s">
        <v>1666</v>
      </c>
      <c r="BD28" s="162" t="s">
        <v>84</v>
      </c>
    </row>
    <row r="29" spans="2:56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  <c r="AZ29" s="162" t="s">
        <v>1667</v>
      </c>
      <c r="BA29" s="162" t="s">
        <v>1</v>
      </c>
      <c r="BB29" s="162" t="s">
        <v>1</v>
      </c>
      <c r="BC29" s="162" t="s">
        <v>1668</v>
      </c>
      <c r="BD29" s="162" t="s">
        <v>84</v>
      </c>
    </row>
    <row r="30" spans="2:56" s="1" customFormat="1" ht="25.35" customHeight="1">
      <c r="B30" s="32"/>
      <c r="D30" s="90" t="s">
        <v>34</v>
      </c>
      <c r="J30" s="66">
        <f>ROUND(J123, 2)</f>
        <v>0</v>
      </c>
      <c r="L30" s="32"/>
      <c r="AZ30" s="162" t="s">
        <v>1669</v>
      </c>
      <c r="BA30" s="162" t="s">
        <v>1</v>
      </c>
      <c r="BB30" s="162" t="s">
        <v>1</v>
      </c>
      <c r="BC30" s="162" t="s">
        <v>1636</v>
      </c>
      <c r="BD30" s="162" t="s">
        <v>84</v>
      </c>
    </row>
    <row r="31" spans="2:56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  <c r="AZ31" s="162" t="s">
        <v>1670</v>
      </c>
      <c r="BA31" s="162" t="s">
        <v>1</v>
      </c>
      <c r="BB31" s="162" t="s">
        <v>1</v>
      </c>
      <c r="BC31" s="162" t="s">
        <v>426</v>
      </c>
      <c r="BD31" s="162" t="s">
        <v>84</v>
      </c>
    </row>
    <row r="32" spans="2:56" s="1" customFormat="1" ht="14.45" customHeight="1">
      <c r="B32" s="32"/>
      <c r="F32" s="35" t="s">
        <v>36</v>
      </c>
      <c r="I32" s="35" t="s">
        <v>35</v>
      </c>
      <c r="J32" s="35" t="s">
        <v>37</v>
      </c>
      <c r="L32" s="32"/>
      <c r="AZ32" s="162" t="s">
        <v>291</v>
      </c>
      <c r="BA32" s="162" t="s">
        <v>1</v>
      </c>
      <c r="BB32" s="162" t="s">
        <v>1</v>
      </c>
      <c r="BC32" s="162" t="s">
        <v>1671</v>
      </c>
      <c r="BD32" s="162" t="s">
        <v>84</v>
      </c>
    </row>
    <row r="33" spans="2:56" s="1" customFormat="1" ht="14.45" customHeight="1">
      <c r="B33" s="32"/>
      <c r="D33" s="55" t="s">
        <v>38</v>
      </c>
      <c r="E33" s="27" t="s">
        <v>39</v>
      </c>
      <c r="F33" s="91">
        <f>ROUND((SUM(BE123:BE443)),  2)</f>
        <v>0</v>
      </c>
      <c r="I33" s="92">
        <v>0.21</v>
      </c>
      <c r="J33" s="91">
        <f>ROUND(((SUM(BE123:BE443))*I33),  2)</f>
        <v>0</v>
      </c>
      <c r="L33" s="32"/>
      <c r="AZ33" s="162" t="s">
        <v>1672</v>
      </c>
      <c r="BA33" s="162" t="s">
        <v>1</v>
      </c>
      <c r="BB33" s="162" t="s">
        <v>1</v>
      </c>
      <c r="BC33" s="162" t="s">
        <v>1673</v>
      </c>
      <c r="BD33" s="162" t="s">
        <v>84</v>
      </c>
    </row>
    <row r="34" spans="2:56" s="1" customFormat="1" ht="14.45" customHeight="1">
      <c r="B34" s="32"/>
      <c r="E34" s="27" t="s">
        <v>40</v>
      </c>
      <c r="F34" s="91">
        <f>ROUND((SUM(BF123:BF443)),  2)</f>
        <v>0</v>
      </c>
      <c r="I34" s="92">
        <v>0.15</v>
      </c>
      <c r="J34" s="91">
        <f>ROUND(((SUM(BF123:BF443))*I34),  2)</f>
        <v>0</v>
      </c>
      <c r="L34" s="32"/>
      <c r="AZ34" s="162" t="s">
        <v>1674</v>
      </c>
      <c r="BA34" s="162" t="s">
        <v>1</v>
      </c>
      <c r="BB34" s="162" t="s">
        <v>1</v>
      </c>
      <c r="BC34" s="162" t="s">
        <v>1675</v>
      </c>
      <c r="BD34" s="162" t="s">
        <v>84</v>
      </c>
    </row>
    <row r="35" spans="2:56" s="1" customFormat="1" ht="14.45" hidden="1" customHeight="1">
      <c r="B35" s="32"/>
      <c r="E35" s="27" t="s">
        <v>41</v>
      </c>
      <c r="F35" s="91">
        <f>ROUND((SUM(BG123:BG443)),  2)</f>
        <v>0</v>
      </c>
      <c r="I35" s="92">
        <v>0.21</v>
      </c>
      <c r="J35" s="91">
        <f>0</f>
        <v>0</v>
      </c>
      <c r="L35" s="32"/>
      <c r="AZ35" s="162" t="s">
        <v>1676</v>
      </c>
      <c r="BA35" s="162" t="s">
        <v>1</v>
      </c>
      <c r="BB35" s="162" t="s">
        <v>1</v>
      </c>
      <c r="BC35" s="162" t="s">
        <v>1677</v>
      </c>
      <c r="BD35" s="162" t="s">
        <v>84</v>
      </c>
    </row>
    <row r="36" spans="2:56" s="1" customFormat="1" ht="14.45" hidden="1" customHeight="1">
      <c r="B36" s="32"/>
      <c r="E36" s="27" t="s">
        <v>42</v>
      </c>
      <c r="F36" s="91">
        <f>ROUND((SUM(BH123:BH443)),  2)</f>
        <v>0</v>
      </c>
      <c r="I36" s="92">
        <v>0.15</v>
      </c>
      <c r="J36" s="91">
        <f>0</f>
        <v>0</v>
      </c>
      <c r="L36" s="32"/>
    </row>
    <row r="37" spans="2:56" s="1" customFormat="1" ht="14.45" hidden="1" customHeight="1">
      <c r="B37" s="32"/>
      <c r="E37" s="27" t="s">
        <v>43</v>
      </c>
      <c r="F37" s="91">
        <f>ROUND((SUM(BI123:BI443)),  2)</f>
        <v>0</v>
      </c>
      <c r="I37" s="92">
        <v>0</v>
      </c>
      <c r="J37" s="91">
        <f>0</f>
        <v>0</v>
      </c>
      <c r="L37" s="32"/>
    </row>
    <row r="38" spans="2:56" s="1" customFormat="1" ht="6.95" customHeight="1">
      <c r="B38" s="32"/>
      <c r="L38" s="32"/>
    </row>
    <row r="39" spans="2:56" s="1" customFormat="1" ht="25.35" customHeight="1">
      <c r="B39" s="32"/>
      <c r="C39" s="93"/>
      <c r="D39" s="94" t="s">
        <v>44</v>
      </c>
      <c r="E39" s="57"/>
      <c r="F39" s="57"/>
      <c r="G39" s="95" t="s">
        <v>45</v>
      </c>
      <c r="H39" s="96" t="s">
        <v>46</v>
      </c>
      <c r="I39" s="57"/>
      <c r="J39" s="97">
        <f>SUM(J30:J37)</f>
        <v>0</v>
      </c>
      <c r="K39" s="98"/>
      <c r="L39" s="32"/>
    </row>
    <row r="40" spans="2:56" s="1" customFormat="1" ht="14.45" customHeight="1">
      <c r="B40" s="32"/>
      <c r="L40" s="32"/>
    </row>
    <row r="41" spans="2:56" ht="14.45" customHeight="1">
      <c r="B41" s="20"/>
      <c r="L41" s="20"/>
    </row>
    <row r="42" spans="2:56" ht="14.45" customHeight="1">
      <c r="B42" s="20"/>
      <c r="L42" s="20"/>
    </row>
    <row r="43" spans="2:56" ht="14.45" customHeight="1">
      <c r="B43" s="20"/>
      <c r="L43" s="20"/>
    </row>
    <row r="44" spans="2:56" ht="14.45" customHeight="1">
      <c r="B44" s="20"/>
      <c r="L44" s="20"/>
    </row>
    <row r="45" spans="2:56" ht="14.45" customHeight="1">
      <c r="B45" s="20"/>
      <c r="L45" s="20"/>
    </row>
    <row r="46" spans="2:56" ht="14.45" customHeight="1">
      <c r="B46" s="20"/>
      <c r="L46" s="20"/>
    </row>
    <row r="47" spans="2:56" ht="14.45" customHeight="1">
      <c r="B47" s="20"/>
      <c r="L47" s="20"/>
    </row>
    <row r="48" spans="2:56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47</v>
      </c>
      <c r="E50" s="42"/>
      <c r="F50" s="42"/>
      <c r="G50" s="41" t="s">
        <v>48</v>
      </c>
      <c r="H50" s="42"/>
      <c r="I50" s="42"/>
      <c r="J50" s="42"/>
      <c r="K50" s="42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3" t="s">
        <v>49</v>
      </c>
      <c r="E61" s="34"/>
      <c r="F61" s="99" t="s">
        <v>50</v>
      </c>
      <c r="G61" s="43" t="s">
        <v>49</v>
      </c>
      <c r="H61" s="34"/>
      <c r="I61" s="34"/>
      <c r="J61" s="100" t="s">
        <v>50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1" t="s">
        <v>51</v>
      </c>
      <c r="E65" s="42"/>
      <c r="F65" s="42"/>
      <c r="G65" s="41" t="s">
        <v>52</v>
      </c>
      <c r="H65" s="42"/>
      <c r="I65" s="42"/>
      <c r="J65" s="42"/>
      <c r="K65" s="42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3" t="s">
        <v>49</v>
      </c>
      <c r="E76" s="34"/>
      <c r="F76" s="99" t="s">
        <v>50</v>
      </c>
      <c r="G76" s="43" t="s">
        <v>49</v>
      </c>
      <c r="H76" s="34"/>
      <c r="I76" s="34"/>
      <c r="J76" s="100" t="s">
        <v>50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113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53" t="str">
        <f>E7</f>
        <v>Park Homolka Beroun, 2. etapa</v>
      </c>
      <c r="F85" s="254"/>
      <c r="G85" s="254"/>
      <c r="H85" s="254"/>
      <c r="L85" s="32"/>
    </row>
    <row r="86" spans="2:47" s="1" customFormat="1" ht="12" customHeight="1">
      <c r="B86" s="32"/>
      <c r="C86" s="27" t="s">
        <v>111</v>
      </c>
      <c r="L86" s="32"/>
    </row>
    <row r="87" spans="2:47" s="1" customFormat="1" ht="16.5" customHeight="1">
      <c r="B87" s="32"/>
      <c r="E87" s="214" t="str">
        <f>E9</f>
        <v>SO 800 - Vegetační úpravy</v>
      </c>
      <c r="F87" s="255"/>
      <c r="G87" s="255"/>
      <c r="H87" s="255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Beroun</v>
      </c>
      <c r="I89" s="27" t="s">
        <v>22</v>
      </c>
      <c r="J89" s="52" t="str">
        <f>IF(J12="","",J12)</f>
        <v>15. 1. 2024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24</v>
      </c>
      <c r="F91" s="25" t="str">
        <f>E15</f>
        <v xml:space="preserve"> </v>
      </c>
      <c r="I91" s="27" t="s">
        <v>30</v>
      </c>
      <c r="J91" s="30" t="str">
        <f>E21</f>
        <v xml:space="preserve"> </v>
      </c>
      <c r="L91" s="32"/>
    </row>
    <row r="92" spans="2:47" s="1" customFormat="1" ht="15.2" customHeight="1">
      <c r="B92" s="32"/>
      <c r="C92" s="27" t="s">
        <v>28</v>
      </c>
      <c r="F92" s="25" t="str">
        <f>IF(E18="","",E18)</f>
        <v>Vyplň údaj</v>
      </c>
      <c r="I92" s="27" t="s">
        <v>32</v>
      </c>
      <c r="J92" s="30" t="str">
        <f>E24</f>
        <v xml:space="preserve">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114</v>
      </c>
      <c r="D94" s="93"/>
      <c r="E94" s="93"/>
      <c r="F94" s="93"/>
      <c r="G94" s="93"/>
      <c r="H94" s="93"/>
      <c r="I94" s="93"/>
      <c r="J94" s="102" t="s">
        <v>115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3" t="s">
        <v>116</v>
      </c>
      <c r="J96" s="66">
        <f>J123</f>
        <v>0</v>
      </c>
      <c r="L96" s="32"/>
      <c r="AU96" s="17" t="s">
        <v>117</v>
      </c>
    </row>
    <row r="97" spans="2:12" s="8" customFormat="1" ht="24.95" customHeight="1">
      <c r="B97" s="104"/>
      <c r="D97" s="105" t="s">
        <v>200</v>
      </c>
      <c r="E97" s="106"/>
      <c r="F97" s="106"/>
      <c r="G97" s="106"/>
      <c r="H97" s="106"/>
      <c r="I97" s="106"/>
      <c r="J97" s="107">
        <f>J124</f>
        <v>0</v>
      </c>
      <c r="L97" s="104"/>
    </row>
    <row r="98" spans="2:12" s="9" customFormat="1" ht="19.899999999999999" customHeight="1">
      <c r="B98" s="108"/>
      <c r="D98" s="109" t="s">
        <v>201</v>
      </c>
      <c r="E98" s="110"/>
      <c r="F98" s="110"/>
      <c r="G98" s="110"/>
      <c r="H98" s="110"/>
      <c r="I98" s="110"/>
      <c r="J98" s="111">
        <f>J125</f>
        <v>0</v>
      </c>
      <c r="L98" s="108"/>
    </row>
    <row r="99" spans="2:12" s="9" customFormat="1" ht="19.899999999999999" customHeight="1">
      <c r="B99" s="108"/>
      <c r="D99" s="109" t="s">
        <v>1678</v>
      </c>
      <c r="E99" s="110"/>
      <c r="F99" s="110"/>
      <c r="G99" s="110"/>
      <c r="H99" s="110"/>
      <c r="I99" s="110"/>
      <c r="J99" s="111">
        <f>J353</f>
        <v>0</v>
      </c>
      <c r="L99" s="108"/>
    </row>
    <row r="100" spans="2:12" s="9" customFormat="1" ht="19.899999999999999" customHeight="1">
      <c r="B100" s="108"/>
      <c r="D100" s="109" t="s">
        <v>1679</v>
      </c>
      <c r="E100" s="110"/>
      <c r="F100" s="110"/>
      <c r="G100" s="110"/>
      <c r="H100" s="110"/>
      <c r="I100" s="110"/>
      <c r="J100" s="111">
        <f>J381</f>
        <v>0</v>
      </c>
      <c r="L100" s="108"/>
    </row>
    <row r="101" spans="2:12" s="9" customFormat="1" ht="19.899999999999999" customHeight="1">
      <c r="B101" s="108"/>
      <c r="D101" s="109" t="s">
        <v>1680</v>
      </c>
      <c r="E101" s="110"/>
      <c r="F101" s="110"/>
      <c r="G101" s="110"/>
      <c r="H101" s="110"/>
      <c r="I101" s="110"/>
      <c r="J101" s="111">
        <f>J395</f>
        <v>0</v>
      </c>
      <c r="L101" s="108"/>
    </row>
    <row r="102" spans="2:12" s="9" customFormat="1" ht="19.899999999999999" customHeight="1">
      <c r="B102" s="108"/>
      <c r="D102" s="109" t="s">
        <v>1681</v>
      </c>
      <c r="E102" s="110"/>
      <c r="F102" s="110"/>
      <c r="G102" s="110"/>
      <c r="H102" s="110"/>
      <c r="I102" s="110"/>
      <c r="J102" s="111">
        <f>J418</f>
        <v>0</v>
      </c>
      <c r="L102" s="108"/>
    </row>
    <row r="103" spans="2:12" s="9" customFormat="1" ht="19.899999999999999" customHeight="1">
      <c r="B103" s="108"/>
      <c r="D103" s="109" t="s">
        <v>295</v>
      </c>
      <c r="E103" s="110"/>
      <c r="F103" s="110"/>
      <c r="G103" s="110"/>
      <c r="H103" s="110"/>
      <c r="I103" s="110"/>
      <c r="J103" s="111">
        <f>J441</f>
        <v>0</v>
      </c>
      <c r="L103" s="108"/>
    </row>
    <row r="104" spans="2:12" s="1" customFormat="1" ht="21.75" customHeight="1">
      <c r="B104" s="32"/>
      <c r="L104" s="32"/>
    </row>
    <row r="105" spans="2:12" s="1" customFormat="1" ht="6.95" customHeight="1">
      <c r="B105" s="44"/>
      <c r="C105" s="45"/>
      <c r="D105" s="45"/>
      <c r="E105" s="45"/>
      <c r="F105" s="45"/>
      <c r="G105" s="45"/>
      <c r="H105" s="45"/>
      <c r="I105" s="45"/>
      <c r="J105" s="45"/>
      <c r="K105" s="45"/>
      <c r="L105" s="32"/>
    </row>
    <row r="109" spans="2:12" s="1" customFormat="1" ht="6.95" customHeight="1">
      <c r="B109" s="46"/>
      <c r="C109" s="47"/>
      <c r="D109" s="47"/>
      <c r="E109" s="47"/>
      <c r="F109" s="47"/>
      <c r="G109" s="47"/>
      <c r="H109" s="47"/>
      <c r="I109" s="47"/>
      <c r="J109" s="47"/>
      <c r="K109" s="47"/>
      <c r="L109" s="32"/>
    </row>
    <row r="110" spans="2:12" s="1" customFormat="1" ht="24.95" customHeight="1">
      <c r="B110" s="32"/>
      <c r="C110" s="21" t="s">
        <v>122</v>
      </c>
      <c r="L110" s="32"/>
    </row>
    <row r="111" spans="2:12" s="1" customFormat="1" ht="6.95" customHeight="1">
      <c r="B111" s="32"/>
      <c r="L111" s="32"/>
    </row>
    <row r="112" spans="2:12" s="1" customFormat="1" ht="12" customHeight="1">
      <c r="B112" s="32"/>
      <c r="C112" s="27" t="s">
        <v>16</v>
      </c>
      <c r="L112" s="32"/>
    </row>
    <row r="113" spans="2:65" s="1" customFormat="1" ht="16.5" customHeight="1">
      <c r="B113" s="32"/>
      <c r="E113" s="253" t="str">
        <f>E7</f>
        <v>Park Homolka Beroun, 2. etapa</v>
      </c>
      <c r="F113" s="254"/>
      <c r="G113" s="254"/>
      <c r="H113" s="254"/>
      <c r="L113" s="32"/>
    </row>
    <row r="114" spans="2:65" s="1" customFormat="1" ht="12" customHeight="1">
      <c r="B114" s="32"/>
      <c r="C114" s="27" t="s">
        <v>111</v>
      </c>
      <c r="L114" s="32"/>
    </row>
    <row r="115" spans="2:65" s="1" customFormat="1" ht="16.5" customHeight="1">
      <c r="B115" s="32"/>
      <c r="E115" s="214" t="str">
        <f>E9</f>
        <v>SO 800 - Vegetační úpravy</v>
      </c>
      <c r="F115" s="255"/>
      <c r="G115" s="255"/>
      <c r="H115" s="255"/>
      <c r="L115" s="32"/>
    </row>
    <row r="116" spans="2:65" s="1" customFormat="1" ht="6.95" customHeight="1">
      <c r="B116" s="32"/>
      <c r="L116" s="32"/>
    </row>
    <row r="117" spans="2:65" s="1" customFormat="1" ht="12" customHeight="1">
      <c r="B117" s="32"/>
      <c r="C117" s="27" t="s">
        <v>20</v>
      </c>
      <c r="F117" s="25" t="str">
        <f>F12</f>
        <v>Beroun</v>
      </c>
      <c r="I117" s="27" t="s">
        <v>22</v>
      </c>
      <c r="J117" s="52" t="str">
        <f>IF(J12="","",J12)</f>
        <v>15. 1. 2024</v>
      </c>
      <c r="L117" s="32"/>
    </row>
    <row r="118" spans="2:65" s="1" customFormat="1" ht="6.95" customHeight="1">
      <c r="B118" s="32"/>
      <c r="L118" s="32"/>
    </row>
    <row r="119" spans="2:65" s="1" customFormat="1" ht="15.2" customHeight="1">
      <c r="B119" s="32"/>
      <c r="C119" s="27" t="s">
        <v>24</v>
      </c>
      <c r="F119" s="25" t="str">
        <f>E15</f>
        <v xml:space="preserve"> </v>
      </c>
      <c r="I119" s="27" t="s">
        <v>30</v>
      </c>
      <c r="J119" s="30" t="str">
        <f>E21</f>
        <v xml:space="preserve"> </v>
      </c>
      <c r="L119" s="32"/>
    </row>
    <row r="120" spans="2:65" s="1" customFormat="1" ht="15.2" customHeight="1">
      <c r="B120" s="32"/>
      <c r="C120" s="27" t="s">
        <v>28</v>
      </c>
      <c r="F120" s="25" t="str">
        <f>IF(E18="","",E18)</f>
        <v>Vyplň údaj</v>
      </c>
      <c r="I120" s="27" t="s">
        <v>32</v>
      </c>
      <c r="J120" s="30" t="str">
        <f>E24</f>
        <v xml:space="preserve"> </v>
      </c>
      <c r="L120" s="32"/>
    </row>
    <row r="121" spans="2:65" s="1" customFormat="1" ht="10.35" customHeight="1">
      <c r="B121" s="32"/>
      <c r="L121" s="32"/>
    </row>
    <row r="122" spans="2:65" s="10" customFormat="1" ht="29.25" customHeight="1">
      <c r="B122" s="112"/>
      <c r="C122" s="113" t="s">
        <v>123</v>
      </c>
      <c r="D122" s="114" t="s">
        <v>59</v>
      </c>
      <c r="E122" s="114" t="s">
        <v>55</v>
      </c>
      <c r="F122" s="114" t="s">
        <v>56</v>
      </c>
      <c r="G122" s="114" t="s">
        <v>124</v>
      </c>
      <c r="H122" s="114" t="s">
        <v>125</v>
      </c>
      <c r="I122" s="114" t="s">
        <v>126</v>
      </c>
      <c r="J122" s="115" t="s">
        <v>115</v>
      </c>
      <c r="K122" s="116" t="s">
        <v>127</v>
      </c>
      <c r="L122" s="112"/>
      <c r="M122" s="59" t="s">
        <v>1</v>
      </c>
      <c r="N122" s="60" t="s">
        <v>38</v>
      </c>
      <c r="O122" s="60" t="s">
        <v>128</v>
      </c>
      <c r="P122" s="60" t="s">
        <v>129</v>
      </c>
      <c r="Q122" s="60" t="s">
        <v>130</v>
      </c>
      <c r="R122" s="60" t="s">
        <v>131</v>
      </c>
      <c r="S122" s="60" t="s">
        <v>132</v>
      </c>
      <c r="T122" s="61" t="s">
        <v>133</v>
      </c>
    </row>
    <row r="123" spans="2:65" s="1" customFormat="1" ht="22.9" customHeight="1">
      <c r="B123" s="32"/>
      <c r="C123" s="64" t="s">
        <v>134</v>
      </c>
      <c r="J123" s="117">
        <f>BK123</f>
        <v>0</v>
      </c>
      <c r="L123" s="32"/>
      <c r="M123" s="62"/>
      <c r="N123" s="53"/>
      <c r="O123" s="53"/>
      <c r="P123" s="118">
        <f>P124</f>
        <v>0</v>
      </c>
      <c r="Q123" s="53"/>
      <c r="R123" s="118">
        <f>R124</f>
        <v>24.420969209999999</v>
      </c>
      <c r="S123" s="53"/>
      <c r="T123" s="119">
        <f>T124</f>
        <v>0</v>
      </c>
      <c r="AT123" s="17" t="s">
        <v>73</v>
      </c>
      <c r="AU123" s="17" t="s">
        <v>117</v>
      </c>
      <c r="BK123" s="120">
        <f>BK124</f>
        <v>0</v>
      </c>
    </row>
    <row r="124" spans="2:65" s="11" customFormat="1" ht="25.9" customHeight="1">
      <c r="B124" s="121"/>
      <c r="D124" s="122" t="s">
        <v>73</v>
      </c>
      <c r="E124" s="123" t="s">
        <v>203</v>
      </c>
      <c r="F124" s="123" t="s">
        <v>204</v>
      </c>
      <c r="I124" s="124"/>
      <c r="J124" s="125">
        <f>BK124</f>
        <v>0</v>
      </c>
      <c r="L124" s="121"/>
      <c r="M124" s="126"/>
      <c r="P124" s="127">
        <f>P125+P353+P381+P395+P418+P441</f>
        <v>0</v>
      </c>
      <c r="R124" s="127">
        <f>R125+R353+R381+R395+R418+R441</f>
        <v>24.420969209999999</v>
      </c>
      <c r="T124" s="128">
        <f>T125+T353+T381+T395+T418+T441</f>
        <v>0</v>
      </c>
      <c r="AR124" s="122" t="s">
        <v>82</v>
      </c>
      <c r="AT124" s="129" t="s">
        <v>73</v>
      </c>
      <c r="AU124" s="129" t="s">
        <v>74</v>
      </c>
      <c r="AY124" s="122" t="s">
        <v>138</v>
      </c>
      <c r="BK124" s="130">
        <f>BK125+BK353+BK381+BK395+BK418+BK441</f>
        <v>0</v>
      </c>
    </row>
    <row r="125" spans="2:65" s="11" customFormat="1" ht="22.9" customHeight="1">
      <c r="B125" s="121"/>
      <c r="D125" s="122" t="s">
        <v>73</v>
      </c>
      <c r="E125" s="150" t="s">
        <v>82</v>
      </c>
      <c r="F125" s="150" t="s">
        <v>86</v>
      </c>
      <c r="I125" s="124"/>
      <c r="J125" s="151">
        <f>BK125</f>
        <v>0</v>
      </c>
      <c r="L125" s="121"/>
      <c r="M125" s="126"/>
      <c r="P125" s="127">
        <f>SUM(P126:P352)</f>
        <v>0</v>
      </c>
      <c r="R125" s="127">
        <f>SUM(R126:R352)</f>
        <v>6.8374252099999984</v>
      </c>
      <c r="T125" s="128">
        <f>SUM(T126:T352)</f>
        <v>0</v>
      </c>
      <c r="AR125" s="122" t="s">
        <v>82</v>
      </c>
      <c r="AT125" s="129" t="s">
        <v>73</v>
      </c>
      <c r="AU125" s="129" t="s">
        <v>82</v>
      </c>
      <c r="AY125" s="122" t="s">
        <v>138</v>
      </c>
      <c r="BK125" s="130">
        <f>SUM(BK126:BK352)</f>
        <v>0</v>
      </c>
    </row>
    <row r="126" spans="2:65" s="1" customFormat="1" ht="24.2" customHeight="1">
      <c r="B126" s="131"/>
      <c r="C126" s="132" t="s">
        <v>82</v>
      </c>
      <c r="D126" s="132" t="s">
        <v>139</v>
      </c>
      <c r="E126" s="133" t="s">
        <v>296</v>
      </c>
      <c r="F126" s="134" t="s">
        <v>297</v>
      </c>
      <c r="G126" s="135" t="s">
        <v>298</v>
      </c>
      <c r="H126" s="136">
        <v>116</v>
      </c>
      <c r="I126" s="137"/>
      <c r="J126" s="138">
        <f>ROUND(I126*H126,2)</f>
        <v>0</v>
      </c>
      <c r="K126" s="139"/>
      <c r="L126" s="32"/>
      <c r="M126" s="140" t="s">
        <v>1</v>
      </c>
      <c r="N126" s="141" t="s">
        <v>39</v>
      </c>
      <c r="P126" s="142">
        <f>O126*H126</f>
        <v>0</v>
      </c>
      <c r="Q126" s="142">
        <v>0</v>
      </c>
      <c r="R126" s="142">
        <f>Q126*H126</f>
        <v>0</v>
      </c>
      <c r="S126" s="142">
        <v>0</v>
      </c>
      <c r="T126" s="143">
        <f>S126*H126</f>
        <v>0</v>
      </c>
      <c r="AR126" s="144" t="s">
        <v>143</v>
      </c>
      <c r="AT126" s="144" t="s">
        <v>139</v>
      </c>
      <c r="AU126" s="144" t="s">
        <v>84</v>
      </c>
      <c r="AY126" s="17" t="s">
        <v>138</v>
      </c>
      <c r="BE126" s="145">
        <f>IF(N126="základní",J126,0)</f>
        <v>0</v>
      </c>
      <c r="BF126" s="145">
        <f>IF(N126="snížená",J126,0)</f>
        <v>0</v>
      </c>
      <c r="BG126" s="145">
        <f>IF(N126="zákl. přenesená",J126,0)</f>
        <v>0</v>
      </c>
      <c r="BH126" s="145">
        <f>IF(N126="sníž. přenesená",J126,0)</f>
        <v>0</v>
      </c>
      <c r="BI126" s="145">
        <f>IF(N126="nulová",J126,0)</f>
        <v>0</v>
      </c>
      <c r="BJ126" s="17" t="s">
        <v>82</v>
      </c>
      <c r="BK126" s="145">
        <f>ROUND(I126*H126,2)</f>
        <v>0</v>
      </c>
      <c r="BL126" s="17" t="s">
        <v>143</v>
      </c>
      <c r="BM126" s="144" t="s">
        <v>1682</v>
      </c>
    </row>
    <row r="127" spans="2:65" s="12" customFormat="1" ht="11.25">
      <c r="B127" s="152"/>
      <c r="D127" s="146" t="s">
        <v>178</v>
      </c>
      <c r="E127" s="153" t="s">
        <v>1</v>
      </c>
      <c r="F127" s="154" t="s">
        <v>1683</v>
      </c>
      <c r="H127" s="155">
        <v>116</v>
      </c>
      <c r="I127" s="156"/>
      <c r="L127" s="152"/>
      <c r="M127" s="157"/>
      <c r="T127" s="158"/>
      <c r="AT127" s="153" t="s">
        <v>178</v>
      </c>
      <c r="AU127" s="153" t="s">
        <v>84</v>
      </c>
      <c r="AV127" s="12" t="s">
        <v>84</v>
      </c>
      <c r="AW127" s="12" t="s">
        <v>31</v>
      </c>
      <c r="AX127" s="12" t="s">
        <v>82</v>
      </c>
      <c r="AY127" s="153" t="s">
        <v>138</v>
      </c>
    </row>
    <row r="128" spans="2:65" s="1" customFormat="1" ht="24.2" customHeight="1">
      <c r="B128" s="131"/>
      <c r="C128" s="132" t="s">
        <v>84</v>
      </c>
      <c r="D128" s="132" t="s">
        <v>139</v>
      </c>
      <c r="E128" s="133" t="s">
        <v>300</v>
      </c>
      <c r="F128" s="134" t="s">
        <v>301</v>
      </c>
      <c r="G128" s="135" t="s">
        <v>298</v>
      </c>
      <c r="H128" s="136">
        <v>45</v>
      </c>
      <c r="I128" s="137"/>
      <c r="J128" s="138">
        <f>ROUND(I128*H128,2)</f>
        <v>0</v>
      </c>
      <c r="K128" s="139"/>
      <c r="L128" s="32"/>
      <c r="M128" s="140" t="s">
        <v>1</v>
      </c>
      <c r="N128" s="141" t="s">
        <v>39</v>
      </c>
      <c r="P128" s="142">
        <f>O128*H128</f>
        <v>0</v>
      </c>
      <c r="Q128" s="142">
        <v>0</v>
      </c>
      <c r="R128" s="142">
        <f>Q128*H128</f>
        <v>0</v>
      </c>
      <c r="S128" s="142">
        <v>0</v>
      </c>
      <c r="T128" s="143">
        <f>S128*H128</f>
        <v>0</v>
      </c>
      <c r="AR128" s="144" t="s">
        <v>143</v>
      </c>
      <c r="AT128" s="144" t="s">
        <v>139</v>
      </c>
      <c r="AU128" s="144" t="s">
        <v>84</v>
      </c>
      <c r="AY128" s="17" t="s">
        <v>138</v>
      </c>
      <c r="BE128" s="145">
        <f>IF(N128="základní",J128,0)</f>
        <v>0</v>
      </c>
      <c r="BF128" s="145">
        <f>IF(N128="snížená",J128,0)</f>
        <v>0</v>
      </c>
      <c r="BG128" s="145">
        <f>IF(N128="zákl. přenesená",J128,0)</f>
        <v>0</v>
      </c>
      <c r="BH128" s="145">
        <f>IF(N128="sníž. přenesená",J128,0)</f>
        <v>0</v>
      </c>
      <c r="BI128" s="145">
        <f>IF(N128="nulová",J128,0)</f>
        <v>0</v>
      </c>
      <c r="BJ128" s="17" t="s">
        <v>82</v>
      </c>
      <c r="BK128" s="145">
        <f>ROUND(I128*H128,2)</f>
        <v>0</v>
      </c>
      <c r="BL128" s="17" t="s">
        <v>143</v>
      </c>
      <c r="BM128" s="144" t="s">
        <v>1684</v>
      </c>
    </row>
    <row r="129" spans="2:65" s="12" customFormat="1" ht="22.5">
      <c r="B129" s="152"/>
      <c r="D129" s="146" t="s">
        <v>178</v>
      </c>
      <c r="E129" s="153" t="s">
        <v>1</v>
      </c>
      <c r="F129" s="154" t="s">
        <v>1685</v>
      </c>
      <c r="H129" s="155">
        <v>36.667000000000002</v>
      </c>
      <c r="I129" s="156"/>
      <c r="L129" s="152"/>
      <c r="M129" s="157"/>
      <c r="T129" s="158"/>
      <c r="AT129" s="153" t="s">
        <v>178</v>
      </c>
      <c r="AU129" s="153" t="s">
        <v>84</v>
      </c>
      <c r="AV129" s="12" t="s">
        <v>84</v>
      </c>
      <c r="AW129" s="12" t="s">
        <v>31</v>
      </c>
      <c r="AX129" s="12" t="s">
        <v>74</v>
      </c>
      <c r="AY129" s="153" t="s">
        <v>138</v>
      </c>
    </row>
    <row r="130" spans="2:65" s="12" customFormat="1" ht="11.25">
      <c r="B130" s="152"/>
      <c r="D130" s="146" t="s">
        <v>178</v>
      </c>
      <c r="E130" s="153" t="s">
        <v>1</v>
      </c>
      <c r="F130" s="154" t="s">
        <v>1686</v>
      </c>
      <c r="H130" s="155">
        <v>8</v>
      </c>
      <c r="I130" s="156"/>
      <c r="L130" s="152"/>
      <c r="M130" s="157"/>
      <c r="T130" s="158"/>
      <c r="AT130" s="153" t="s">
        <v>178</v>
      </c>
      <c r="AU130" s="153" t="s">
        <v>84</v>
      </c>
      <c r="AV130" s="12" t="s">
        <v>84</v>
      </c>
      <c r="AW130" s="12" t="s">
        <v>31</v>
      </c>
      <c r="AX130" s="12" t="s">
        <v>74</v>
      </c>
      <c r="AY130" s="153" t="s">
        <v>138</v>
      </c>
    </row>
    <row r="131" spans="2:65" s="14" customFormat="1" ht="11.25">
      <c r="B131" s="173"/>
      <c r="D131" s="146" t="s">
        <v>178</v>
      </c>
      <c r="E131" s="174" t="s">
        <v>1</v>
      </c>
      <c r="F131" s="175" t="s">
        <v>304</v>
      </c>
      <c r="H131" s="176">
        <v>44.667000000000002</v>
      </c>
      <c r="I131" s="177"/>
      <c r="L131" s="173"/>
      <c r="M131" s="178"/>
      <c r="T131" s="179"/>
      <c r="AT131" s="174" t="s">
        <v>178</v>
      </c>
      <c r="AU131" s="174" t="s">
        <v>84</v>
      </c>
      <c r="AV131" s="14" t="s">
        <v>154</v>
      </c>
      <c r="AW131" s="14" t="s">
        <v>31</v>
      </c>
      <c r="AX131" s="14" t="s">
        <v>74</v>
      </c>
      <c r="AY131" s="174" t="s">
        <v>138</v>
      </c>
    </row>
    <row r="132" spans="2:65" s="12" customFormat="1" ht="11.25">
      <c r="B132" s="152"/>
      <c r="D132" s="146" t="s">
        <v>178</v>
      </c>
      <c r="E132" s="153" t="s">
        <v>1</v>
      </c>
      <c r="F132" s="154" t="s">
        <v>512</v>
      </c>
      <c r="H132" s="155">
        <v>45</v>
      </c>
      <c r="I132" s="156"/>
      <c r="L132" s="152"/>
      <c r="M132" s="157"/>
      <c r="T132" s="158"/>
      <c r="AT132" s="153" t="s">
        <v>178</v>
      </c>
      <c r="AU132" s="153" t="s">
        <v>84</v>
      </c>
      <c r="AV132" s="12" t="s">
        <v>84</v>
      </c>
      <c r="AW132" s="12" t="s">
        <v>31</v>
      </c>
      <c r="AX132" s="12" t="s">
        <v>82</v>
      </c>
      <c r="AY132" s="153" t="s">
        <v>138</v>
      </c>
    </row>
    <row r="133" spans="2:65" s="1" customFormat="1" ht="37.9" customHeight="1">
      <c r="B133" s="131"/>
      <c r="C133" s="132" t="s">
        <v>154</v>
      </c>
      <c r="D133" s="132" t="s">
        <v>139</v>
      </c>
      <c r="E133" s="133" t="s">
        <v>310</v>
      </c>
      <c r="F133" s="134" t="s">
        <v>311</v>
      </c>
      <c r="G133" s="135" t="s">
        <v>214</v>
      </c>
      <c r="H133" s="136">
        <v>17.79</v>
      </c>
      <c r="I133" s="137"/>
      <c r="J133" s="138">
        <f>ROUND(I133*H133,2)</f>
        <v>0</v>
      </c>
      <c r="K133" s="139"/>
      <c r="L133" s="32"/>
      <c r="M133" s="140" t="s">
        <v>1</v>
      </c>
      <c r="N133" s="141" t="s">
        <v>39</v>
      </c>
      <c r="P133" s="142">
        <f>O133*H133</f>
        <v>0</v>
      </c>
      <c r="Q133" s="142">
        <v>0</v>
      </c>
      <c r="R133" s="142">
        <f>Q133*H133</f>
        <v>0</v>
      </c>
      <c r="S133" s="142">
        <v>0</v>
      </c>
      <c r="T133" s="143">
        <f>S133*H133</f>
        <v>0</v>
      </c>
      <c r="AR133" s="144" t="s">
        <v>143</v>
      </c>
      <c r="AT133" s="144" t="s">
        <v>139</v>
      </c>
      <c r="AU133" s="144" t="s">
        <v>84</v>
      </c>
      <c r="AY133" s="17" t="s">
        <v>138</v>
      </c>
      <c r="BE133" s="145">
        <f>IF(N133="základní",J133,0)</f>
        <v>0</v>
      </c>
      <c r="BF133" s="145">
        <f>IF(N133="snížená",J133,0)</f>
        <v>0</v>
      </c>
      <c r="BG133" s="145">
        <f>IF(N133="zákl. přenesená",J133,0)</f>
        <v>0</v>
      </c>
      <c r="BH133" s="145">
        <f>IF(N133="sníž. přenesená",J133,0)</f>
        <v>0</v>
      </c>
      <c r="BI133" s="145">
        <f>IF(N133="nulová",J133,0)</f>
        <v>0</v>
      </c>
      <c r="BJ133" s="17" t="s">
        <v>82</v>
      </c>
      <c r="BK133" s="145">
        <f>ROUND(I133*H133,2)</f>
        <v>0</v>
      </c>
      <c r="BL133" s="17" t="s">
        <v>143</v>
      </c>
      <c r="BM133" s="144" t="s">
        <v>1687</v>
      </c>
    </row>
    <row r="134" spans="2:65" s="12" customFormat="1" ht="33.75">
      <c r="B134" s="152"/>
      <c r="D134" s="146" t="s">
        <v>178</v>
      </c>
      <c r="E134" s="153" t="s">
        <v>1</v>
      </c>
      <c r="F134" s="154" t="s">
        <v>1688</v>
      </c>
      <c r="H134" s="155">
        <v>17.79</v>
      </c>
      <c r="I134" s="156"/>
      <c r="L134" s="152"/>
      <c r="M134" s="157"/>
      <c r="T134" s="158"/>
      <c r="AT134" s="153" t="s">
        <v>178</v>
      </c>
      <c r="AU134" s="153" t="s">
        <v>84</v>
      </c>
      <c r="AV134" s="12" t="s">
        <v>84</v>
      </c>
      <c r="AW134" s="12" t="s">
        <v>31</v>
      </c>
      <c r="AX134" s="12" t="s">
        <v>82</v>
      </c>
      <c r="AY134" s="153" t="s">
        <v>138</v>
      </c>
    </row>
    <row r="135" spans="2:65" s="1" customFormat="1" ht="24.2" customHeight="1">
      <c r="B135" s="131"/>
      <c r="C135" s="132" t="s">
        <v>143</v>
      </c>
      <c r="D135" s="132" t="s">
        <v>139</v>
      </c>
      <c r="E135" s="133" t="s">
        <v>315</v>
      </c>
      <c r="F135" s="134" t="s">
        <v>316</v>
      </c>
      <c r="G135" s="135" t="s">
        <v>214</v>
      </c>
      <c r="H135" s="136">
        <v>487.16399999999999</v>
      </c>
      <c r="I135" s="137"/>
      <c r="J135" s="138">
        <f>ROUND(I135*H135,2)</f>
        <v>0</v>
      </c>
      <c r="K135" s="139"/>
      <c r="L135" s="32"/>
      <c r="M135" s="140" t="s">
        <v>1</v>
      </c>
      <c r="N135" s="141" t="s">
        <v>39</v>
      </c>
      <c r="P135" s="142">
        <f>O135*H135</f>
        <v>0</v>
      </c>
      <c r="Q135" s="142">
        <v>0</v>
      </c>
      <c r="R135" s="142">
        <f>Q135*H135</f>
        <v>0</v>
      </c>
      <c r="S135" s="142">
        <v>0</v>
      </c>
      <c r="T135" s="143">
        <f>S135*H135</f>
        <v>0</v>
      </c>
      <c r="AR135" s="144" t="s">
        <v>143</v>
      </c>
      <c r="AT135" s="144" t="s">
        <v>139</v>
      </c>
      <c r="AU135" s="144" t="s">
        <v>84</v>
      </c>
      <c r="AY135" s="17" t="s">
        <v>138</v>
      </c>
      <c r="BE135" s="145">
        <f>IF(N135="základní",J135,0)</f>
        <v>0</v>
      </c>
      <c r="BF135" s="145">
        <f>IF(N135="snížená",J135,0)</f>
        <v>0</v>
      </c>
      <c r="BG135" s="145">
        <f>IF(N135="zákl. přenesená",J135,0)</f>
        <v>0</v>
      </c>
      <c r="BH135" s="145">
        <f>IF(N135="sníž. přenesená",J135,0)</f>
        <v>0</v>
      </c>
      <c r="BI135" s="145">
        <f>IF(N135="nulová",J135,0)</f>
        <v>0</v>
      </c>
      <c r="BJ135" s="17" t="s">
        <v>82</v>
      </c>
      <c r="BK135" s="145">
        <f>ROUND(I135*H135,2)</f>
        <v>0</v>
      </c>
      <c r="BL135" s="17" t="s">
        <v>143</v>
      </c>
      <c r="BM135" s="144" t="s">
        <v>1689</v>
      </c>
    </row>
    <row r="136" spans="2:65" s="12" customFormat="1" ht="11.25">
      <c r="B136" s="152"/>
      <c r="D136" s="146" t="s">
        <v>178</v>
      </c>
      <c r="E136" s="153" t="s">
        <v>276</v>
      </c>
      <c r="F136" s="154" t="s">
        <v>1690</v>
      </c>
      <c r="H136" s="155">
        <v>471.67200000000003</v>
      </c>
      <c r="I136" s="156"/>
      <c r="L136" s="152"/>
      <c r="M136" s="157"/>
      <c r="T136" s="158"/>
      <c r="AT136" s="153" t="s">
        <v>178</v>
      </c>
      <c r="AU136" s="153" t="s">
        <v>84</v>
      </c>
      <c r="AV136" s="12" t="s">
        <v>84</v>
      </c>
      <c r="AW136" s="12" t="s">
        <v>31</v>
      </c>
      <c r="AX136" s="12" t="s">
        <v>74</v>
      </c>
      <c r="AY136" s="153" t="s">
        <v>138</v>
      </c>
    </row>
    <row r="137" spans="2:65" s="12" customFormat="1" ht="11.25">
      <c r="B137" s="152"/>
      <c r="D137" s="146" t="s">
        <v>178</v>
      </c>
      <c r="E137" s="153" t="s">
        <v>291</v>
      </c>
      <c r="F137" s="154" t="s">
        <v>1691</v>
      </c>
      <c r="H137" s="155">
        <v>10.199999999999999</v>
      </c>
      <c r="I137" s="156"/>
      <c r="L137" s="152"/>
      <c r="M137" s="157"/>
      <c r="T137" s="158"/>
      <c r="AT137" s="153" t="s">
        <v>178</v>
      </c>
      <c r="AU137" s="153" t="s">
        <v>84</v>
      </c>
      <c r="AV137" s="12" t="s">
        <v>84</v>
      </c>
      <c r="AW137" s="12" t="s">
        <v>31</v>
      </c>
      <c r="AX137" s="12" t="s">
        <v>74</v>
      </c>
      <c r="AY137" s="153" t="s">
        <v>138</v>
      </c>
    </row>
    <row r="138" spans="2:65" s="12" customFormat="1" ht="11.25">
      <c r="B138" s="152"/>
      <c r="D138" s="146" t="s">
        <v>178</v>
      </c>
      <c r="E138" s="153" t="s">
        <v>1667</v>
      </c>
      <c r="F138" s="154" t="s">
        <v>1692</v>
      </c>
      <c r="H138" s="155">
        <v>4.032</v>
      </c>
      <c r="I138" s="156"/>
      <c r="L138" s="152"/>
      <c r="M138" s="157"/>
      <c r="T138" s="158"/>
      <c r="AT138" s="153" t="s">
        <v>178</v>
      </c>
      <c r="AU138" s="153" t="s">
        <v>84</v>
      </c>
      <c r="AV138" s="12" t="s">
        <v>84</v>
      </c>
      <c r="AW138" s="12" t="s">
        <v>31</v>
      </c>
      <c r="AX138" s="12" t="s">
        <v>74</v>
      </c>
      <c r="AY138" s="153" t="s">
        <v>138</v>
      </c>
    </row>
    <row r="139" spans="2:65" s="12" customFormat="1" ht="11.25">
      <c r="B139" s="152"/>
      <c r="D139" s="146" t="s">
        <v>178</v>
      </c>
      <c r="E139" s="153" t="s">
        <v>1669</v>
      </c>
      <c r="F139" s="154" t="s">
        <v>1693</v>
      </c>
      <c r="H139" s="155">
        <v>1.26</v>
      </c>
      <c r="I139" s="156"/>
      <c r="L139" s="152"/>
      <c r="M139" s="157"/>
      <c r="T139" s="158"/>
      <c r="AT139" s="153" t="s">
        <v>178</v>
      </c>
      <c r="AU139" s="153" t="s">
        <v>84</v>
      </c>
      <c r="AV139" s="12" t="s">
        <v>84</v>
      </c>
      <c r="AW139" s="12" t="s">
        <v>31</v>
      </c>
      <c r="AX139" s="12" t="s">
        <v>74</v>
      </c>
      <c r="AY139" s="153" t="s">
        <v>138</v>
      </c>
    </row>
    <row r="140" spans="2:65" s="13" customFormat="1" ht="11.25">
      <c r="B140" s="163"/>
      <c r="D140" s="146" t="s">
        <v>178</v>
      </c>
      <c r="E140" s="164" t="s">
        <v>45</v>
      </c>
      <c r="F140" s="165" t="s">
        <v>221</v>
      </c>
      <c r="H140" s="166">
        <v>487.16399999999999</v>
      </c>
      <c r="I140" s="167"/>
      <c r="L140" s="163"/>
      <c r="M140" s="168"/>
      <c r="T140" s="169"/>
      <c r="AT140" s="164" t="s">
        <v>178</v>
      </c>
      <c r="AU140" s="164" t="s">
        <v>84</v>
      </c>
      <c r="AV140" s="13" t="s">
        <v>143</v>
      </c>
      <c r="AW140" s="13" t="s">
        <v>31</v>
      </c>
      <c r="AX140" s="13" t="s">
        <v>82</v>
      </c>
      <c r="AY140" s="164" t="s">
        <v>138</v>
      </c>
    </row>
    <row r="141" spans="2:65" s="1" customFormat="1" ht="16.5" customHeight="1">
      <c r="B141" s="131"/>
      <c r="C141" s="180" t="s">
        <v>137</v>
      </c>
      <c r="D141" s="180" t="s">
        <v>320</v>
      </c>
      <c r="E141" s="181" t="s">
        <v>321</v>
      </c>
      <c r="F141" s="182" t="s">
        <v>322</v>
      </c>
      <c r="G141" s="183" t="s">
        <v>214</v>
      </c>
      <c r="H141" s="184">
        <v>48.110999999999997</v>
      </c>
      <c r="I141" s="185"/>
      <c r="J141" s="186">
        <f>ROUND(I141*H141,2)</f>
        <v>0</v>
      </c>
      <c r="K141" s="187"/>
      <c r="L141" s="188"/>
      <c r="M141" s="189" t="s">
        <v>1</v>
      </c>
      <c r="N141" s="190" t="s">
        <v>39</v>
      </c>
      <c r="P141" s="142">
        <f>O141*H141</f>
        <v>0</v>
      </c>
      <c r="Q141" s="142">
        <v>0</v>
      </c>
      <c r="R141" s="142">
        <f>Q141*H141</f>
        <v>0</v>
      </c>
      <c r="S141" s="142">
        <v>0</v>
      </c>
      <c r="T141" s="143">
        <f>S141*H141</f>
        <v>0</v>
      </c>
      <c r="AR141" s="144" t="s">
        <v>180</v>
      </c>
      <c r="AT141" s="144" t="s">
        <v>320</v>
      </c>
      <c r="AU141" s="144" t="s">
        <v>84</v>
      </c>
      <c r="AY141" s="17" t="s">
        <v>138</v>
      </c>
      <c r="BE141" s="145">
        <f>IF(N141="základní",J141,0)</f>
        <v>0</v>
      </c>
      <c r="BF141" s="145">
        <f>IF(N141="snížená",J141,0)</f>
        <v>0</v>
      </c>
      <c r="BG141" s="145">
        <f>IF(N141="zákl. přenesená",J141,0)</f>
        <v>0</v>
      </c>
      <c r="BH141" s="145">
        <f>IF(N141="sníž. přenesená",J141,0)</f>
        <v>0</v>
      </c>
      <c r="BI141" s="145">
        <f>IF(N141="nulová",J141,0)</f>
        <v>0</v>
      </c>
      <c r="BJ141" s="17" t="s">
        <v>82</v>
      </c>
      <c r="BK141" s="145">
        <f>ROUND(I141*H141,2)</f>
        <v>0</v>
      </c>
      <c r="BL141" s="17" t="s">
        <v>143</v>
      </c>
      <c r="BM141" s="144" t="s">
        <v>1694</v>
      </c>
    </row>
    <row r="142" spans="2:65" s="12" customFormat="1" ht="11.25">
      <c r="B142" s="152"/>
      <c r="D142" s="146" t="s">
        <v>178</v>
      </c>
      <c r="E142" s="153" t="s">
        <v>1</v>
      </c>
      <c r="F142" s="154" t="s">
        <v>276</v>
      </c>
      <c r="H142" s="155">
        <v>471.67200000000003</v>
      </c>
      <c r="I142" s="156"/>
      <c r="L142" s="152"/>
      <c r="M142" s="157"/>
      <c r="T142" s="158"/>
      <c r="AT142" s="153" t="s">
        <v>178</v>
      </c>
      <c r="AU142" s="153" t="s">
        <v>84</v>
      </c>
      <c r="AV142" s="12" t="s">
        <v>84</v>
      </c>
      <c r="AW142" s="12" t="s">
        <v>31</v>
      </c>
      <c r="AX142" s="12" t="s">
        <v>82</v>
      </c>
      <c r="AY142" s="153" t="s">
        <v>138</v>
      </c>
    </row>
    <row r="143" spans="2:65" s="12" customFormat="1" ht="11.25">
      <c r="B143" s="152"/>
      <c r="D143" s="146" t="s">
        <v>178</v>
      </c>
      <c r="F143" s="154" t="s">
        <v>1695</v>
      </c>
      <c r="H143" s="155">
        <v>48.110999999999997</v>
      </c>
      <c r="I143" s="156"/>
      <c r="L143" s="152"/>
      <c r="M143" s="157"/>
      <c r="T143" s="158"/>
      <c r="AT143" s="153" t="s">
        <v>178</v>
      </c>
      <c r="AU143" s="153" t="s">
        <v>84</v>
      </c>
      <c r="AV143" s="12" t="s">
        <v>84</v>
      </c>
      <c r="AW143" s="12" t="s">
        <v>3</v>
      </c>
      <c r="AX143" s="12" t="s">
        <v>82</v>
      </c>
      <c r="AY143" s="153" t="s">
        <v>138</v>
      </c>
    </row>
    <row r="144" spans="2:65" s="1" customFormat="1" ht="37.9" customHeight="1">
      <c r="B144" s="131"/>
      <c r="C144" s="132" t="s">
        <v>168</v>
      </c>
      <c r="D144" s="132" t="s">
        <v>139</v>
      </c>
      <c r="E144" s="133" t="s">
        <v>325</v>
      </c>
      <c r="F144" s="134" t="s">
        <v>326</v>
      </c>
      <c r="G144" s="135" t="s">
        <v>214</v>
      </c>
      <c r="H144" s="136">
        <v>136.70599999999999</v>
      </c>
      <c r="I144" s="137"/>
      <c r="J144" s="138">
        <f>ROUND(I144*H144,2)</f>
        <v>0</v>
      </c>
      <c r="K144" s="139"/>
      <c r="L144" s="32"/>
      <c r="M144" s="140" t="s">
        <v>1</v>
      </c>
      <c r="N144" s="141" t="s">
        <v>39</v>
      </c>
      <c r="P144" s="142">
        <f>O144*H144</f>
        <v>0</v>
      </c>
      <c r="Q144" s="142">
        <v>0</v>
      </c>
      <c r="R144" s="142">
        <f>Q144*H144</f>
        <v>0</v>
      </c>
      <c r="S144" s="142">
        <v>0</v>
      </c>
      <c r="T144" s="143">
        <f>S144*H144</f>
        <v>0</v>
      </c>
      <c r="AR144" s="144" t="s">
        <v>143</v>
      </c>
      <c r="AT144" s="144" t="s">
        <v>139</v>
      </c>
      <c r="AU144" s="144" t="s">
        <v>84</v>
      </c>
      <c r="AY144" s="17" t="s">
        <v>138</v>
      </c>
      <c r="BE144" s="145">
        <f>IF(N144="základní",J144,0)</f>
        <v>0</v>
      </c>
      <c r="BF144" s="145">
        <f>IF(N144="snížená",J144,0)</f>
        <v>0</v>
      </c>
      <c r="BG144" s="145">
        <f>IF(N144="zákl. přenesená",J144,0)</f>
        <v>0</v>
      </c>
      <c r="BH144" s="145">
        <f>IF(N144="sníž. přenesená",J144,0)</f>
        <v>0</v>
      </c>
      <c r="BI144" s="145">
        <f>IF(N144="nulová",J144,0)</f>
        <v>0</v>
      </c>
      <c r="BJ144" s="17" t="s">
        <v>82</v>
      </c>
      <c r="BK144" s="145">
        <f>ROUND(I144*H144,2)</f>
        <v>0</v>
      </c>
      <c r="BL144" s="17" t="s">
        <v>143</v>
      </c>
      <c r="BM144" s="144" t="s">
        <v>1696</v>
      </c>
    </row>
    <row r="145" spans="2:65" s="1" customFormat="1" ht="11.25">
      <c r="B145" s="32"/>
      <c r="D145" s="146"/>
      <c r="F145" s="147"/>
      <c r="I145" s="148"/>
      <c r="L145" s="32"/>
      <c r="M145" s="149"/>
      <c r="T145" s="56"/>
      <c r="AT145" s="17" t="s">
        <v>145</v>
      </c>
      <c r="AU145" s="17" t="s">
        <v>84</v>
      </c>
    </row>
    <row r="146" spans="2:65" s="12" customFormat="1" ht="11.25">
      <c r="B146" s="152"/>
      <c r="D146" s="146" t="s">
        <v>178</v>
      </c>
      <c r="E146" s="153" t="s">
        <v>278</v>
      </c>
      <c r="F146" s="154" t="s">
        <v>1697</v>
      </c>
      <c r="H146" s="155">
        <v>65.923000000000002</v>
      </c>
      <c r="I146" s="156"/>
      <c r="L146" s="152"/>
      <c r="M146" s="157"/>
      <c r="T146" s="158"/>
      <c r="AT146" s="153" t="s">
        <v>178</v>
      </c>
      <c r="AU146" s="153" t="s">
        <v>84</v>
      </c>
      <c r="AV146" s="12" t="s">
        <v>84</v>
      </c>
      <c r="AW146" s="12" t="s">
        <v>31</v>
      </c>
      <c r="AX146" s="12" t="s">
        <v>74</v>
      </c>
      <c r="AY146" s="153" t="s">
        <v>138</v>
      </c>
    </row>
    <row r="147" spans="2:65" s="12" customFormat="1" ht="11.25">
      <c r="B147" s="152"/>
      <c r="D147" s="146" t="s">
        <v>178</v>
      </c>
      <c r="E147" s="153" t="s">
        <v>1635</v>
      </c>
      <c r="F147" s="154" t="s">
        <v>1698</v>
      </c>
      <c r="H147" s="155">
        <v>1.26</v>
      </c>
      <c r="I147" s="156"/>
      <c r="L147" s="152"/>
      <c r="M147" s="157"/>
      <c r="T147" s="158"/>
      <c r="AT147" s="153" t="s">
        <v>178</v>
      </c>
      <c r="AU147" s="153" t="s">
        <v>84</v>
      </c>
      <c r="AV147" s="12" t="s">
        <v>84</v>
      </c>
      <c r="AW147" s="12" t="s">
        <v>31</v>
      </c>
      <c r="AX147" s="12" t="s">
        <v>74</v>
      </c>
      <c r="AY147" s="153" t="s">
        <v>138</v>
      </c>
    </row>
    <row r="148" spans="2:65" s="12" customFormat="1" ht="11.25">
      <c r="B148" s="152"/>
      <c r="D148" s="146" t="s">
        <v>178</v>
      </c>
      <c r="E148" s="153" t="s">
        <v>1637</v>
      </c>
      <c r="F148" s="154" t="s">
        <v>1699</v>
      </c>
      <c r="H148" s="155">
        <v>19.523</v>
      </c>
      <c r="I148" s="156"/>
      <c r="L148" s="152"/>
      <c r="M148" s="157"/>
      <c r="T148" s="158"/>
      <c r="AT148" s="153" t="s">
        <v>178</v>
      </c>
      <c r="AU148" s="153" t="s">
        <v>84</v>
      </c>
      <c r="AV148" s="12" t="s">
        <v>84</v>
      </c>
      <c r="AW148" s="12" t="s">
        <v>31</v>
      </c>
      <c r="AX148" s="12" t="s">
        <v>74</v>
      </c>
      <c r="AY148" s="153" t="s">
        <v>138</v>
      </c>
    </row>
    <row r="149" spans="2:65" s="12" customFormat="1" ht="11.25">
      <c r="B149" s="152"/>
      <c r="D149" s="146" t="s">
        <v>178</v>
      </c>
      <c r="E149" s="153" t="s">
        <v>1640</v>
      </c>
      <c r="F149" s="154" t="s">
        <v>1700</v>
      </c>
      <c r="H149" s="155">
        <v>50</v>
      </c>
      <c r="I149" s="156"/>
      <c r="L149" s="152"/>
      <c r="M149" s="157"/>
      <c r="T149" s="158"/>
      <c r="AT149" s="153" t="s">
        <v>178</v>
      </c>
      <c r="AU149" s="153" t="s">
        <v>84</v>
      </c>
      <c r="AV149" s="12" t="s">
        <v>84</v>
      </c>
      <c r="AW149" s="12" t="s">
        <v>31</v>
      </c>
      <c r="AX149" s="12" t="s">
        <v>74</v>
      </c>
      <c r="AY149" s="153" t="s">
        <v>138</v>
      </c>
    </row>
    <row r="150" spans="2:65" s="13" customFormat="1" ht="11.25">
      <c r="B150" s="163"/>
      <c r="D150" s="146" t="s">
        <v>178</v>
      </c>
      <c r="E150" s="164" t="s">
        <v>1</v>
      </c>
      <c r="F150" s="165" t="s">
        <v>221</v>
      </c>
      <c r="H150" s="166">
        <v>136.70599999999999</v>
      </c>
      <c r="I150" s="167"/>
      <c r="L150" s="163"/>
      <c r="M150" s="168"/>
      <c r="T150" s="169"/>
      <c r="AT150" s="164" t="s">
        <v>178</v>
      </c>
      <c r="AU150" s="164" t="s">
        <v>84</v>
      </c>
      <c r="AV150" s="13" t="s">
        <v>143</v>
      </c>
      <c r="AW150" s="13" t="s">
        <v>31</v>
      </c>
      <c r="AX150" s="13" t="s">
        <v>82</v>
      </c>
      <c r="AY150" s="164" t="s">
        <v>138</v>
      </c>
    </row>
    <row r="151" spans="2:65" s="1" customFormat="1" ht="16.5" customHeight="1">
      <c r="B151" s="131"/>
      <c r="C151" s="180" t="s">
        <v>173</v>
      </c>
      <c r="D151" s="180" t="s">
        <v>320</v>
      </c>
      <c r="E151" s="181" t="s">
        <v>329</v>
      </c>
      <c r="F151" s="182" t="s">
        <v>330</v>
      </c>
      <c r="G151" s="183" t="s">
        <v>227</v>
      </c>
      <c r="H151" s="184">
        <v>118.661</v>
      </c>
      <c r="I151" s="185"/>
      <c r="J151" s="186">
        <f>ROUND(I151*H151,2)</f>
        <v>0</v>
      </c>
      <c r="K151" s="187"/>
      <c r="L151" s="188"/>
      <c r="M151" s="189" t="s">
        <v>1</v>
      </c>
      <c r="N151" s="190" t="s">
        <v>39</v>
      </c>
      <c r="P151" s="142">
        <f>O151*H151</f>
        <v>0</v>
      </c>
      <c r="Q151" s="142">
        <v>0</v>
      </c>
      <c r="R151" s="142">
        <f>Q151*H151</f>
        <v>0</v>
      </c>
      <c r="S151" s="142">
        <v>0</v>
      </c>
      <c r="T151" s="143">
        <f>S151*H151</f>
        <v>0</v>
      </c>
      <c r="AR151" s="144" t="s">
        <v>180</v>
      </c>
      <c r="AT151" s="144" t="s">
        <v>320</v>
      </c>
      <c r="AU151" s="144" t="s">
        <v>84</v>
      </c>
      <c r="AY151" s="17" t="s">
        <v>138</v>
      </c>
      <c r="BE151" s="145">
        <f>IF(N151="základní",J151,0)</f>
        <v>0</v>
      </c>
      <c r="BF151" s="145">
        <f>IF(N151="snížená",J151,0)</f>
        <v>0</v>
      </c>
      <c r="BG151" s="145">
        <f>IF(N151="zákl. přenesená",J151,0)</f>
        <v>0</v>
      </c>
      <c r="BH151" s="145">
        <f>IF(N151="sníž. přenesená",J151,0)</f>
        <v>0</v>
      </c>
      <c r="BI151" s="145">
        <f>IF(N151="nulová",J151,0)</f>
        <v>0</v>
      </c>
      <c r="BJ151" s="17" t="s">
        <v>82</v>
      </c>
      <c r="BK151" s="145">
        <f>ROUND(I151*H151,2)</f>
        <v>0</v>
      </c>
      <c r="BL151" s="17" t="s">
        <v>143</v>
      </c>
      <c r="BM151" s="144" t="s">
        <v>1701</v>
      </c>
    </row>
    <row r="152" spans="2:65" s="12" customFormat="1" ht="11.25">
      <c r="B152" s="152"/>
      <c r="D152" s="146" t="s">
        <v>178</v>
      </c>
      <c r="E152" s="153" t="s">
        <v>1</v>
      </c>
      <c r="F152" s="154" t="s">
        <v>332</v>
      </c>
      <c r="H152" s="155">
        <v>118.661</v>
      </c>
      <c r="I152" s="156"/>
      <c r="L152" s="152"/>
      <c r="M152" s="157"/>
      <c r="T152" s="158"/>
      <c r="AT152" s="153" t="s">
        <v>178</v>
      </c>
      <c r="AU152" s="153" t="s">
        <v>84</v>
      </c>
      <c r="AV152" s="12" t="s">
        <v>84</v>
      </c>
      <c r="AW152" s="12" t="s">
        <v>31</v>
      </c>
      <c r="AX152" s="12" t="s">
        <v>82</v>
      </c>
      <c r="AY152" s="153" t="s">
        <v>138</v>
      </c>
    </row>
    <row r="153" spans="2:65" s="1" customFormat="1" ht="16.5" customHeight="1">
      <c r="B153" s="131"/>
      <c r="C153" s="180" t="s">
        <v>180</v>
      </c>
      <c r="D153" s="180" t="s">
        <v>320</v>
      </c>
      <c r="E153" s="181" t="s">
        <v>1702</v>
      </c>
      <c r="F153" s="182" t="s">
        <v>1703</v>
      </c>
      <c r="G153" s="183" t="s">
        <v>227</v>
      </c>
      <c r="H153" s="184">
        <v>2.2679999999999998</v>
      </c>
      <c r="I153" s="185"/>
      <c r="J153" s="186">
        <f>ROUND(I153*H153,2)</f>
        <v>0</v>
      </c>
      <c r="K153" s="187"/>
      <c r="L153" s="188"/>
      <c r="M153" s="189" t="s">
        <v>1</v>
      </c>
      <c r="N153" s="190" t="s">
        <v>39</v>
      </c>
      <c r="P153" s="142">
        <f>O153*H153</f>
        <v>0</v>
      </c>
      <c r="Q153" s="142">
        <v>0</v>
      </c>
      <c r="R153" s="142">
        <f>Q153*H153</f>
        <v>0</v>
      </c>
      <c r="S153" s="142">
        <v>0</v>
      </c>
      <c r="T153" s="143">
        <f>S153*H153</f>
        <v>0</v>
      </c>
      <c r="AR153" s="144" t="s">
        <v>180</v>
      </c>
      <c r="AT153" s="144" t="s">
        <v>320</v>
      </c>
      <c r="AU153" s="144" t="s">
        <v>84</v>
      </c>
      <c r="AY153" s="17" t="s">
        <v>138</v>
      </c>
      <c r="BE153" s="145">
        <f>IF(N153="základní",J153,0)</f>
        <v>0</v>
      </c>
      <c r="BF153" s="145">
        <f>IF(N153="snížená",J153,0)</f>
        <v>0</v>
      </c>
      <c r="BG153" s="145">
        <f>IF(N153="zákl. přenesená",J153,0)</f>
        <v>0</v>
      </c>
      <c r="BH153" s="145">
        <f>IF(N153="sníž. přenesená",J153,0)</f>
        <v>0</v>
      </c>
      <c r="BI153" s="145">
        <f>IF(N153="nulová",J153,0)</f>
        <v>0</v>
      </c>
      <c r="BJ153" s="17" t="s">
        <v>82</v>
      </c>
      <c r="BK153" s="145">
        <f>ROUND(I153*H153,2)</f>
        <v>0</v>
      </c>
      <c r="BL153" s="17" t="s">
        <v>143</v>
      </c>
      <c r="BM153" s="144" t="s">
        <v>1704</v>
      </c>
    </row>
    <row r="154" spans="2:65" s="12" customFormat="1" ht="11.25">
      <c r="B154" s="152"/>
      <c r="D154" s="146" t="s">
        <v>178</v>
      </c>
      <c r="E154" s="153" t="s">
        <v>1</v>
      </c>
      <c r="F154" s="154" t="s">
        <v>1705</v>
      </c>
      <c r="H154" s="155">
        <v>2.2679999999999998</v>
      </c>
      <c r="I154" s="156"/>
      <c r="L154" s="152"/>
      <c r="M154" s="157"/>
      <c r="T154" s="158"/>
      <c r="AT154" s="153" t="s">
        <v>178</v>
      </c>
      <c r="AU154" s="153" t="s">
        <v>84</v>
      </c>
      <c r="AV154" s="12" t="s">
        <v>84</v>
      </c>
      <c r="AW154" s="12" t="s">
        <v>31</v>
      </c>
      <c r="AX154" s="12" t="s">
        <v>82</v>
      </c>
      <c r="AY154" s="153" t="s">
        <v>138</v>
      </c>
    </row>
    <row r="155" spans="2:65" s="1" customFormat="1" ht="21.75" customHeight="1">
      <c r="B155" s="131"/>
      <c r="C155" s="132" t="s">
        <v>186</v>
      </c>
      <c r="D155" s="132" t="s">
        <v>139</v>
      </c>
      <c r="E155" s="133" t="s">
        <v>333</v>
      </c>
      <c r="F155" s="134" t="s">
        <v>334</v>
      </c>
      <c r="G155" s="135" t="s">
        <v>214</v>
      </c>
      <c r="H155" s="136">
        <v>487.16399999999999</v>
      </c>
      <c r="I155" s="137"/>
      <c r="J155" s="138">
        <f>ROUND(I155*H155,2)</f>
        <v>0</v>
      </c>
      <c r="K155" s="139"/>
      <c r="L155" s="32"/>
      <c r="M155" s="140" t="s">
        <v>1</v>
      </c>
      <c r="N155" s="141" t="s">
        <v>39</v>
      </c>
      <c r="P155" s="142">
        <f>O155*H155</f>
        <v>0</v>
      </c>
      <c r="Q155" s="142">
        <v>0</v>
      </c>
      <c r="R155" s="142">
        <f>Q155*H155</f>
        <v>0</v>
      </c>
      <c r="S155" s="142">
        <v>0</v>
      </c>
      <c r="T155" s="143">
        <f>S155*H155</f>
        <v>0</v>
      </c>
      <c r="AR155" s="144" t="s">
        <v>143</v>
      </c>
      <c r="AT155" s="144" t="s">
        <v>139</v>
      </c>
      <c r="AU155" s="144" t="s">
        <v>84</v>
      </c>
      <c r="AY155" s="17" t="s">
        <v>138</v>
      </c>
      <c r="BE155" s="145">
        <f>IF(N155="základní",J155,0)</f>
        <v>0</v>
      </c>
      <c r="BF155" s="145">
        <f>IF(N155="snížená",J155,0)</f>
        <v>0</v>
      </c>
      <c r="BG155" s="145">
        <f>IF(N155="zákl. přenesená",J155,0)</f>
        <v>0</v>
      </c>
      <c r="BH155" s="145">
        <f>IF(N155="sníž. přenesená",J155,0)</f>
        <v>0</v>
      </c>
      <c r="BI155" s="145">
        <f>IF(N155="nulová",J155,0)</f>
        <v>0</v>
      </c>
      <c r="BJ155" s="17" t="s">
        <v>82</v>
      </c>
      <c r="BK155" s="145">
        <f>ROUND(I155*H155,2)</f>
        <v>0</v>
      </c>
      <c r="BL155" s="17" t="s">
        <v>143</v>
      </c>
      <c r="BM155" s="144" t="s">
        <v>1706</v>
      </c>
    </row>
    <row r="156" spans="2:65" s="12" customFormat="1" ht="11.25">
      <c r="B156" s="152"/>
      <c r="D156" s="146" t="s">
        <v>178</v>
      </c>
      <c r="E156" s="153" t="s">
        <v>1</v>
      </c>
      <c r="F156" s="154" t="s">
        <v>45</v>
      </c>
      <c r="H156" s="155">
        <v>487.16399999999999</v>
      </c>
      <c r="I156" s="156"/>
      <c r="L156" s="152"/>
      <c r="M156" s="157"/>
      <c r="T156" s="158"/>
      <c r="AT156" s="153" t="s">
        <v>178</v>
      </c>
      <c r="AU156" s="153" t="s">
        <v>84</v>
      </c>
      <c r="AV156" s="12" t="s">
        <v>84</v>
      </c>
      <c r="AW156" s="12" t="s">
        <v>31</v>
      </c>
      <c r="AX156" s="12" t="s">
        <v>82</v>
      </c>
      <c r="AY156" s="153" t="s">
        <v>138</v>
      </c>
    </row>
    <row r="157" spans="2:65" s="1" customFormat="1" ht="24.2" customHeight="1">
      <c r="B157" s="131"/>
      <c r="C157" s="132" t="s">
        <v>190</v>
      </c>
      <c r="D157" s="132" t="s">
        <v>139</v>
      </c>
      <c r="E157" s="133" t="s">
        <v>336</v>
      </c>
      <c r="F157" s="134" t="s">
        <v>337</v>
      </c>
      <c r="G157" s="135" t="s">
        <v>214</v>
      </c>
      <c r="H157" s="136">
        <v>136.70599999999999</v>
      </c>
      <c r="I157" s="137"/>
      <c r="J157" s="138">
        <f>ROUND(I157*H157,2)</f>
        <v>0</v>
      </c>
      <c r="K157" s="139"/>
      <c r="L157" s="32"/>
      <c r="M157" s="140" t="s">
        <v>1</v>
      </c>
      <c r="N157" s="141" t="s">
        <v>39</v>
      </c>
      <c r="P157" s="142">
        <f>O157*H157</f>
        <v>0</v>
      </c>
      <c r="Q157" s="142">
        <v>0</v>
      </c>
      <c r="R157" s="142">
        <f>Q157*H157</f>
        <v>0</v>
      </c>
      <c r="S157" s="142">
        <v>0</v>
      </c>
      <c r="T157" s="143">
        <f>S157*H157</f>
        <v>0</v>
      </c>
      <c r="AR157" s="144" t="s">
        <v>143</v>
      </c>
      <c r="AT157" s="144" t="s">
        <v>139</v>
      </c>
      <c r="AU157" s="144" t="s">
        <v>84</v>
      </c>
      <c r="AY157" s="17" t="s">
        <v>138</v>
      </c>
      <c r="BE157" s="145">
        <f>IF(N157="základní",J157,0)</f>
        <v>0</v>
      </c>
      <c r="BF157" s="145">
        <f>IF(N157="snížená",J157,0)</f>
        <v>0</v>
      </c>
      <c r="BG157" s="145">
        <f>IF(N157="zákl. přenesená",J157,0)</f>
        <v>0</v>
      </c>
      <c r="BH157" s="145">
        <f>IF(N157="sníž. přenesená",J157,0)</f>
        <v>0</v>
      </c>
      <c r="BI157" s="145">
        <f>IF(N157="nulová",J157,0)</f>
        <v>0</v>
      </c>
      <c r="BJ157" s="17" t="s">
        <v>82</v>
      </c>
      <c r="BK157" s="145">
        <f>ROUND(I157*H157,2)</f>
        <v>0</v>
      </c>
      <c r="BL157" s="17" t="s">
        <v>143</v>
      </c>
      <c r="BM157" s="144" t="s">
        <v>1707</v>
      </c>
    </row>
    <row r="158" spans="2:65" s="12" customFormat="1" ht="11.25">
      <c r="B158" s="152"/>
      <c r="D158" s="146" t="s">
        <v>178</v>
      </c>
      <c r="E158" s="153" t="s">
        <v>1</v>
      </c>
      <c r="F158" s="154" t="s">
        <v>1708</v>
      </c>
      <c r="H158" s="155">
        <v>136.70599999999999</v>
      </c>
      <c r="I158" s="156"/>
      <c r="L158" s="152"/>
      <c r="M158" s="157"/>
      <c r="T158" s="158"/>
      <c r="AT158" s="153" t="s">
        <v>178</v>
      </c>
      <c r="AU158" s="153" t="s">
        <v>84</v>
      </c>
      <c r="AV158" s="12" t="s">
        <v>84</v>
      </c>
      <c r="AW158" s="12" t="s">
        <v>31</v>
      </c>
      <c r="AX158" s="12" t="s">
        <v>82</v>
      </c>
      <c r="AY158" s="153" t="s">
        <v>138</v>
      </c>
    </row>
    <row r="159" spans="2:65" s="1" customFormat="1" ht="24.2" customHeight="1">
      <c r="B159" s="131"/>
      <c r="C159" s="132" t="s">
        <v>339</v>
      </c>
      <c r="D159" s="132" t="s">
        <v>139</v>
      </c>
      <c r="E159" s="133" t="s">
        <v>1709</v>
      </c>
      <c r="F159" s="134" t="s">
        <v>1710</v>
      </c>
      <c r="G159" s="135" t="s">
        <v>207</v>
      </c>
      <c r="H159" s="136">
        <v>28</v>
      </c>
      <c r="I159" s="137"/>
      <c r="J159" s="138">
        <f>ROUND(I159*H159,2)</f>
        <v>0</v>
      </c>
      <c r="K159" s="139"/>
      <c r="L159" s="32"/>
      <c r="M159" s="140" t="s">
        <v>1</v>
      </c>
      <c r="N159" s="141" t="s">
        <v>39</v>
      </c>
      <c r="P159" s="142">
        <f>O159*H159</f>
        <v>0</v>
      </c>
      <c r="Q159" s="142">
        <v>0</v>
      </c>
      <c r="R159" s="142">
        <f>Q159*H159</f>
        <v>0</v>
      </c>
      <c r="S159" s="142">
        <v>0</v>
      </c>
      <c r="T159" s="143">
        <f>S159*H159</f>
        <v>0</v>
      </c>
      <c r="AR159" s="144" t="s">
        <v>143</v>
      </c>
      <c r="AT159" s="144" t="s">
        <v>139</v>
      </c>
      <c r="AU159" s="144" t="s">
        <v>84</v>
      </c>
      <c r="AY159" s="17" t="s">
        <v>138</v>
      </c>
      <c r="BE159" s="145">
        <f>IF(N159="základní",J159,0)</f>
        <v>0</v>
      </c>
      <c r="BF159" s="145">
        <f>IF(N159="snížená",J159,0)</f>
        <v>0</v>
      </c>
      <c r="BG159" s="145">
        <f>IF(N159="zákl. přenesená",J159,0)</f>
        <v>0</v>
      </c>
      <c r="BH159" s="145">
        <f>IF(N159="sníž. přenesená",J159,0)</f>
        <v>0</v>
      </c>
      <c r="BI159" s="145">
        <f>IF(N159="nulová",J159,0)</f>
        <v>0</v>
      </c>
      <c r="BJ159" s="17" t="s">
        <v>82</v>
      </c>
      <c r="BK159" s="145">
        <f>ROUND(I159*H159,2)</f>
        <v>0</v>
      </c>
      <c r="BL159" s="17" t="s">
        <v>143</v>
      </c>
      <c r="BM159" s="144" t="s">
        <v>1711</v>
      </c>
    </row>
    <row r="160" spans="2:65" s="12" customFormat="1" ht="11.25">
      <c r="B160" s="152"/>
      <c r="D160" s="146" t="s">
        <v>178</v>
      </c>
      <c r="E160" s="153" t="s">
        <v>1670</v>
      </c>
      <c r="F160" s="154" t="s">
        <v>1712</v>
      </c>
      <c r="H160" s="155">
        <v>28</v>
      </c>
      <c r="I160" s="156"/>
      <c r="L160" s="152"/>
      <c r="M160" s="157"/>
      <c r="T160" s="158"/>
      <c r="AT160" s="153" t="s">
        <v>178</v>
      </c>
      <c r="AU160" s="153" t="s">
        <v>84</v>
      </c>
      <c r="AV160" s="12" t="s">
        <v>84</v>
      </c>
      <c r="AW160" s="12" t="s">
        <v>31</v>
      </c>
      <c r="AX160" s="12" t="s">
        <v>82</v>
      </c>
      <c r="AY160" s="153" t="s">
        <v>138</v>
      </c>
    </row>
    <row r="161" spans="2:65" s="1" customFormat="1" ht="33" customHeight="1">
      <c r="B161" s="131"/>
      <c r="C161" s="132" t="s">
        <v>348</v>
      </c>
      <c r="D161" s="132" t="s">
        <v>139</v>
      </c>
      <c r="E161" s="133" t="s">
        <v>340</v>
      </c>
      <c r="F161" s="134" t="s">
        <v>341</v>
      </c>
      <c r="G161" s="135" t="s">
        <v>207</v>
      </c>
      <c r="H161" s="136">
        <v>5033.74</v>
      </c>
      <c r="I161" s="137"/>
      <c r="J161" s="138">
        <f>ROUND(I161*H161,2)</f>
        <v>0</v>
      </c>
      <c r="K161" s="139"/>
      <c r="L161" s="32"/>
      <c r="M161" s="140" t="s">
        <v>1</v>
      </c>
      <c r="N161" s="141" t="s">
        <v>39</v>
      </c>
      <c r="P161" s="142">
        <f>O161*H161</f>
        <v>0</v>
      </c>
      <c r="Q161" s="142">
        <v>0</v>
      </c>
      <c r="R161" s="142">
        <f>Q161*H161</f>
        <v>0</v>
      </c>
      <c r="S161" s="142">
        <v>0</v>
      </c>
      <c r="T161" s="143">
        <f>S161*H161</f>
        <v>0</v>
      </c>
      <c r="AR161" s="144" t="s">
        <v>143</v>
      </c>
      <c r="AT161" s="144" t="s">
        <v>139</v>
      </c>
      <c r="AU161" s="144" t="s">
        <v>84</v>
      </c>
      <c r="AY161" s="17" t="s">
        <v>138</v>
      </c>
      <c r="BE161" s="145">
        <f>IF(N161="základní",J161,0)</f>
        <v>0</v>
      </c>
      <c r="BF161" s="145">
        <f>IF(N161="snížená",J161,0)</f>
        <v>0</v>
      </c>
      <c r="BG161" s="145">
        <f>IF(N161="zákl. přenesená",J161,0)</f>
        <v>0</v>
      </c>
      <c r="BH161" s="145">
        <f>IF(N161="sníž. přenesená",J161,0)</f>
        <v>0</v>
      </c>
      <c r="BI161" s="145">
        <f>IF(N161="nulová",J161,0)</f>
        <v>0</v>
      </c>
      <c r="BJ161" s="17" t="s">
        <v>82</v>
      </c>
      <c r="BK161" s="145">
        <f>ROUND(I161*H161,2)</f>
        <v>0</v>
      </c>
      <c r="BL161" s="17" t="s">
        <v>143</v>
      </c>
      <c r="BM161" s="144" t="s">
        <v>1713</v>
      </c>
    </row>
    <row r="162" spans="2:65" s="1" customFormat="1" ht="29.25">
      <c r="B162" s="32"/>
      <c r="D162" s="146" t="s">
        <v>145</v>
      </c>
      <c r="F162" s="147" t="s">
        <v>343</v>
      </c>
      <c r="I162" s="148"/>
      <c r="L162" s="32"/>
      <c r="M162" s="149"/>
      <c r="T162" s="56"/>
      <c r="AT162" s="17" t="s">
        <v>145</v>
      </c>
      <c r="AU162" s="17" t="s">
        <v>84</v>
      </c>
    </row>
    <row r="163" spans="2:65" s="12" customFormat="1" ht="11.25">
      <c r="B163" s="152"/>
      <c r="D163" s="146" t="s">
        <v>178</v>
      </c>
      <c r="E163" s="153" t="s">
        <v>1628</v>
      </c>
      <c r="F163" s="154" t="s">
        <v>1714</v>
      </c>
      <c r="H163" s="155">
        <v>807.64</v>
      </c>
      <c r="I163" s="156"/>
      <c r="L163" s="152"/>
      <c r="M163" s="157"/>
      <c r="T163" s="158"/>
      <c r="AT163" s="153" t="s">
        <v>178</v>
      </c>
      <c r="AU163" s="153" t="s">
        <v>84</v>
      </c>
      <c r="AV163" s="12" t="s">
        <v>84</v>
      </c>
      <c r="AW163" s="12" t="s">
        <v>31</v>
      </c>
      <c r="AX163" s="12" t="s">
        <v>74</v>
      </c>
      <c r="AY163" s="153" t="s">
        <v>138</v>
      </c>
    </row>
    <row r="164" spans="2:65" s="12" customFormat="1" ht="11.25">
      <c r="B164" s="152"/>
      <c r="D164" s="146" t="s">
        <v>178</v>
      </c>
      <c r="E164" s="153" t="s">
        <v>1651</v>
      </c>
      <c r="F164" s="154" t="s">
        <v>1715</v>
      </c>
      <c r="H164" s="155">
        <v>211.74</v>
      </c>
      <c r="I164" s="156"/>
      <c r="L164" s="152"/>
      <c r="M164" s="157"/>
      <c r="T164" s="158"/>
      <c r="AT164" s="153" t="s">
        <v>178</v>
      </c>
      <c r="AU164" s="153" t="s">
        <v>84</v>
      </c>
      <c r="AV164" s="12" t="s">
        <v>84</v>
      </c>
      <c r="AW164" s="12" t="s">
        <v>31</v>
      </c>
      <c r="AX164" s="12" t="s">
        <v>74</v>
      </c>
      <c r="AY164" s="153" t="s">
        <v>138</v>
      </c>
    </row>
    <row r="165" spans="2:65" s="12" customFormat="1" ht="11.25">
      <c r="B165" s="152"/>
      <c r="D165" s="146" t="s">
        <v>178</v>
      </c>
      <c r="E165" s="153" t="s">
        <v>280</v>
      </c>
      <c r="F165" s="154" t="s">
        <v>1716</v>
      </c>
      <c r="H165" s="155">
        <v>95.94</v>
      </c>
      <c r="I165" s="156"/>
      <c r="L165" s="152"/>
      <c r="M165" s="157"/>
      <c r="T165" s="158"/>
      <c r="AT165" s="153" t="s">
        <v>178</v>
      </c>
      <c r="AU165" s="153" t="s">
        <v>84</v>
      </c>
      <c r="AV165" s="12" t="s">
        <v>84</v>
      </c>
      <c r="AW165" s="12" t="s">
        <v>31</v>
      </c>
      <c r="AX165" s="12" t="s">
        <v>74</v>
      </c>
      <c r="AY165" s="153" t="s">
        <v>138</v>
      </c>
    </row>
    <row r="166" spans="2:65" s="12" customFormat="1" ht="11.25">
      <c r="B166" s="152"/>
      <c r="D166" s="146" t="s">
        <v>178</v>
      </c>
      <c r="E166" s="153" t="s">
        <v>1647</v>
      </c>
      <c r="F166" s="154" t="s">
        <v>1717</v>
      </c>
      <c r="H166" s="155">
        <v>2945.55</v>
      </c>
      <c r="I166" s="156"/>
      <c r="L166" s="152"/>
      <c r="M166" s="157"/>
      <c r="T166" s="158"/>
      <c r="AT166" s="153" t="s">
        <v>178</v>
      </c>
      <c r="AU166" s="153" t="s">
        <v>84</v>
      </c>
      <c r="AV166" s="12" t="s">
        <v>84</v>
      </c>
      <c r="AW166" s="12" t="s">
        <v>31</v>
      </c>
      <c r="AX166" s="12" t="s">
        <v>74</v>
      </c>
      <c r="AY166" s="153" t="s">
        <v>138</v>
      </c>
    </row>
    <row r="167" spans="2:65" s="12" customFormat="1" ht="11.25">
      <c r="B167" s="152"/>
      <c r="D167" s="146" t="s">
        <v>178</v>
      </c>
      <c r="E167" s="153" t="s">
        <v>1649</v>
      </c>
      <c r="F167" s="154" t="s">
        <v>1718</v>
      </c>
      <c r="H167" s="155">
        <v>630.04999999999995</v>
      </c>
      <c r="I167" s="156"/>
      <c r="L167" s="152"/>
      <c r="M167" s="157"/>
      <c r="T167" s="158"/>
      <c r="AT167" s="153" t="s">
        <v>178</v>
      </c>
      <c r="AU167" s="153" t="s">
        <v>84</v>
      </c>
      <c r="AV167" s="12" t="s">
        <v>84</v>
      </c>
      <c r="AW167" s="12" t="s">
        <v>31</v>
      </c>
      <c r="AX167" s="12" t="s">
        <v>74</v>
      </c>
      <c r="AY167" s="153" t="s">
        <v>138</v>
      </c>
    </row>
    <row r="168" spans="2:65" s="12" customFormat="1" ht="11.25">
      <c r="B168" s="152"/>
      <c r="D168" s="146" t="s">
        <v>178</v>
      </c>
      <c r="E168" s="153" t="s">
        <v>1</v>
      </c>
      <c r="F168" s="154" t="s">
        <v>1719</v>
      </c>
      <c r="H168" s="155">
        <v>-44</v>
      </c>
      <c r="I168" s="156"/>
      <c r="L168" s="152"/>
      <c r="M168" s="157"/>
      <c r="T168" s="158"/>
      <c r="AT168" s="153" t="s">
        <v>178</v>
      </c>
      <c r="AU168" s="153" t="s">
        <v>84</v>
      </c>
      <c r="AV168" s="12" t="s">
        <v>84</v>
      </c>
      <c r="AW168" s="12" t="s">
        <v>31</v>
      </c>
      <c r="AX168" s="12" t="s">
        <v>74</v>
      </c>
      <c r="AY168" s="153" t="s">
        <v>138</v>
      </c>
    </row>
    <row r="169" spans="2:65" s="12" customFormat="1" ht="11.25">
      <c r="B169" s="152"/>
      <c r="D169" s="146" t="s">
        <v>178</v>
      </c>
      <c r="E169" s="153" t="s">
        <v>1</v>
      </c>
      <c r="F169" s="154" t="s">
        <v>1720</v>
      </c>
      <c r="H169" s="155">
        <v>-25.2</v>
      </c>
      <c r="I169" s="156"/>
      <c r="L169" s="152"/>
      <c r="M169" s="157"/>
      <c r="T169" s="158"/>
      <c r="AT169" s="153" t="s">
        <v>178</v>
      </c>
      <c r="AU169" s="153" t="s">
        <v>84</v>
      </c>
      <c r="AV169" s="12" t="s">
        <v>84</v>
      </c>
      <c r="AW169" s="12" t="s">
        <v>31</v>
      </c>
      <c r="AX169" s="12" t="s">
        <v>74</v>
      </c>
      <c r="AY169" s="153" t="s">
        <v>138</v>
      </c>
    </row>
    <row r="170" spans="2:65" s="14" customFormat="1" ht="11.25">
      <c r="B170" s="173"/>
      <c r="D170" s="146" t="s">
        <v>178</v>
      </c>
      <c r="E170" s="174" t="s">
        <v>282</v>
      </c>
      <c r="F170" s="175" t="s">
        <v>304</v>
      </c>
      <c r="H170" s="176">
        <v>4621.72</v>
      </c>
      <c r="I170" s="177"/>
      <c r="L170" s="173"/>
      <c r="M170" s="178"/>
      <c r="T170" s="179"/>
      <c r="AT170" s="174" t="s">
        <v>178</v>
      </c>
      <c r="AU170" s="174" t="s">
        <v>84</v>
      </c>
      <c r="AV170" s="14" t="s">
        <v>154</v>
      </c>
      <c r="AW170" s="14" t="s">
        <v>31</v>
      </c>
      <c r="AX170" s="14" t="s">
        <v>74</v>
      </c>
      <c r="AY170" s="174" t="s">
        <v>138</v>
      </c>
    </row>
    <row r="171" spans="2:65" s="12" customFormat="1" ht="22.5">
      <c r="B171" s="152"/>
      <c r="D171" s="146" t="s">
        <v>178</v>
      </c>
      <c r="E171" s="153" t="s">
        <v>274</v>
      </c>
      <c r="F171" s="154" t="s">
        <v>1721</v>
      </c>
      <c r="H171" s="155">
        <v>419.02</v>
      </c>
      <c r="I171" s="156"/>
      <c r="L171" s="152"/>
      <c r="M171" s="157"/>
      <c r="T171" s="158"/>
      <c r="AT171" s="153" t="s">
        <v>178</v>
      </c>
      <c r="AU171" s="153" t="s">
        <v>84</v>
      </c>
      <c r="AV171" s="12" t="s">
        <v>84</v>
      </c>
      <c r="AW171" s="12" t="s">
        <v>31</v>
      </c>
      <c r="AX171" s="12" t="s">
        <v>74</v>
      </c>
      <c r="AY171" s="153" t="s">
        <v>138</v>
      </c>
    </row>
    <row r="172" spans="2:65" s="12" customFormat="1" ht="11.25">
      <c r="B172" s="152"/>
      <c r="D172" s="146" t="s">
        <v>178</v>
      </c>
      <c r="E172" s="153" t="s">
        <v>1</v>
      </c>
      <c r="F172" s="154" t="s">
        <v>1722</v>
      </c>
      <c r="H172" s="155">
        <v>-7</v>
      </c>
      <c r="I172" s="156"/>
      <c r="L172" s="152"/>
      <c r="M172" s="157"/>
      <c r="T172" s="158"/>
      <c r="AT172" s="153" t="s">
        <v>178</v>
      </c>
      <c r="AU172" s="153" t="s">
        <v>84</v>
      </c>
      <c r="AV172" s="12" t="s">
        <v>84</v>
      </c>
      <c r="AW172" s="12" t="s">
        <v>31</v>
      </c>
      <c r="AX172" s="12" t="s">
        <v>74</v>
      </c>
      <c r="AY172" s="153" t="s">
        <v>138</v>
      </c>
    </row>
    <row r="173" spans="2:65" s="14" customFormat="1" ht="11.25">
      <c r="B173" s="173"/>
      <c r="D173" s="146" t="s">
        <v>178</v>
      </c>
      <c r="E173" s="174" t="s">
        <v>284</v>
      </c>
      <c r="F173" s="175" t="s">
        <v>304</v>
      </c>
      <c r="H173" s="176">
        <v>412.02</v>
      </c>
      <c r="I173" s="177"/>
      <c r="L173" s="173"/>
      <c r="M173" s="178"/>
      <c r="T173" s="179"/>
      <c r="AT173" s="174" t="s">
        <v>178</v>
      </c>
      <c r="AU173" s="174" t="s">
        <v>84</v>
      </c>
      <c r="AV173" s="14" t="s">
        <v>154</v>
      </c>
      <c r="AW173" s="14" t="s">
        <v>31</v>
      </c>
      <c r="AX173" s="14" t="s">
        <v>74</v>
      </c>
      <c r="AY173" s="174" t="s">
        <v>138</v>
      </c>
    </row>
    <row r="174" spans="2:65" s="13" customFormat="1" ht="11.25">
      <c r="B174" s="163"/>
      <c r="D174" s="146" t="s">
        <v>178</v>
      </c>
      <c r="E174" s="164" t="s">
        <v>1</v>
      </c>
      <c r="F174" s="165" t="s">
        <v>221</v>
      </c>
      <c r="H174" s="166">
        <v>5033.74</v>
      </c>
      <c r="I174" s="167"/>
      <c r="L174" s="163"/>
      <c r="M174" s="168"/>
      <c r="T174" s="169"/>
      <c r="AT174" s="164" t="s">
        <v>178</v>
      </c>
      <c r="AU174" s="164" t="s">
        <v>84</v>
      </c>
      <c r="AV174" s="13" t="s">
        <v>143</v>
      </c>
      <c r="AW174" s="13" t="s">
        <v>31</v>
      </c>
      <c r="AX174" s="13" t="s">
        <v>82</v>
      </c>
      <c r="AY174" s="164" t="s">
        <v>138</v>
      </c>
    </row>
    <row r="175" spans="2:65" s="1" customFormat="1" ht="24.2" customHeight="1">
      <c r="B175" s="131"/>
      <c r="C175" s="132" t="s">
        <v>353</v>
      </c>
      <c r="D175" s="132" t="s">
        <v>139</v>
      </c>
      <c r="E175" s="133" t="s">
        <v>349</v>
      </c>
      <c r="F175" s="134" t="s">
        <v>350</v>
      </c>
      <c r="G175" s="135" t="s">
        <v>207</v>
      </c>
      <c r="H175" s="136">
        <v>2105.19</v>
      </c>
      <c r="I175" s="137"/>
      <c r="J175" s="138">
        <f>ROUND(I175*H175,2)</f>
        <v>0</v>
      </c>
      <c r="K175" s="139"/>
      <c r="L175" s="32"/>
      <c r="M175" s="140" t="s">
        <v>1</v>
      </c>
      <c r="N175" s="141" t="s">
        <v>39</v>
      </c>
      <c r="P175" s="142">
        <f>O175*H175</f>
        <v>0</v>
      </c>
      <c r="Q175" s="142">
        <v>0</v>
      </c>
      <c r="R175" s="142">
        <f>Q175*H175</f>
        <v>0</v>
      </c>
      <c r="S175" s="142">
        <v>0</v>
      </c>
      <c r="T175" s="143">
        <f>S175*H175</f>
        <v>0</v>
      </c>
      <c r="AR175" s="144" t="s">
        <v>143</v>
      </c>
      <c r="AT175" s="144" t="s">
        <v>139</v>
      </c>
      <c r="AU175" s="144" t="s">
        <v>84</v>
      </c>
      <c r="AY175" s="17" t="s">
        <v>138</v>
      </c>
      <c r="BE175" s="145">
        <f>IF(N175="základní",J175,0)</f>
        <v>0</v>
      </c>
      <c r="BF175" s="145">
        <f>IF(N175="snížená",J175,0)</f>
        <v>0</v>
      </c>
      <c r="BG175" s="145">
        <f>IF(N175="zákl. přenesená",J175,0)</f>
        <v>0</v>
      </c>
      <c r="BH175" s="145">
        <f>IF(N175="sníž. přenesená",J175,0)</f>
        <v>0</v>
      </c>
      <c r="BI175" s="145">
        <f>IF(N175="nulová",J175,0)</f>
        <v>0</v>
      </c>
      <c r="BJ175" s="17" t="s">
        <v>82</v>
      </c>
      <c r="BK175" s="145">
        <f>ROUND(I175*H175,2)</f>
        <v>0</v>
      </c>
      <c r="BL175" s="17" t="s">
        <v>143</v>
      </c>
      <c r="BM175" s="144" t="s">
        <v>1723</v>
      </c>
    </row>
    <row r="176" spans="2:65" s="12" customFormat="1" ht="11.25">
      <c r="B176" s="152"/>
      <c r="D176" s="146" t="s">
        <v>178</v>
      </c>
      <c r="E176" s="153" t="s">
        <v>1</v>
      </c>
      <c r="F176" s="154" t="s">
        <v>1724</v>
      </c>
      <c r="H176" s="155">
        <v>2105.19</v>
      </c>
      <c r="I176" s="156"/>
      <c r="L176" s="152"/>
      <c r="M176" s="157"/>
      <c r="T176" s="158"/>
      <c r="AT176" s="153" t="s">
        <v>178</v>
      </c>
      <c r="AU176" s="153" t="s">
        <v>84</v>
      </c>
      <c r="AV176" s="12" t="s">
        <v>84</v>
      </c>
      <c r="AW176" s="12" t="s">
        <v>31</v>
      </c>
      <c r="AX176" s="12" t="s">
        <v>82</v>
      </c>
      <c r="AY176" s="153" t="s">
        <v>138</v>
      </c>
    </row>
    <row r="177" spans="2:65" s="1" customFormat="1" ht="16.5" customHeight="1">
      <c r="B177" s="131"/>
      <c r="C177" s="180" t="s">
        <v>359</v>
      </c>
      <c r="D177" s="180" t="s">
        <v>320</v>
      </c>
      <c r="E177" s="181" t="s">
        <v>354</v>
      </c>
      <c r="F177" s="182" t="s">
        <v>355</v>
      </c>
      <c r="G177" s="183" t="s">
        <v>356</v>
      </c>
      <c r="H177" s="184">
        <v>10.301</v>
      </c>
      <c r="I177" s="185"/>
      <c r="J177" s="186">
        <f>ROUND(I177*H177,2)</f>
        <v>0</v>
      </c>
      <c r="K177" s="187"/>
      <c r="L177" s="188"/>
      <c r="M177" s="189" t="s">
        <v>1</v>
      </c>
      <c r="N177" s="190" t="s">
        <v>39</v>
      </c>
      <c r="P177" s="142">
        <f>O177*H177</f>
        <v>0</v>
      </c>
      <c r="Q177" s="142">
        <v>1E-3</v>
      </c>
      <c r="R177" s="142">
        <f>Q177*H177</f>
        <v>1.0301000000000001E-2</v>
      </c>
      <c r="S177" s="142">
        <v>0</v>
      </c>
      <c r="T177" s="143">
        <f>S177*H177</f>
        <v>0</v>
      </c>
      <c r="AR177" s="144" t="s">
        <v>180</v>
      </c>
      <c r="AT177" s="144" t="s">
        <v>320</v>
      </c>
      <c r="AU177" s="144" t="s">
        <v>84</v>
      </c>
      <c r="AY177" s="17" t="s">
        <v>138</v>
      </c>
      <c r="BE177" s="145">
        <f>IF(N177="základní",J177,0)</f>
        <v>0</v>
      </c>
      <c r="BF177" s="145">
        <f>IF(N177="snížená",J177,0)</f>
        <v>0</v>
      </c>
      <c r="BG177" s="145">
        <f>IF(N177="zákl. přenesená",J177,0)</f>
        <v>0</v>
      </c>
      <c r="BH177" s="145">
        <f>IF(N177="sníž. přenesená",J177,0)</f>
        <v>0</v>
      </c>
      <c r="BI177" s="145">
        <f>IF(N177="nulová",J177,0)</f>
        <v>0</v>
      </c>
      <c r="BJ177" s="17" t="s">
        <v>82</v>
      </c>
      <c r="BK177" s="145">
        <f>ROUND(I177*H177,2)</f>
        <v>0</v>
      </c>
      <c r="BL177" s="17" t="s">
        <v>143</v>
      </c>
      <c r="BM177" s="144" t="s">
        <v>1725</v>
      </c>
    </row>
    <row r="178" spans="2:65" s="1" customFormat="1" ht="97.5">
      <c r="B178" s="32"/>
      <c r="D178" s="146" t="s">
        <v>145</v>
      </c>
      <c r="F178" s="147" t="s">
        <v>2127</v>
      </c>
      <c r="I178" s="148"/>
      <c r="L178" s="32"/>
      <c r="M178" s="149"/>
      <c r="T178" s="56"/>
      <c r="AT178" s="17" t="s">
        <v>145</v>
      </c>
      <c r="AU178" s="17" t="s">
        <v>84</v>
      </c>
    </row>
    <row r="179" spans="2:65" s="12" customFormat="1" ht="11.25">
      <c r="B179" s="152"/>
      <c r="D179" s="146" t="s">
        <v>178</v>
      </c>
      <c r="E179" s="153" t="s">
        <v>1</v>
      </c>
      <c r="F179" s="154" t="s">
        <v>358</v>
      </c>
      <c r="H179" s="155">
        <v>10.301</v>
      </c>
      <c r="I179" s="156"/>
      <c r="L179" s="152"/>
      <c r="M179" s="157"/>
      <c r="T179" s="158"/>
      <c r="AT179" s="153" t="s">
        <v>178</v>
      </c>
      <c r="AU179" s="153" t="s">
        <v>84</v>
      </c>
      <c r="AV179" s="12" t="s">
        <v>84</v>
      </c>
      <c r="AW179" s="12" t="s">
        <v>31</v>
      </c>
      <c r="AX179" s="12" t="s">
        <v>82</v>
      </c>
      <c r="AY179" s="153" t="s">
        <v>138</v>
      </c>
    </row>
    <row r="180" spans="2:65" s="1" customFormat="1" ht="16.5" customHeight="1">
      <c r="B180" s="131"/>
      <c r="C180" s="180" t="s">
        <v>8</v>
      </c>
      <c r="D180" s="180" t="s">
        <v>320</v>
      </c>
      <c r="E180" s="181" t="s">
        <v>1726</v>
      </c>
      <c r="F180" s="182" t="s">
        <v>355</v>
      </c>
      <c r="G180" s="183" t="s">
        <v>356</v>
      </c>
      <c r="H180" s="184">
        <v>10.096</v>
      </c>
      <c r="I180" s="185"/>
      <c r="J180" s="186">
        <f>ROUND(I180*H180,2)</f>
        <v>0</v>
      </c>
      <c r="K180" s="187"/>
      <c r="L180" s="188"/>
      <c r="M180" s="189" t="s">
        <v>1</v>
      </c>
      <c r="N180" s="190" t="s">
        <v>39</v>
      </c>
      <c r="P180" s="142">
        <f>O180*H180</f>
        <v>0</v>
      </c>
      <c r="Q180" s="142">
        <v>1E-3</v>
      </c>
      <c r="R180" s="142">
        <f>Q180*H180</f>
        <v>1.0096000000000001E-2</v>
      </c>
      <c r="S180" s="142">
        <v>0</v>
      </c>
      <c r="T180" s="143">
        <f>S180*H180</f>
        <v>0</v>
      </c>
      <c r="AR180" s="144" t="s">
        <v>180</v>
      </c>
      <c r="AT180" s="144" t="s">
        <v>320</v>
      </c>
      <c r="AU180" s="144" t="s">
        <v>84</v>
      </c>
      <c r="AY180" s="17" t="s">
        <v>138</v>
      </c>
      <c r="BE180" s="145">
        <f>IF(N180="základní",J180,0)</f>
        <v>0</v>
      </c>
      <c r="BF180" s="145">
        <f>IF(N180="snížená",J180,0)</f>
        <v>0</v>
      </c>
      <c r="BG180" s="145">
        <f>IF(N180="zákl. přenesená",J180,0)</f>
        <v>0</v>
      </c>
      <c r="BH180" s="145">
        <f>IF(N180="sníž. přenesená",J180,0)</f>
        <v>0</v>
      </c>
      <c r="BI180" s="145">
        <f>IF(N180="nulová",J180,0)</f>
        <v>0</v>
      </c>
      <c r="BJ180" s="17" t="s">
        <v>82</v>
      </c>
      <c r="BK180" s="145">
        <f>ROUND(I180*H180,2)</f>
        <v>0</v>
      </c>
      <c r="BL180" s="17" t="s">
        <v>143</v>
      </c>
      <c r="BM180" s="144" t="s">
        <v>1727</v>
      </c>
    </row>
    <row r="181" spans="2:65" s="1" customFormat="1" ht="210.75" customHeight="1">
      <c r="B181" s="32"/>
      <c r="D181" s="146" t="s">
        <v>145</v>
      </c>
      <c r="F181" s="147" t="s">
        <v>2128</v>
      </c>
      <c r="I181" s="148"/>
      <c r="L181" s="32"/>
      <c r="M181" s="149"/>
      <c r="T181" s="56"/>
      <c r="AT181" s="17" t="s">
        <v>145</v>
      </c>
      <c r="AU181" s="17" t="s">
        <v>84</v>
      </c>
    </row>
    <row r="182" spans="2:65" s="12" customFormat="1" ht="11.25">
      <c r="B182" s="152"/>
      <c r="D182" s="146" t="s">
        <v>178</v>
      </c>
      <c r="E182" s="153" t="s">
        <v>1</v>
      </c>
      <c r="F182" s="154" t="s">
        <v>1728</v>
      </c>
      <c r="H182" s="155">
        <v>10.096</v>
      </c>
      <c r="I182" s="156"/>
      <c r="L182" s="152"/>
      <c r="M182" s="157"/>
      <c r="T182" s="158"/>
      <c r="AT182" s="153" t="s">
        <v>178</v>
      </c>
      <c r="AU182" s="153" t="s">
        <v>84</v>
      </c>
      <c r="AV182" s="12" t="s">
        <v>84</v>
      </c>
      <c r="AW182" s="12" t="s">
        <v>31</v>
      </c>
      <c r="AX182" s="12" t="s">
        <v>82</v>
      </c>
      <c r="AY182" s="153" t="s">
        <v>138</v>
      </c>
    </row>
    <row r="183" spans="2:65" s="1" customFormat="1" ht="16.5" customHeight="1">
      <c r="B183" s="131"/>
      <c r="C183" s="180" t="s">
        <v>367</v>
      </c>
      <c r="D183" s="180" t="s">
        <v>320</v>
      </c>
      <c r="E183" s="181" t="s">
        <v>1729</v>
      </c>
      <c r="F183" s="182" t="s">
        <v>355</v>
      </c>
      <c r="G183" s="183" t="s">
        <v>356</v>
      </c>
      <c r="H183" s="184">
        <v>3.15</v>
      </c>
      <c r="I183" s="185"/>
      <c r="J183" s="186">
        <f>ROUND(I183*H183,2)</f>
        <v>0</v>
      </c>
      <c r="K183" s="187"/>
      <c r="L183" s="188"/>
      <c r="M183" s="189" t="s">
        <v>1</v>
      </c>
      <c r="N183" s="190" t="s">
        <v>39</v>
      </c>
      <c r="P183" s="142">
        <f>O183*H183</f>
        <v>0</v>
      </c>
      <c r="Q183" s="142">
        <v>1E-3</v>
      </c>
      <c r="R183" s="142">
        <f>Q183*H183</f>
        <v>3.15E-3</v>
      </c>
      <c r="S183" s="142">
        <v>0</v>
      </c>
      <c r="T183" s="143">
        <f>S183*H183</f>
        <v>0</v>
      </c>
      <c r="AR183" s="144" t="s">
        <v>180</v>
      </c>
      <c r="AT183" s="144" t="s">
        <v>320</v>
      </c>
      <c r="AU183" s="144" t="s">
        <v>84</v>
      </c>
      <c r="AY183" s="17" t="s">
        <v>138</v>
      </c>
      <c r="BE183" s="145">
        <f>IF(N183="základní",J183,0)</f>
        <v>0</v>
      </c>
      <c r="BF183" s="145">
        <f>IF(N183="snížená",J183,0)</f>
        <v>0</v>
      </c>
      <c r="BG183" s="145">
        <f>IF(N183="zákl. přenesená",J183,0)</f>
        <v>0</v>
      </c>
      <c r="BH183" s="145">
        <f>IF(N183="sníž. přenesená",J183,0)</f>
        <v>0</v>
      </c>
      <c r="BI183" s="145">
        <f>IF(N183="nulová",J183,0)</f>
        <v>0</v>
      </c>
      <c r="BJ183" s="17" t="s">
        <v>82</v>
      </c>
      <c r="BK183" s="145">
        <f>ROUND(I183*H183,2)</f>
        <v>0</v>
      </c>
      <c r="BL183" s="17" t="s">
        <v>143</v>
      </c>
      <c r="BM183" s="144" t="s">
        <v>1730</v>
      </c>
    </row>
    <row r="184" spans="2:65" s="1" customFormat="1" ht="408.75" customHeight="1">
      <c r="B184" s="32"/>
      <c r="D184" s="146" t="s">
        <v>145</v>
      </c>
      <c r="F184" s="147" t="s">
        <v>2129</v>
      </c>
      <c r="I184" s="148"/>
      <c r="L184" s="32"/>
      <c r="M184" s="149"/>
      <c r="T184" s="56"/>
      <c r="AT184" s="17" t="s">
        <v>145</v>
      </c>
      <c r="AU184" s="17" t="s">
        <v>84</v>
      </c>
    </row>
    <row r="185" spans="2:65" s="12" customFormat="1" ht="11.25">
      <c r="B185" s="152"/>
      <c r="D185" s="146" t="s">
        <v>178</v>
      </c>
      <c r="E185" s="153" t="s">
        <v>1</v>
      </c>
      <c r="F185" s="154" t="s">
        <v>1731</v>
      </c>
      <c r="H185" s="155">
        <v>3.15</v>
      </c>
      <c r="I185" s="156"/>
      <c r="L185" s="152"/>
      <c r="M185" s="157"/>
      <c r="T185" s="158"/>
      <c r="AT185" s="153" t="s">
        <v>178</v>
      </c>
      <c r="AU185" s="153" t="s">
        <v>84</v>
      </c>
      <c r="AV185" s="12" t="s">
        <v>84</v>
      </c>
      <c r="AW185" s="12" t="s">
        <v>31</v>
      </c>
      <c r="AX185" s="12" t="s">
        <v>82</v>
      </c>
      <c r="AY185" s="153" t="s">
        <v>138</v>
      </c>
    </row>
    <row r="186" spans="2:65" s="1" customFormat="1" ht="16.5" customHeight="1">
      <c r="B186" s="131"/>
      <c r="C186" s="180" t="s">
        <v>377</v>
      </c>
      <c r="D186" s="180" t="s">
        <v>320</v>
      </c>
      <c r="E186" s="181" t="s">
        <v>1732</v>
      </c>
      <c r="F186" s="182" t="s">
        <v>355</v>
      </c>
      <c r="G186" s="183" t="s">
        <v>356</v>
      </c>
      <c r="H186" s="184">
        <v>1.0589999999999999</v>
      </c>
      <c r="I186" s="185"/>
      <c r="J186" s="186">
        <f>ROUND(I186*H186,2)</f>
        <v>0</v>
      </c>
      <c r="K186" s="187"/>
      <c r="L186" s="188"/>
      <c r="M186" s="189" t="s">
        <v>1</v>
      </c>
      <c r="N186" s="190" t="s">
        <v>39</v>
      </c>
      <c r="P186" s="142">
        <f>O186*H186</f>
        <v>0</v>
      </c>
      <c r="Q186" s="142">
        <v>1E-3</v>
      </c>
      <c r="R186" s="142">
        <f>Q186*H186</f>
        <v>1.059E-3</v>
      </c>
      <c r="S186" s="142">
        <v>0</v>
      </c>
      <c r="T186" s="143">
        <f>S186*H186</f>
        <v>0</v>
      </c>
      <c r="AR186" s="144" t="s">
        <v>180</v>
      </c>
      <c r="AT186" s="144" t="s">
        <v>320</v>
      </c>
      <c r="AU186" s="144" t="s">
        <v>84</v>
      </c>
      <c r="AY186" s="17" t="s">
        <v>138</v>
      </c>
      <c r="BE186" s="145">
        <f>IF(N186="základní",J186,0)</f>
        <v>0</v>
      </c>
      <c r="BF186" s="145">
        <f>IF(N186="snížená",J186,0)</f>
        <v>0</v>
      </c>
      <c r="BG186" s="145">
        <f>IF(N186="zákl. přenesená",J186,0)</f>
        <v>0</v>
      </c>
      <c r="BH186" s="145">
        <f>IF(N186="sníž. přenesená",J186,0)</f>
        <v>0</v>
      </c>
      <c r="BI186" s="145">
        <f>IF(N186="nulová",J186,0)</f>
        <v>0</v>
      </c>
      <c r="BJ186" s="17" t="s">
        <v>82</v>
      </c>
      <c r="BK186" s="145">
        <f>ROUND(I186*H186,2)</f>
        <v>0</v>
      </c>
      <c r="BL186" s="17" t="s">
        <v>143</v>
      </c>
      <c r="BM186" s="144" t="s">
        <v>1733</v>
      </c>
    </row>
    <row r="187" spans="2:65" s="1" customFormat="1" ht="409.5">
      <c r="B187" s="32"/>
      <c r="D187" s="146" t="s">
        <v>145</v>
      </c>
      <c r="F187" s="191" t="s">
        <v>2130</v>
      </c>
      <c r="I187" s="148"/>
      <c r="L187" s="32"/>
      <c r="M187" s="149"/>
      <c r="T187" s="56"/>
      <c r="AT187" s="17" t="s">
        <v>145</v>
      </c>
      <c r="AU187" s="17" t="s">
        <v>84</v>
      </c>
    </row>
    <row r="188" spans="2:65" s="12" customFormat="1" ht="11.25">
      <c r="B188" s="152"/>
      <c r="D188" s="146" t="s">
        <v>178</v>
      </c>
      <c r="E188" s="153" t="s">
        <v>1</v>
      </c>
      <c r="F188" s="154" t="s">
        <v>1734</v>
      </c>
      <c r="H188" s="155">
        <v>1.0589999999999999</v>
      </c>
      <c r="I188" s="156"/>
      <c r="L188" s="152"/>
      <c r="M188" s="157"/>
      <c r="T188" s="158"/>
      <c r="AT188" s="153" t="s">
        <v>178</v>
      </c>
      <c r="AU188" s="153" t="s">
        <v>84</v>
      </c>
      <c r="AV188" s="12" t="s">
        <v>84</v>
      </c>
      <c r="AW188" s="12" t="s">
        <v>31</v>
      </c>
      <c r="AX188" s="12" t="s">
        <v>82</v>
      </c>
      <c r="AY188" s="153" t="s">
        <v>138</v>
      </c>
    </row>
    <row r="189" spans="2:65" s="1" customFormat="1" ht="16.5" customHeight="1">
      <c r="B189" s="131"/>
      <c r="C189" s="180" t="s">
        <v>382</v>
      </c>
      <c r="D189" s="180" t="s">
        <v>320</v>
      </c>
      <c r="E189" s="181" t="s">
        <v>360</v>
      </c>
      <c r="F189" s="182" t="s">
        <v>355</v>
      </c>
      <c r="G189" s="183" t="s">
        <v>356</v>
      </c>
      <c r="H189" s="184">
        <v>0.33600000000000002</v>
      </c>
      <c r="I189" s="185"/>
      <c r="J189" s="186">
        <f>ROUND(I189*H189,2)</f>
        <v>0</v>
      </c>
      <c r="K189" s="187"/>
      <c r="L189" s="188"/>
      <c r="M189" s="189" t="s">
        <v>1</v>
      </c>
      <c r="N189" s="190" t="s">
        <v>39</v>
      </c>
      <c r="P189" s="142">
        <f>O189*H189</f>
        <v>0</v>
      </c>
      <c r="Q189" s="142">
        <v>1E-3</v>
      </c>
      <c r="R189" s="142">
        <f>Q189*H189</f>
        <v>3.3600000000000004E-4</v>
      </c>
      <c r="S189" s="142">
        <v>0</v>
      </c>
      <c r="T189" s="143">
        <f>S189*H189</f>
        <v>0</v>
      </c>
      <c r="AR189" s="144" t="s">
        <v>180</v>
      </c>
      <c r="AT189" s="144" t="s">
        <v>320</v>
      </c>
      <c r="AU189" s="144" t="s">
        <v>84</v>
      </c>
      <c r="AY189" s="17" t="s">
        <v>138</v>
      </c>
      <c r="BE189" s="145">
        <f>IF(N189="základní",J189,0)</f>
        <v>0</v>
      </c>
      <c r="BF189" s="145">
        <f>IF(N189="snížená",J189,0)</f>
        <v>0</v>
      </c>
      <c r="BG189" s="145">
        <f>IF(N189="zákl. přenesená",J189,0)</f>
        <v>0</v>
      </c>
      <c r="BH189" s="145">
        <f>IF(N189="sníž. přenesená",J189,0)</f>
        <v>0</v>
      </c>
      <c r="BI189" s="145">
        <f>IF(N189="nulová",J189,0)</f>
        <v>0</v>
      </c>
      <c r="BJ189" s="17" t="s">
        <v>82</v>
      </c>
      <c r="BK189" s="145">
        <f>ROUND(I189*H189,2)</f>
        <v>0</v>
      </c>
      <c r="BL189" s="17" t="s">
        <v>143</v>
      </c>
      <c r="BM189" s="144" t="s">
        <v>1735</v>
      </c>
    </row>
    <row r="190" spans="2:65" s="1" customFormat="1" ht="409.5">
      <c r="B190" s="32"/>
      <c r="D190" s="146" t="s">
        <v>145</v>
      </c>
      <c r="F190" s="191" t="s">
        <v>2131</v>
      </c>
      <c r="I190" s="148"/>
      <c r="L190" s="32"/>
      <c r="M190" s="149"/>
      <c r="T190" s="56"/>
      <c r="AT190" s="17" t="s">
        <v>145</v>
      </c>
      <c r="AU190" s="17" t="s">
        <v>84</v>
      </c>
    </row>
    <row r="191" spans="2:65" s="12" customFormat="1" ht="11.25">
      <c r="B191" s="152"/>
      <c r="D191" s="146" t="s">
        <v>178</v>
      </c>
      <c r="E191" s="153" t="s">
        <v>1</v>
      </c>
      <c r="F191" s="154" t="s">
        <v>362</v>
      </c>
      <c r="H191" s="155">
        <v>0.33600000000000002</v>
      </c>
      <c r="I191" s="156"/>
      <c r="L191" s="152"/>
      <c r="M191" s="157"/>
      <c r="T191" s="158"/>
      <c r="AT191" s="153" t="s">
        <v>178</v>
      </c>
      <c r="AU191" s="153" t="s">
        <v>84</v>
      </c>
      <c r="AV191" s="12" t="s">
        <v>84</v>
      </c>
      <c r="AW191" s="12" t="s">
        <v>31</v>
      </c>
      <c r="AX191" s="12" t="s">
        <v>82</v>
      </c>
      <c r="AY191" s="153" t="s">
        <v>138</v>
      </c>
    </row>
    <row r="192" spans="2:65" s="1" customFormat="1" ht="24.2" customHeight="1">
      <c r="B192" s="131"/>
      <c r="C192" s="132" t="s">
        <v>387</v>
      </c>
      <c r="D192" s="132" t="s">
        <v>139</v>
      </c>
      <c r="E192" s="133" t="s">
        <v>1736</v>
      </c>
      <c r="F192" s="134" t="s">
        <v>1737</v>
      </c>
      <c r="G192" s="135" t="s">
        <v>207</v>
      </c>
      <c r="H192" s="136">
        <v>2928.55</v>
      </c>
      <c r="I192" s="137"/>
      <c r="J192" s="138">
        <f>ROUND(I192*H192,2)</f>
        <v>0</v>
      </c>
      <c r="K192" s="139"/>
      <c r="L192" s="32"/>
      <c r="M192" s="140" t="s">
        <v>1</v>
      </c>
      <c r="N192" s="141" t="s">
        <v>39</v>
      </c>
      <c r="P192" s="142">
        <f>O192*H192</f>
        <v>0</v>
      </c>
      <c r="Q192" s="142">
        <v>0</v>
      </c>
      <c r="R192" s="142">
        <f>Q192*H192</f>
        <v>0</v>
      </c>
      <c r="S192" s="142">
        <v>0</v>
      </c>
      <c r="T192" s="143">
        <f>S192*H192</f>
        <v>0</v>
      </c>
      <c r="AR192" s="144" t="s">
        <v>143</v>
      </c>
      <c r="AT192" s="144" t="s">
        <v>139</v>
      </c>
      <c r="AU192" s="144" t="s">
        <v>84</v>
      </c>
      <c r="AY192" s="17" t="s">
        <v>138</v>
      </c>
      <c r="BE192" s="145">
        <f>IF(N192="základní",J192,0)</f>
        <v>0</v>
      </c>
      <c r="BF192" s="145">
        <f>IF(N192="snížená",J192,0)</f>
        <v>0</v>
      </c>
      <c r="BG192" s="145">
        <f>IF(N192="zákl. přenesená",J192,0)</f>
        <v>0</v>
      </c>
      <c r="BH192" s="145">
        <f>IF(N192="sníž. přenesená",J192,0)</f>
        <v>0</v>
      </c>
      <c r="BI192" s="145">
        <f>IF(N192="nulová",J192,0)</f>
        <v>0</v>
      </c>
      <c r="BJ192" s="17" t="s">
        <v>82</v>
      </c>
      <c r="BK192" s="145">
        <f>ROUND(I192*H192,2)</f>
        <v>0</v>
      </c>
      <c r="BL192" s="17" t="s">
        <v>143</v>
      </c>
      <c r="BM192" s="144" t="s">
        <v>1738</v>
      </c>
    </row>
    <row r="193" spans="2:65" s="12" customFormat="1" ht="11.25">
      <c r="B193" s="152"/>
      <c r="D193" s="146" t="s">
        <v>178</v>
      </c>
      <c r="E193" s="153" t="s">
        <v>1</v>
      </c>
      <c r="F193" s="154" t="s">
        <v>1739</v>
      </c>
      <c r="H193" s="155">
        <v>2928.55</v>
      </c>
      <c r="I193" s="156"/>
      <c r="L193" s="152"/>
      <c r="M193" s="157"/>
      <c r="T193" s="158"/>
      <c r="AT193" s="153" t="s">
        <v>178</v>
      </c>
      <c r="AU193" s="153" t="s">
        <v>84</v>
      </c>
      <c r="AV193" s="12" t="s">
        <v>84</v>
      </c>
      <c r="AW193" s="12" t="s">
        <v>31</v>
      </c>
      <c r="AX193" s="12" t="s">
        <v>82</v>
      </c>
      <c r="AY193" s="153" t="s">
        <v>138</v>
      </c>
    </row>
    <row r="194" spans="2:65" s="1" customFormat="1" ht="16.5" customHeight="1">
      <c r="B194" s="131"/>
      <c r="C194" s="180" t="s">
        <v>391</v>
      </c>
      <c r="D194" s="180" t="s">
        <v>320</v>
      </c>
      <c r="E194" s="181" t="s">
        <v>1740</v>
      </c>
      <c r="F194" s="182" t="s">
        <v>355</v>
      </c>
      <c r="G194" s="183" t="s">
        <v>356</v>
      </c>
      <c r="H194" s="184">
        <v>19.036000000000001</v>
      </c>
      <c r="I194" s="185"/>
      <c r="J194" s="186">
        <f>ROUND(I194*H194,2)</f>
        <v>0</v>
      </c>
      <c r="K194" s="187"/>
      <c r="L194" s="188"/>
      <c r="M194" s="189" t="s">
        <v>1</v>
      </c>
      <c r="N194" s="190" t="s">
        <v>39</v>
      </c>
      <c r="P194" s="142">
        <f>O194*H194</f>
        <v>0</v>
      </c>
      <c r="Q194" s="142">
        <v>1E-3</v>
      </c>
      <c r="R194" s="142">
        <f>Q194*H194</f>
        <v>1.9036000000000001E-2</v>
      </c>
      <c r="S194" s="142">
        <v>0</v>
      </c>
      <c r="T194" s="143">
        <f>S194*H194</f>
        <v>0</v>
      </c>
      <c r="AR194" s="144" t="s">
        <v>180</v>
      </c>
      <c r="AT194" s="144" t="s">
        <v>320</v>
      </c>
      <c r="AU194" s="144" t="s">
        <v>84</v>
      </c>
      <c r="AY194" s="17" t="s">
        <v>138</v>
      </c>
      <c r="BE194" s="145">
        <f>IF(N194="základní",J194,0)</f>
        <v>0</v>
      </c>
      <c r="BF194" s="145">
        <f>IF(N194="snížená",J194,0)</f>
        <v>0</v>
      </c>
      <c r="BG194" s="145">
        <f>IF(N194="zákl. přenesená",J194,0)</f>
        <v>0</v>
      </c>
      <c r="BH194" s="145">
        <f>IF(N194="sníž. přenesená",J194,0)</f>
        <v>0</v>
      </c>
      <c r="BI194" s="145">
        <f>IF(N194="nulová",J194,0)</f>
        <v>0</v>
      </c>
      <c r="BJ194" s="17" t="s">
        <v>82</v>
      </c>
      <c r="BK194" s="145">
        <f>ROUND(I194*H194,2)</f>
        <v>0</v>
      </c>
      <c r="BL194" s="17" t="s">
        <v>143</v>
      </c>
      <c r="BM194" s="144" t="s">
        <v>1741</v>
      </c>
    </row>
    <row r="195" spans="2:65" s="1" customFormat="1" ht="353.25" customHeight="1">
      <c r="B195" s="32"/>
      <c r="D195" s="146" t="s">
        <v>145</v>
      </c>
      <c r="F195" s="147" t="s">
        <v>2132</v>
      </c>
      <c r="I195" s="148"/>
      <c r="L195" s="32"/>
      <c r="M195" s="149"/>
      <c r="T195" s="56"/>
      <c r="AT195" s="17" t="s">
        <v>145</v>
      </c>
      <c r="AU195" s="17" t="s">
        <v>84</v>
      </c>
    </row>
    <row r="196" spans="2:65" s="12" customFormat="1" ht="11.25">
      <c r="B196" s="152"/>
      <c r="D196" s="146" t="s">
        <v>178</v>
      </c>
      <c r="E196" s="153" t="s">
        <v>1</v>
      </c>
      <c r="F196" s="154" t="s">
        <v>1742</v>
      </c>
      <c r="H196" s="155">
        <v>19.036000000000001</v>
      </c>
      <c r="I196" s="156"/>
      <c r="L196" s="152"/>
      <c r="M196" s="157"/>
      <c r="T196" s="158"/>
      <c r="AT196" s="153" t="s">
        <v>178</v>
      </c>
      <c r="AU196" s="153" t="s">
        <v>84</v>
      </c>
      <c r="AV196" s="12" t="s">
        <v>84</v>
      </c>
      <c r="AW196" s="12" t="s">
        <v>31</v>
      </c>
      <c r="AX196" s="12" t="s">
        <v>82</v>
      </c>
      <c r="AY196" s="153" t="s">
        <v>138</v>
      </c>
    </row>
    <row r="197" spans="2:65" s="1" customFormat="1" ht="24.2" customHeight="1">
      <c r="B197" s="131"/>
      <c r="C197" s="132" t="s">
        <v>7</v>
      </c>
      <c r="D197" s="132" t="s">
        <v>139</v>
      </c>
      <c r="E197" s="133" t="s">
        <v>363</v>
      </c>
      <c r="F197" s="134" t="s">
        <v>364</v>
      </c>
      <c r="G197" s="135" t="s">
        <v>207</v>
      </c>
      <c r="H197" s="136">
        <v>5109.9399999999996</v>
      </c>
      <c r="I197" s="137"/>
      <c r="J197" s="138">
        <f>ROUND(I197*H197,2)</f>
        <v>0</v>
      </c>
      <c r="K197" s="139"/>
      <c r="L197" s="32"/>
      <c r="M197" s="140" t="s">
        <v>1</v>
      </c>
      <c r="N197" s="141" t="s">
        <v>39</v>
      </c>
      <c r="P197" s="142">
        <f>O197*H197</f>
        <v>0</v>
      </c>
      <c r="Q197" s="142">
        <v>0</v>
      </c>
      <c r="R197" s="142">
        <f>Q197*H197</f>
        <v>0</v>
      </c>
      <c r="S197" s="142">
        <v>0</v>
      </c>
      <c r="T197" s="143">
        <f>S197*H197</f>
        <v>0</v>
      </c>
      <c r="AR197" s="144" t="s">
        <v>143</v>
      </c>
      <c r="AT197" s="144" t="s">
        <v>139</v>
      </c>
      <c r="AU197" s="144" t="s">
        <v>84</v>
      </c>
      <c r="AY197" s="17" t="s">
        <v>138</v>
      </c>
      <c r="BE197" s="145">
        <f>IF(N197="základní",J197,0)</f>
        <v>0</v>
      </c>
      <c r="BF197" s="145">
        <f>IF(N197="snížená",J197,0)</f>
        <v>0</v>
      </c>
      <c r="BG197" s="145">
        <f>IF(N197="zákl. přenesená",J197,0)</f>
        <v>0</v>
      </c>
      <c r="BH197" s="145">
        <f>IF(N197="sníž. přenesená",J197,0)</f>
        <v>0</v>
      </c>
      <c r="BI197" s="145">
        <f>IF(N197="nulová",J197,0)</f>
        <v>0</v>
      </c>
      <c r="BJ197" s="17" t="s">
        <v>82</v>
      </c>
      <c r="BK197" s="145">
        <f>ROUND(I197*H197,2)</f>
        <v>0</v>
      </c>
      <c r="BL197" s="17" t="s">
        <v>143</v>
      </c>
      <c r="BM197" s="144" t="s">
        <v>1743</v>
      </c>
    </row>
    <row r="198" spans="2:65" s="12" customFormat="1" ht="11.25">
      <c r="B198" s="152"/>
      <c r="D198" s="146" t="s">
        <v>178</v>
      </c>
      <c r="E198" s="153" t="s">
        <v>1</v>
      </c>
      <c r="F198" s="154" t="s">
        <v>1744</v>
      </c>
      <c r="H198" s="155">
        <v>5109.9399999999996</v>
      </c>
      <c r="I198" s="156"/>
      <c r="L198" s="152"/>
      <c r="M198" s="157"/>
      <c r="T198" s="158"/>
      <c r="AT198" s="153" t="s">
        <v>178</v>
      </c>
      <c r="AU198" s="153" t="s">
        <v>84</v>
      </c>
      <c r="AV198" s="12" t="s">
        <v>84</v>
      </c>
      <c r="AW198" s="12" t="s">
        <v>31</v>
      </c>
      <c r="AX198" s="12" t="s">
        <v>74</v>
      </c>
      <c r="AY198" s="153" t="s">
        <v>138</v>
      </c>
    </row>
    <row r="199" spans="2:65" s="13" customFormat="1" ht="11.25">
      <c r="B199" s="163"/>
      <c r="D199" s="146" t="s">
        <v>178</v>
      </c>
      <c r="E199" s="164" t="s">
        <v>1</v>
      </c>
      <c r="F199" s="165" t="s">
        <v>221</v>
      </c>
      <c r="H199" s="166">
        <v>5109.9399999999996</v>
      </c>
      <c r="I199" s="167"/>
      <c r="L199" s="163"/>
      <c r="M199" s="168"/>
      <c r="T199" s="169"/>
      <c r="AT199" s="164" t="s">
        <v>178</v>
      </c>
      <c r="AU199" s="164" t="s">
        <v>84</v>
      </c>
      <c r="AV199" s="13" t="s">
        <v>143</v>
      </c>
      <c r="AW199" s="13" t="s">
        <v>31</v>
      </c>
      <c r="AX199" s="13" t="s">
        <v>82</v>
      </c>
      <c r="AY199" s="164" t="s">
        <v>138</v>
      </c>
    </row>
    <row r="200" spans="2:65" s="1" customFormat="1" ht="37.9" customHeight="1">
      <c r="B200" s="131"/>
      <c r="C200" s="132" t="s">
        <v>399</v>
      </c>
      <c r="D200" s="132" t="s">
        <v>139</v>
      </c>
      <c r="E200" s="133" t="s">
        <v>1745</v>
      </c>
      <c r="F200" s="134" t="s">
        <v>1746</v>
      </c>
      <c r="G200" s="135" t="s">
        <v>298</v>
      </c>
      <c r="H200" s="136">
        <v>84</v>
      </c>
      <c r="I200" s="137"/>
      <c r="J200" s="138">
        <f>ROUND(I200*H200,2)</f>
        <v>0</v>
      </c>
      <c r="K200" s="139"/>
      <c r="L200" s="32"/>
      <c r="M200" s="140" t="s">
        <v>1</v>
      </c>
      <c r="N200" s="141" t="s">
        <v>39</v>
      </c>
      <c r="P200" s="142">
        <f>O200*H200</f>
        <v>0</v>
      </c>
      <c r="Q200" s="142">
        <v>0</v>
      </c>
      <c r="R200" s="142">
        <f>Q200*H200</f>
        <v>0</v>
      </c>
      <c r="S200" s="142">
        <v>0</v>
      </c>
      <c r="T200" s="143">
        <f>S200*H200</f>
        <v>0</v>
      </c>
      <c r="AR200" s="144" t="s">
        <v>143</v>
      </c>
      <c r="AT200" s="144" t="s">
        <v>139</v>
      </c>
      <c r="AU200" s="144" t="s">
        <v>84</v>
      </c>
      <c r="AY200" s="17" t="s">
        <v>138</v>
      </c>
      <c r="BE200" s="145">
        <f>IF(N200="základní",J200,0)</f>
        <v>0</v>
      </c>
      <c r="BF200" s="145">
        <f>IF(N200="snížená",J200,0)</f>
        <v>0</v>
      </c>
      <c r="BG200" s="145">
        <f>IF(N200="zákl. přenesená",J200,0)</f>
        <v>0</v>
      </c>
      <c r="BH200" s="145">
        <f>IF(N200="sníž. přenesená",J200,0)</f>
        <v>0</v>
      </c>
      <c r="BI200" s="145">
        <f>IF(N200="nulová",J200,0)</f>
        <v>0</v>
      </c>
      <c r="BJ200" s="17" t="s">
        <v>82</v>
      </c>
      <c r="BK200" s="145">
        <f>ROUND(I200*H200,2)</f>
        <v>0</v>
      </c>
      <c r="BL200" s="17" t="s">
        <v>143</v>
      </c>
      <c r="BM200" s="144" t="s">
        <v>1747</v>
      </c>
    </row>
    <row r="201" spans="2:65" s="12" customFormat="1" ht="11.25">
      <c r="B201" s="152"/>
      <c r="D201" s="146" t="s">
        <v>178</v>
      </c>
      <c r="E201" s="153" t="s">
        <v>1641</v>
      </c>
      <c r="F201" s="154" t="s">
        <v>1748</v>
      </c>
      <c r="H201" s="155">
        <v>84</v>
      </c>
      <c r="I201" s="156"/>
      <c r="L201" s="152"/>
      <c r="M201" s="157"/>
      <c r="T201" s="158"/>
      <c r="AT201" s="153" t="s">
        <v>178</v>
      </c>
      <c r="AU201" s="153" t="s">
        <v>84</v>
      </c>
      <c r="AV201" s="12" t="s">
        <v>84</v>
      </c>
      <c r="AW201" s="12" t="s">
        <v>31</v>
      </c>
      <c r="AX201" s="12" t="s">
        <v>82</v>
      </c>
      <c r="AY201" s="153" t="s">
        <v>138</v>
      </c>
    </row>
    <row r="202" spans="2:65" s="1" customFormat="1" ht="37.9" customHeight="1">
      <c r="B202" s="131"/>
      <c r="C202" s="132" t="s">
        <v>403</v>
      </c>
      <c r="D202" s="132" t="s">
        <v>139</v>
      </c>
      <c r="E202" s="133" t="s">
        <v>378</v>
      </c>
      <c r="F202" s="134" t="s">
        <v>379</v>
      </c>
      <c r="G202" s="135" t="s">
        <v>298</v>
      </c>
      <c r="H202" s="136">
        <v>51</v>
      </c>
      <c r="I202" s="137"/>
      <c r="J202" s="138">
        <f>ROUND(I202*H202,2)</f>
        <v>0</v>
      </c>
      <c r="K202" s="139"/>
      <c r="L202" s="32"/>
      <c r="M202" s="140" t="s">
        <v>1</v>
      </c>
      <c r="N202" s="141" t="s">
        <v>39</v>
      </c>
      <c r="P202" s="142">
        <f>O202*H202</f>
        <v>0</v>
      </c>
      <c r="Q202" s="142">
        <v>0</v>
      </c>
      <c r="R202" s="142">
        <f>Q202*H202</f>
        <v>0</v>
      </c>
      <c r="S202" s="142">
        <v>0</v>
      </c>
      <c r="T202" s="143">
        <f>S202*H202</f>
        <v>0</v>
      </c>
      <c r="AR202" s="144" t="s">
        <v>143</v>
      </c>
      <c r="AT202" s="144" t="s">
        <v>139</v>
      </c>
      <c r="AU202" s="144" t="s">
        <v>84</v>
      </c>
      <c r="AY202" s="17" t="s">
        <v>138</v>
      </c>
      <c r="BE202" s="145">
        <f>IF(N202="základní",J202,0)</f>
        <v>0</v>
      </c>
      <c r="BF202" s="145">
        <f>IF(N202="snížená",J202,0)</f>
        <v>0</v>
      </c>
      <c r="BG202" s="145">
        <f>IF(N202="zákl. přenesená",J202,0)</f>
        <v>0</v>
      </c>
      <c r="BH202" s="145">
        <f>IF(N202="sníž. přenesená",J202,0)</f>
        <v>0</v>
      </c>
      <c r="BI202" s="145">
        <f>IF(N202="nulová",J202,0)</f>
        <v>0</v>
      </c>
      <c r="BJ202" s="17" t="s">
        <v>82</v>
      </c>
      <c r="BK202" s="145">
        <f>ROUND(I202*H202,2)</f>
        <v>0</v>
      </c>
      <c r="BL202" s="17" t="s">
        <v>143</v>
      </c>
      <c r="BM202" s="144" t="s">
        <v>1749</v>
      </c>
    </row>
    <row r="203" spans="2:65" s="12" customFormat="1" ht="11.25">
      <c r="B203" s="152"/>
      <c r="D203" s="146" t="s">
        <v>178</v>
      </c>
      <c r="E203" s="153" t="s">
        <v>1643</v>
      </c>
      <c r="F203" s="154" t="s">
        <v>1750</v>
      </c>
      <c r="H203" s="155">
        <v>51</v>
      </c>
      <c r="I203" s="156"/>
      <c r="L203" s="152"/>
      <c r="M203" s="157"/>
      <c r="T203" s="158"/>
      <c r="AT203" s="153" t="s">
        <v>178</v>
      </c>
      <c r="AU203" s="153" t="s">
        <v>84</v>
      </c>
      <c r="AV203" s="12" t="s">
        <v>84</v>
      </c>
      <c r="AW203" s="12" t="s">
        <v>31</v>
      </c>
      <c r="AX203" s="12" t="s">
        <v>82</v>
      </c>
      <c r="AY203" s="153" t="s">
        <v>138</v>
      </c>
    </row>
    <row r="204" spans="2:65" s="1" customFormat="1" ht="16.5" customHeight="1">
      <c r="B204" s="131"/>
      <c r="C204" s="180" t="s">
        <v>407</v>
      </c>
      <c r="D204" s="180" t="s">
        <v>320</v>
      </c>
      <c r="E204" s="181" t="s">
        <v>540</v>
      </c>
      <c r="F204" s="182" t="s">
        <v>384</v>
      </c>
      <c r="G204" s="183" t="s">
        <v>214</v>
      </c>
      <c r="H204" s="184">
        <v>3.5579999999999998</v>
      </c>
      <c r="I204" s="185"/>
      <c r="J204" s="186">
        <f>ROUND(I204*H204,2)</f>
        <v>0</v>
      </c>
      <c r="K204" s="187"/>
      <c r="L204" s="188"/>
      <c r="M204" s="189" t="s">
        <v>1</v>
      </c>
      <c r="N204" s="190" t="s">
        <v>39</v>
      </c>
      <c r="P204" s="142">
        <f>O204*H204</f>
        <v>0</v>
      </c>
      <c r="Q204" s="142">
        <v>0.5</v>
      </c>
      <c r="R204" s="142">
        <f>Q204*H204</f>
        <v>1.7789999999999999</v>
      </c>
      <c r="S204" s="142">
        <v>0</v>
      </c>
      <c r="T204" s="143">
        <f>S204*H204</f>
        <v>0</v>
      </c>
      <c r="AR204" s="144" t="s">
        <v>180</v>
      </c>
      <c r="AT204" s="144" t="s">
        <v>320</v>
      </c>
      <c r="AU204" s="144" t="s">
        <v>84</v>
      </c>
      <c r="AY204" s="17" t="s">
        <v>138</v>
      </c>
      <c r="BE204" s="145">
        <f>IF(N204="základní",J204,0)</f>
        <v>0</v>
      </c>
      <c r="BF204" s="145">
        <f>IF(N204="snížená",J204,0)</f>
        <v>0</v>
      </c>
      <c r="BG204" s="145">
        <f>IF(N204="zákl. přenesená",J204,0)</f>
        <v>0</v>
      </c>
      <c r="BH204" s="145">
        <f>IF(N204="sníž. přenesená",J204,0)</f>
        <v>0</v>
      </c>
      <c r="BI204" s="145">
        <f>IF(N204="nulová",J204,0)</f>
        <v>0</v>
      </c>
      <c r="BJ204" s="17" t="s">
        <v>82</v>
      </c>
      <c r="BK204" s="145">
        <f>ROUND(I204*H204,2)</f>
        <v>0</v>
      </c>
      <c r="BL204" s="17" t="s">
        <v>143</v>
      </c>
      <c r="BM204" s="144" t="s">
        <v>1751</v>
      </c>
    </row>
    <row r="205" spans="2:65" s="12" customFormat="1" ht="11.25">
      <c r="B205" s="152"/>
      <c r="D205" s="146" t="s">
        <v>178</v>
      </c>
      <c r="E205" s="153" t="s">
        <v>262</v>
      </c>
      <c r="F205" s="154" t="s">
        <v>1752</v>
      </c>
      <c r="H205" s="155">
        <v>3.5579999999999998</v>
      </c>
      <c r="I205" s="156"/>
      <c r="L205" s="152"/>
      <c r="M205" s="157"/>
      <c r="T205" s="158"/>
      <c r="AT205" s="153" t="s">
        <v>178</v>
      </c>
      <c r="AU205" s="153" t="s">
        <v>84</v>
      </c>
      <c r="AV205" s="12" t="s">
        <v>84</v>
      </c>
      <c r="AW205" s="12" t="s">
        <v>31</v>
      </c>
      <c r="AX205" s="12" t="s">
        <v>82</v>
      </c>
      <c r="AY205" s="153" t="s">
        <v>138</v>
      </c>
    </row>
    <row r="206" spans="2:65" s="1" customFormat="1" ht="16.5" customHeight="1">
      <c r="B206" s="131"/>
      <c r="C206" s="180" t="s">
        <v>413</v>
      </c>
      <c r="D206" s="180" t="s">
        <v>320</v>
      </c>
      <c r="E206" s="181" t="s">
        <v>388</v>
      </c>
      <c r="F206" s="182" t="s">
        <v>389</v>
      </c>
      <c r="G206" s="183" t="s">
        <v>214</v>
      </c>
      <c r="H206" s="184">
        <v>14.231999999999999</v>
      </c>
      <c r="I206" s="185"/>
      <c r="J206" s="186">
        <f>ROUND(I206*H206,2)</f>
        <v>0</v>
      </c>
      <c r="K206" s="187"/>
      <c r="L206" s="188"/>
      <c r="M206" s="189" t="s">
        <v>1</v>
      </c>
      <c r="N206" s="190" t="s">
        <v>39</v>
      </c>
      <c r="P206" s="142">
        <f>O206*H206</f>
        <v>0</v>
      </c>
      <c r="Q206" s="142">
        <v>0</v>
      </c>
      <c r="R206" s="142">
        <f>Q206*H206</f>
        <v>0</v>
      </c>
      <c r="S206" s="142">
        <v>0</v>
      </c>
      <c r="T206" s="143">
        <f>S206*H206</f>
        <v>0</v>
      </c>
      <c r="AR206" s="144" t="s">
        <v>180</v>
      </c>
      <c r="AT206" s="144" t="s">
        <v>320</v>
      </c>
      <c r="AU206" s="144" t="s">
        <v>84</v>
      </c>
      <c r="AY206" s="17" t="s">
        <v>138</v>
      </c>
      <c r="BE206" s="145">
        <f>IF(N206="základní",J206,0)</f>
        <v>0</v>
      </c>
      <c r="BF206" s="145">
        <f>IF(N206="snížená",J206,0)</f>
        <v>0</v>
      </c>
      <c r="BG206" s="145">
        <f>IF(N206="zákl. přenesená",J206,0)</f>
        <v>0</v>
      </c>
      <c r="BH206" s="145">
        <f>IF(N206="sníž. přenesená",J206,0)</f>
        <v>0</v>
      </c>
      <c r="BI206" s="145">
        <f>IF(N206="nulová",J206,0)</f>
        <v>0</v>
      </c>
      <c r="BJ206" s="17" t="s">
        <v>82</v>
      </c>
      <c r="BK206" s="145">
        <f>ROUND(I206*H206,2)</f>
        <v>0</v>
      </c>
      <c r="BL206" s="17" t="s">
        <v>143</v>
      </c>
      <c r="BM206" s="144" t="s">
        <v>1753</v>
      </c>
    </row>
    <row r="207" spans="2:65" s="1" customFormat="1" ht="48.75">
      <c r="B207" s="32"/>
      <c r="D207" s="146" t="s">
        <v>145</v>
      </c>
      <c r="F207" s="147" t="s">
        <v>2133</v>
      </c>
      <c r="I207" s="148"/>
      <c r="L207" s="32"/>
      <c r="M207" s="149"/>
      <c r="T207" s="56"/>
      <c r="AT207" s="17" t="s">
        <v>145</v>
      </c>
      <c r="AU207" s="17" t="s">
        <v>84</v>
      </c>
    </row>
    <row r="208" spans="2:65" s="12" customFormat="1" ht="11.25">
      <c r="B208" s="152"/>
      <c r="D208" s="146" t="s">
        <v>178</v>
      </c>
      <c r="E208" s="153" t="s">
        <v>1</v>
      </c>
      <c r="F208" s="154" t="s">
        <v>1754</v>
      </c>
      <c r="H208" s="155">
        <v>14.231999999999999</v>
      </c>
      <c r="I208" s="156"/>
      <c r="L208" s="152"/>
      <c r="M208" s="157"/>
      <c r="T208" s="158"/>
      <c r="AT208" s="153" t="s">
        <v>178</v>
      </c>
      <c r="AU208" s="153" t="s">
        <v>84</v>
      </c>
      <c r="AV208" s="12" t="s">
        <v>84</v>
      </c>
      <c r="AW208" s="12" t="s">
        <v>31</v>
      </c>
      <c r="AX208" s="12" t="s">
        <v>82</v>
      </c>
      <c r="AY208" s="153" t="s">
        <v>138</v>
      </c>
    </row>
    <row r="209" spans="2:65" s="1" customFormat="1" ht="33" customHeight="1">
      <c r="B209" s="131"/>
      <c r="C209" s="132" t="s">
        <v>417</v>
      </c>
      <c r="D209" s="132" t="s">
        <v>139</v>
      </c>
      <c r="E209" s="133" t="s">
        <v>1755</v>
      </c>
      <c r="F209" s="134" t="s">
        <v>1756</v>
      </c>
      <c r="G209" s="135" t="s">
        <v>298</v>
      </c>
      <c r="H209" s="136">
        <v>17</v>
      </c>
      <c r="I209" s="137"/>
      <c r="J209" s="138">
        <f>ROUND(I209*H209,2)</f>
        <v>0</v>
      </c>
      <c r="K209" s="139"/>
      <c r="L209" s="32"/>
      <c r="M209" s="140" t="s">
        <v>1</v>
      </c>
      <c r="N209" s="141" t="s">
        <v>39</v>
      </c>
      <c r="P209" s="142">
        <f>O209*H209</f>
        <v>0</v>
      </c>
      <c r="Q209" s="142">
        <v>0</v>
      </c>
      <c r="R209" s="142">
        <f>Q209*H209</f>
        <v>0</v>
      </c>
      <c r="S209" s="142">
        <v>0</v>
      </c>
      <c r="T209" s="143">
        <f>S209*H209</f>
        <v>0</v>
      </c>
      <c r="AR209" s="144" t="s">
        <v>143</v>
      </c>
      <c r="AT209" s="144" t="s">
        <v>139</v>
      </c>
      <c r="AU209" s="144" t="s">
        <v>84</v>
      </c>
      <c r="AY209" s="17" t="s">
        <v>138</v>
      </c>
      <c r="BE209" s="145">
        <f>IF(N209="základní",J209,0)</f>
        <v>0</v>
      </c>
      <c r="BF209" s="145">
        <f>IF(N209="snížená",J209,0)</f>
        <v>0</v>
      </c>
      <c r="BG209" s="145">
        <f>IF(N209="zákl. přenesená",J209,0)</f>
        <v>0</v>
      </c>
      <c r="BH209" s="145">
        <f>IF(N209="sníž. přenesená",J209,0)</f>
        <v>0</v>
      </c>
      <c r="BI209" s="145">
        <f>IF(N209="nulová",J209,0)</f>
        <v>0</v>
      </c>
      <c r="BJ209" s="17" t="s">
        <v>82</v>
      </c>
      <c r="BK209" s="145">
        <f>ROUND(I209*H209,2)</f>
        <v>0</v>
      </c>
      <c r="BL209" s="17" t="s">
        <v>143</v>
      </c>
      <c r="BM209" s="144" t="s">
        <v>1757</v>
      </c>
    </row>
    <row r="210" spans="2:65" s="12" customFormat="1" ht="11.25">
      <c r="B210" s="152"/>
      <c r="D210" s="146" t="s">
        <v>178</v>
      </c>
      <c r="E210" s="153" t="s">
        <v>1</v>
      </c>
      <c r="F210" s="154" t="s">
        <v>1758</v>
      </c>
      <c r="H210" s="155">
        <v>8.6669999999999998</v>
      </c>
      <c r="I210" s="156"/>
      <c r="L210" s="152"/>
      <c r="M210" s="157"/>
      <c r="T210" s="158"/>
      <c r="AT210" s="153" t="s">
        <v>178</v>
      </c>
      <c r="AU210" s="153" t="s">
        <v>84</v>
      </c>
      <c r="AV210" s="12" t="s">
        <v>84</v>
      </c>
      <c r="AW210" s="12" t="s">
        <v>31</v>
      </c>
      <c r="AX210" s="12" t="s">
        <v>74</v>
      </c>
      <c r="AY210" s="153" t="s">
        <v>138</v>
      </c>
    </row>
    <row r="211" spans="2:65" s="12" customFormat="1" ht="11.25">
      <c r="B211" s="152"/>
      <c r="D211" s="146" t="s">
        <v>178</v>
      </c>
      <c r="E211" s="153" t="s">
        <v>1</v>
      </c>
      <c r="F211" s="154" t="s">
        <v>1686</v>
      </c>
      <c r="H211" s="155">
        <v>8</v>
      </c>
      <c r="I211" s="156"/>
      <c r="L211" s="152"/>
      <c r="M211" s="157"/>
      <c r="T211" s="158"/>
      <c r="AT211" s="153" t="s">
        <v>178</v>
      </c>
      <c r="AU211" s="153" t="s">
        <v>84</v>
      </c>
      <c r="AV211" s="12" t="s">
        <v>84</v>
      </c>
      <c r="AW211" s="12" t="s">
        <v>31</v>
      </c>
      <c r="AX211" s="12" t="s">
        <v>74</v>
      </c>
      <c r="AY211" s="153" t="s">
        <v>138</v>
      </c>
    </row>
    <row r="212" spans="2:65" s="14" customFormat="1" ht="11.25">
      <c r="B212" s="173"/>
      <c r="D212" s="146" t="s">
        <v>178</v>
      </c>
      <c r="E212" s="174" t="s">
        <v>1</v>
      </c>
      <c r="F212" s="175" t="s">
        <v>304</v>
      </c>
      <c r="H212" s="176">
        <v>16.667000000000002</v>
      </c>
      <c r="I212" s="177"/>
      <c r="L212" s="173"/>
      <c r="M212" s="178"/>
      <c r="T212" s="179"/>
      <c r="AT212" s="174" t="s">
        <v>178</v>
      </c>
      <c r="AU212" s="174" t="s">
        <v>84</v>
      </c>
      <c r="AV212" s="14" t="s">
        <v>154</v>
      </c>
      <c r="AW212" s="14" t="s">
        <v>31</v>
      </c>
      <c r="AX212" s="14" t="s">
        <v>74</v>
      </c>
      <c r="AY212" s="174" t="s">
        <v>138</v>
      </c>
    </row>
    <row r="213" spans="2:65" s="12" customFormat="1" ht="11.25">
      <c r="B213" s="152"/>
      <c r="D213" s="146" t="s">
        <v>178</v>
      </c>
      <c r="E213" s="153" t="s">
        <v>1</v>
      </c>
      <c r="F213" s="154" t="s">
        <v>377</v>
      </c>
      <c r="H213" s="155">
        <v>17</v>
      </c>
      <c r="I213" s="156"/>
      <c r="L213" s="152"/>
      <c r="M213" s="157"/>
      <c r="T213" s="158"/>
      <c r="AT213" s="153" t="s">
        <v>178</v>
      </c>
      <c r="AU213" s="153" t="s">
        <v>84</v>
      </c>
      <c r="AV213" s="12" t="s">
        <v>84</v>
      </c>
      <c r="AW213" s="12" t="s">
        <v>31</v>
      </c>
      <c r="AX213" s="12" t="s">
        <v>82</v>
      </c>
      <c r="AY213" s="153" t="s">
        <v>138</v>
      </c>
    </row>
    <row r="214" spans="2:65" s="1" customFormat="1" ht="16.5" customHeight="1">
      <c r="B214" s="131"/>
      <c r="C214" s="132" t="s">
        <v>421</v>
      </c>
      <c r="D214" s="132" t="s">
        <v>139</v>
      </c>
      <c r="E214" s="133" t="s">
        <v>1759</v>
      </c>
      <c r="F214" s="134" t="s">
        <v>1760</v>
      </c>
      <c r="G214" s="135" t="s">
        <v>298</v>
      </c>
      <c r="H214" s="136">
        <v>420</v>
      </c>
      <c r="I214" s="137"/>
      <c r="J214" s="138">
        <f>ROUND(I214*H214,2)</f>
        <v>0</v>
      </c>
      <c r="K214" s="139"/>
      <c r="L214" s="32"/>
      <c r="M214" s="140" t="s">
        <v>1</v>
      </c>
      <c r="N214" s="141" t="s">
        <v>39</v>
      </c>
      <c r="P214" s="142">
        <f>O214*H214</f>
        <v>0</v>
      </c>
      <c r="Q214" s="142">
        <v>0</v>
      </c>
      <c r="R214" s="142">
        <f>Q214*H214</f>
        <v>0</v>
      </c>
      <c r="S214" s="142">
        <v>0</v>
      </c>
      <c r="T214" s="143">
        <f>S214*H214</f>
        <v>0</v>
      </c>
      <c r="AR214" s="144" t="s">
        <v>143</v>
      </c>
      <c r="AT214" s="144" t="s">
        <v>139</v>
      </c>
      <c r="AU214" s="144" t="s">
        <v>84</v>
      </c>
      <c r="AY214" s="17" t="s">
        <v>138</v>
      </c>
      <c r="BE214" s="145">
        <f>IF(N214="základní",J214,0)</f>
        <v>0</v>
      </c>
      <c r="BF214" s="145">
        <f>IF(N214="snížená",J214,0)</f>
        <v>0</v>
      </c>
      <c r="BG214" s="145">
        <f>IF(N214="zákl. přenesená",J214,0)</f>
        <v>0</v>
      </c>
      <c r="BH214" s="145">
        <f>IF(N214="sníž. přenesená",J214,0)</f>
        <v>0</v>
      </c>
      <c r="BI214" s="145">
        <f>IF(N214="nulová",J214,0)</f>
        <v>0</v>
      </c>
      <c r="BJ214" s="17" t="s">
        <v>82</v>
      </c>
      <c r="BK214" s="145">
        <f>ROUND(I214*H214,2)</f>
        <v>0</v>
      </c>
      <c r="BL214" s="17" t="s">
        <v>143</v>
      </c>
      <c r="BM214" s="144" t="s">
        <v>1761</v>
      </c>
    </row>
    <row r="215" spans="2:65" s="12" customFormat="1" ht="11.25">
      <c r="B215" s="152"/>
      <c r="D215" s="146" t="s">
        <v>178</v>
      </c>
      <c r="E215" s="153" t="s">
        <v>1656</v>
      </c>
      <c r="F215" s="154" t="s">
        <v>1762</v>
      </c>
      <c r="H215" s="155">
        <v>260</v>
      </c>
      <c r="I215" s="156"/>
      <c r="L215" s="152"/>
      <c r="M215" s="157"/>
      <c r="T215" s="158"/>
      <c r="AT215" s="153" t="s">
        <v>178</v>
      </c>
      <c r="AU215" s="153" t="s">
        <v>84</v>
      </c>
      <c r="AV215" s="12" t="s">
        <v>84</v>
      </c>
      <c r="AW215" s="12" t="s">
        <v>31</v>
      </c>
      <c r="AX215" s="12" t="s">
        <v>74</v>
      </c>
      <c r="AY215" s="153" t="s">
        <v>138</v>
      </c>
    </row>
    <row r="216" spans="2:65" s="12" customFormat="1" ht="11.25">
      <c r="B216" s="152"/>
      <c r="D216" s="146" t="s">
        <v>178</v>
      </c>
      <c r="E216" s="153" t="s">
        <v>1</v>
      </c>
      <c r="F216" s="154" t="s">
        <v>1763</v>
      </c>
      <c r="H216" s="155">
        <v>160</v>
      </c>
      <c r="I216" s="156"/>
      <c r="L216" s="152"/>
      <c r="M216" s="157"/>
      <c r="T216" s="158"/>
      <c r="AT216" s="153" t="s">
        <v>178</v>
      </c>
      <c r="AU216" s="153" t="s">
        <v>84</v>
      </c>
      <c r="AV216" s="12" t="s">
        <v>84</v>
      </c>
      <c r="AW216" s="12" t="s">
        <v>31</v>
      </c>
      <c r="AX216" s="12" t="s">
        <v>74</v>
      </c>
      <c r="AY216" s="153" t="s">
        <v>138</v>
      </c>
    </row>
    <row r="217" spans="2:65" s="13" customFormat="1" ht="11.25">
      <c r="B217" s="163"/>
      <c r="D217" s="146" t="s">
        <v>178</v>
      </c>
      <c r="E217" s="164" t="s">
        <v>1659</v>
      </c>
      <c r="F217" s="165" t="s">
        <v>221</v>
      </c>
      <c r="H217" s="166">
        <v>420</v>
      </c>
      <c r="I217" s="167"/>
      <c r="L217" s="163"/>
      <c r="M217" s="168"/>
      <c r="T217" s="169"/>
      <c r="AT217" s="164" t="s">
        <v>178</v>
      </c>
      <c r="AU217" s="164" t="s">
        <v>84</v>
      </c>
      <c r="AV217" s="13" t="s">
        <v>143</v>
      </c>
      <c r="AW217" s="13" t="s">
        <v>31</v>
      </c>
      <c r="AX217" s="13" t="s">
        <v>82</v>
      </c>
      <c r="AY217" s="164" t="s">
        <v>138</v>
      </c>
    </row>
    <row r="218" spans="2:65" s="1" customFormat="1" ht="16.5" customHeight="1">
      <c r="B218" s="131"/>
      <c r="C218" s="132" t="s">
        <v>426</v>
      </c>
      <c r="D218" s="132" t="s">
        <v>139</v>
      </c>
      <c r="E218" s="133" t="s">
        <v>392</v>
      </c>
      <c r="F218" s="134" t="s">
        <v>393</v>
      </c>
      <c r="G218" s="135" t="s">
        <v>298</v>
      </c>
      <c r="H218" s="136">
        <v>970</v>
      </c>
      <c r="I218" s="137"/>
      <c r="J218" s="138">
        <f>ROUND(I218*H218,2)</f>
        <v>0</v>
      </c>
      <c r="K218" s="139"/>
      <c r="L218" s="32"/>
      <c r="M218" s="140" t="s">
        <v>1</v>
      </c>
      <c r="N218" s="141" t="s">
        <v>39</v>
      </c>
      <c r="P218" s="142">
        <f>O218*H218</f>
        <v>0</v>
      </c>
      <c r="Q218" s="142">
        <v>0</v>
      </c>
      <c r="R218" s="142">
        <f>Q218*H218</f>
        <v>0</v>
      </c>
      <c r="S218" s="142">
        <v>0</v>
      </c>
      <c r="T218" s="143">
        <f>S218*H218</f>
        <v>0</v>
      </c>
      <c r="AR218" s="144" t="s">
        <v>143</v>
      </c>
      <c r="AT218" s="144" t="s">
        <v>139</v>
      </c>
      <c r="AU218" s="144" t="s">
        <v>84</v>
      </c>
      <c r="AY218" s="17" t="s">
        <v>138</v>
      </c>
      <c r="BE218" s="145">
        <f>IF(N218="základní",J218,0)</f>
        <v>0</v>
      </c>
      <c r="BF218" s="145">
        <f>IF(N218="snížená",J218,0)</f>
        <v>0</v>
      </c>
      <c r="BG218" s="145">
        <f>IF(N218="zákl. přenesená",J218,0)</f>
        <v>0</v>
      </c>
      <c r="BH218" s="145">
        <f>IF(N218="sníž. přenesená",J218,0)</f>
        <v>0</v>
      </c>
      <c r="BI218" s="145">
        <f>IF(N218="nulová",J218,0)</f>
        <v>0</v>
      </c>
      <c r="BJ218" s="17" t="s">
        <v>82</v>
      </c>
      <c r="BK218" s="145">
        <f>ROUND(I218*H218,2)</f>
        <v>0</v>
      </c>
      <c r="BL218" s="17" t="s">
        <v>143</v>
      </c>
      <c r="BM218" s="144" t="s">
        <v>1764</v>
      </c>
    </row>
    <row r="219" spans="2:65" s="12" customFormat="1" ht="11.25">
      <c r="B219" s="152"/>
      <c r="D219" s="146" t="s">
        <v>178</v>
      </c>
      <c r="E219" s="153" t="s">
        <v>395</v>
      </c>
      <c r="F219" s="154" t="s">
        <v>1765</v>
      </c>
      <c r="H219" s="155">
        <v>840</v>
      </c>
      <c r="I219" s="156"/>
      <c r="L219" s="152"/>
      <c r="M219" s="157"/>
      <c r="T219" s="158"/>
      <c r="AT219" s="153" t="s">
        <v>178</v>
      </c>
      <c r="AU219" s="153" t="s">
        <v>84</v>
      </c>
      <c r="AV219" s="12" t="s">
        <v>84</v>
      </c>
      <c r="AW219" s="12" t="s">
        <v>31</v>
      </c>
      <c r="AX219" s="12" t="s">
        <v>74</v>
      </c>
      <c r="AY219" s="153" t="s">
        <v>138</v>
      </c>
    </row>
    <row r="220" spans="2:65" s="12" customFormat="1" ht="11.25">
      <c r="B220" s="152"/>
      <c r="D220" s="146" t="s">
        <v>178</v>
      </c>
      <c r="E220" s="153" t="s">
        <v>1</v>
      </c>
      <c r="F220" s="154" t="s">
        <v>1766</v>
      </c>
      <c r="H220" s="155">
        <v>130</v>
      </c>
      <c r="I220" s="156"/>
      <c r="L220" s="152"/>
      <c r="M220" s="157"/>
      <c r="T220" s="158"/>
      <c r="AT220" s="153" t="s">
        <v>178</v>
      </c>
      <c r="AU220" s="153" t="s">
        <v>84</v>
      </c>
      <c r="AV220" s="12" t="s">
        <v>84</v>
      </c>
      <c r="AW220" s="12" t="s">
        <v>31</v>
      </c>
      <c r="AX220" s="12" t="s">
        <v>74</v>
      </c>
      <c r="AY220" s="153" t="s">
        <v>138</v>
      </c>
    </row>
    <row r="221" spans="2:65" s="13" customFormat="1" ht="11.25">
      <c r="B221" s="163"/>
      <c r="D221" s="146" t="s">
        <v>178</v>
      </c>
      <c r="E221" s="164" t="s">
        <v>259</v>
      </c>
      <c r="F221" s="165" t="s">
        <v>221</v>
      </c>
      <c r="H221" s="166">
        <v>970</v>
      </c>
      <c r="I221" s="167"/>
      <c r="L221" s="163"/>
      <c r="M221" s="168"/>
      <c r="T221" s="169"/>
      <c r="AT221" s="164" t="s">
        <v>178</v>
      </c>
      <c r="AU221" s="164" t="s">
        <v>84</v>
      </c>
      <c r="AV221" s="13" t="s">
        <v>143</v>
      </c>
      <c r="AW221" s="13" t="s">
        <v>31</v>
      </c>
      <c r="AX221" s="13" t="s">
        <v>82</v>
      </c>
      <c r="AY221" s="164" t="s">
        <v>138</v>
      </c>
    </row>
    <row r="222" spans="2:65" s="1" customFormat="1" ht="16.5" customHeight="1">
      <c r="B222" s="131"/>
      <c r="C222" s="180" t="s">
        <v>430</v>
      </c>
      <c r="D222" s="180" t="s">
        <v>320</v>
      </c>
      <c r="E222" s="181" t="s">
        <v>1767</v>
      </c>
      <c r="F222" s="182" t="s">
        <v>1768</v>
      </c>
      <c r="G222" s="183" t="s">
        <v>298</v>
      </c>
      <c r="H222" s="184">
        <v>420</v>
      </c>
      <c r="I222" s="185"/>
      <c r="J222" s="186">
        <f>ROUND(I222*H222,2)</f>
        <v>0</v>
      </c>
      <c r="K222" s="187"/>
      <c r="L222" s="188"/>
      <c r="M222" s="189" t="s">
        <v>1</v>
      </c>
      <c r="N222" s="190" t="s">
        <v>39</v>
      </c>
      <c r="P222" s="142">
        <f>O222*H222</f>
        <v>0</v>
      </c>
      <c r="Q222" s="142">
        <v>8.0000000000000007E-5</v>
      </c>
      <c r="R222" s="142">
        <f>Q222*H222</f>
        <v>3.3600000000000005E-2</v>
      </c>
      <c r="S222" s="142">
        <v>0</v>
      </c>
      <c r="T222" s="143">
        <f>S222*H222</f>
        <v>0</v>
      </c>
      <c r="AR222" s="144" t="s">
        <v>180</v>
      </c>
      <c r="AT222" s="144" t="s">
        <v>320</v>
      </c>
      <c r="AU222" s="144" t="s">
        <v>84</v>
      </c>
      <c r="AY222" s="17" t="s">
        <v>138</v>
      </c>
      <c r="BE222" s="145">
        <f>IF(N222="základní",J222,0)</f>
        <v>0</v>
      </c>
      <c r="BF222" s="145">
        <f>IF(N222="snížená",J222,0)</f>
        <v>0</v>
      </c>
      <c r="BG222" s="145">
        <f>IF(N222="zákl. přenesená",J222,0)</f>
        <v>0</v>
      </c>
      <c r="BH222" s="145">
        <f>IF(N222="sníž. přenesená",J222,0)</f>
        <v>0</v>
      </c>
      <c r="BI222" s="145">
        <f>IF(N222="nulová",J222,0)</f>
        <v>0</v>
      </c>
      <c r="BJ222" s="17" t="s">
        <v>82</v>
      </c>
      <c r="BK222" s="145">
        <f>ROUND(I222*H222,2)</f>
        <v>0</v>
      </c>
      <c r="BL222" s="17" t="s">
        <v>143</v>
      </c>
      <c r="BM222" s="144" t="s">
        <v>1769</v>
      </c>
    </row>
    <row r="223" spans="2:65" s="1" customFormat="1" ht="19.5">
      <c r="B223" s="32"/>
      <c r="D223" s="146" t="s">
        <v>145</v>
      </c>
      <c r="F223" s="147" t="s">
        <v>1770</v>
      </c>
      <c r="I223" s="148"/>
      <c r="L223" s="32"/>
      <c r="M223" s="149"/>
      <c r="T223" s="56"/>
      <c r="AT223" s="17" t="s">
        <v>145</v>
      </c>
      <c r="AU223" s="17" t="s">
        <v>84</v>
      </c>
    </row>
    <row r="224" spans="2:65" s="12" customFormat="1" ht="11.25">
      <c r="B224" s="152"/>
      <c r="D224" s="146" t="s">
        <v>178</v>
      </c>
      <c r="E224" s="153" t="s">
        <v>1</v>
      </c>
      <c r="F224" s="154" t="s">
        <v>1659</v>
      </c>
      <c r="H224" s="155">
        <v>420</v>
      </c>
      <c r="I224" s="156"/>
      <c r="L224" s="152"/>
      <c r="M224" s="157"/>
      <c r="T224" s="158"/>
      <c r="AT224" s="153" t="s">
        <v>178</v>
      </c>
      <c r="AU224" s="153" t="s">
        <v>84</v>
      </c>
      <c r="AV224" s="12" t="s">
        <v>84</v>
      </c>
      <c r="AW224" s="12" t="s">
        <v>31</v>
      </c>
      <c r="AX224" s="12" t="s">
        <v>82</v>
      </c>
      <c r="AY224" s="153" t="s">
        <v>138</v>
      </c>
    </row>
    <row r="225" spans="2:65" s="1" customFormat="1" ht="16.5" customHeight="1">
      <c r="B225" s="131"/>
      <c r="C225" s="180" t="s">
        <v>435</v>
      </c>
      <c r="D225" s="180" t="s">
        <v>320</v>
      </c>
      <c r="E225" s="181" t="s">
        <v>396</v>
      </c>
      <c r="F225" s="182" t="s">
        <v>397</v>
      </c>
      <c r="G225" s="183" t="s">
        <v>298</v>
      </c>
      <c r="H225" s="184">
        <v>970</v>
      </c>
      <c r="I225" s="185"/>
      <c r="J225" s="186">
        <f>ROUND(I225*H225,2)</f>
        <v>0</v>
      </c>
      <c r="K225" s="187"/>
      <c r="L225" s="188"/>
      <c r="M225" s="189" t="s">
        <v>1</v>
      </c>
      <c r="N225" s="190" t="s">
        <v>39</v>
      </c>
      <c r="P225" s="142">
        <f>O225*H225</f>
        <v>0</v>
      </c>
      <c r="Q225" s="142">
        <v>8.0000000000000007E-5</v>
      </c>
      <c r="R225" s="142">
        <f>Q225*H225</f>
        <v>7.7600000000000002E-2</v>
      </c>
      <c r="S225" s="142">
        <v>0</v>
      </c>
      <c r="T225" s="143">
        <f>S225*H225</f>
        <v>0</v>
      </c>
      <c r="AR225" s="144" t="s">
        <v>180</v>
      </c>
      <c r="AT225" s="144" t="s">
        <v>320</v>
      </c>
      <c r="AU225" s="144" t="s">
        <v>84</v>
      </c>
      <c r="AY225" s="17" t="s">
        <v>138</v>
      </c>
      <c r="BE225" s="145">
        <f>IF(N225="základní",J225,0)</f>
        <v>0</v>
      </c>
      <c r="BF225" s="145">
        <f>IF(N225="snížená",J225,0)</f>
        <v>0</v>
      </c>
      <c r="BG225" s="145">
        <f>IF(N225="zákl. přenesená",J225,0)</f>
        <v>0</v>
      </c>
      <c r="BH225" s="145">
        <f>IF(N225="sníž. přenesená",J225,0)</f>
        <v>0</v>
      </c>
      <c r="BI225" s="145">
        <f>IF(N225="nulová",J225,0)</f>
        <v>0</v>
      </c>
      <c r="BJ225" s="17" t="s">
        <v>82</v>
      </c>
      <c r="BK225" s="145">
        <f>ROUND(I225*H225,2)</f>
        <v>0</v>
      </c>
      <c r="BL225" s="17" t="s">
        <v>143</v>
      </c>
      <c r="BM225" s="144" t="s">
        <v>1771</v>
      </c>
    </row>
    <row r="226" spans="2:65" s="12" customFormat="1" ht="11.25">
      <c r="B226" s="152"/>
      <c r="D226" s="146" t="s">
        <v>178</v>
      </c>
      <c r="E226" s="153" t="s">
        <v>1</v>
      </c>
      <c r="F226" s="154" t="s">
        <v>259</v>
      </c>
      <c r="H226" s="155">
        <v>970</v>
      </c>
      <c r="I226" s="156"/>
      <c r="L226" s="152"/>
      <c r="M226" s="157"/>
      <c r="T226" s="158"/>
      <c r="AT226" s="153" t="s">
        <v>178</v>
      </c>
      <c r="AU226" s="153" t="s">
        <v>84</v>
      </c>
      <c r="AV226" s="12" t="s">
        <v>84</v>
      </c>
      <c r="AW226" s="12" t="s">
        <v>31</v>
      </c>
      <c r="AX226" s="12" t="s">
        <v>82</v>
      </c>
      <c r="AY226" s="153" t="s">
        <v>138</v>
      </c>
    </row>
    <row r="227" spans="2:65" s="1" customFormat="1" ht="21.75" customHeight="1">
      <c r="B227" s="131"/>
      <c r="C227" s="132" t="s">
        <v>440</v>
      </c>
      <c r="D227" s="132" t="s">
        <v>139</v>
      </c>
      <c r="E227" s="133" t="s">
        <v>400</v>
      </c>
      <c r="F227" s="134" t="s">
        <v>401</v>
      </c>
      <c r="G227" s="135" t="s">
        <v>207</v>
      </c>
      <c r="H227" s="136">
        <v>5061.74</v>
      </c>
      <c r="I227" s="137"/>
      <c r="J227" s="138">
        <f>ROUND(I227*H227,2)</f>
        <v>0</v>
      </c>
      <c r="K227" s="139"/>
      <c r="L227" s="32"/>
      <c r="M227" s="140" t="s">
        <v>1</v>
      </c>
      <c r="N227" s="141" t="s">
        <v>39</v>
      </c>
      <c r="P227" s="142">
        <f>O227*H227</f>
        <v>0</v>
      </c>
      <c r="Q227" s="142">
        <v>0</v>
      </c>
      <c r="R227" s="142">
        <f>Q227*H227</f>
        <v>0</v>
      </c>
      <c r="S227" s="142">
        <v>0</v>
      </c>
      <c r="T227" s="143">
        <f>S227*H227</f>
        <v>0</v>
      </c>
      <c r="AR227" s="144" t="s">
        <v>143</v>
      </c>
      <c r="AT227" s="144" t="s">
        <v>139</v>
      </c>
      <c r="AU227" s="144" t="s">
        <v>84</v>
      </c>
      <c r="AY227" s="17" t="s">
        <v>138</v>
      </c>
      <c r="BE227" s="145">
        <f>IF(N227="základní",J227,0)</f>
        <v>0</v>
      </c>
      <c r="BF227" s="145">
        <f>IF(N227="snížená",J227,0)</f>
        <v>0</v>
      </c>
      <c r="BG227" s="145">
        <f>IF(N227="zákl. přenesená",J227,0)</f>
        <v>0</v>
      </c>
      <c r="BH227" s="145">
        <f>IF(N227="sníž. přenesená",J227,0)</f>
        <v>0</v>
      </c>
      <c r="BI227" s="145">
        <f>IF(N227="nulová",J227,0)</f>
        <v>0</v>
      </c>
      <c r="BJ227" s="17" t="s">
        <v>82</v>
      </c>
      <c r="BK227" s="145">
        <f>ROUND(I227*H227,2)</f>
        <v>0</v>
      </c>
      <c r="BL227" s="17" t="s">
        <v>143</v>
      </c>
      <c r="BM227" s="144" t="s">
        <v>1772</v>
      </c>
    </row>
    <row r="228" spans="2:65" s="12" customFormat="1" ht="11.25">
      <c r="B228" s="152"/>
      <c r="D228" s="146" t="s">
        <v>178</v>
      </c>
      <c r="E228" s="153" t="s">
        <v>1</v>
      </c>
      <c r="F228" s="154" t="s">
        <v>1773</v>
      </c>
      <c r="H228" s="155">
        <v>5061.74</v>
      </c>
      <c r="I228" s="156"/>
      <c r="L228" s="152"/>
      <c r="M228" s="157"/>
      <c r="T228" s="158"/>
      <c r="AT228" s="153" t="s">
        <v>178</v>
      </c>
      <c r="AU228" s="153" t="s">
        <v>84</v>
      </c>
      <c r="AV228" s="12" t="s">
        <v>84</v>
      </c>
      <c r="AW228" s="12" t="s">
        <v>31</v>
      </c>
      <c r="AX228" s="12" t="s">
        <v>82</v>
      </c>
      <c r="AY228" s="153" t="s">
        <v>138</v>
      </c>
    </row>
    <row r="229" spans="2:65" s="1" customFormat="1" ht="16.5" customHeight="1">
      <c r="B229" s="131"/>
      <c r="C229" s="132" t="s">
        <v>445</v>
      </c>
      <c r="D229" s="132" t="s">
        <v>139</v>
      </c>
      <c r="E229" s="133" t="s">
        <v>404</v>
      </c>
      <c r="F229" s="134" t="s">
        <v>405</v>
      </c>
      <c r="G229" s="135" t="s">
        <v>207</v>
      </c>
      <c r="H229" s="136">
        <v>5033.74</v>
      </c>
      <c r="I229" s="137"/>
      <c r="J229" s="138">
        <f>ROUND(I229*H229,2)</f>
        <v>0</v>
      </c>
      <c r="K229" s="139"/>
      <c r="L229" s="32"/>
      <c r="M229" s="140" t="s">
        <v>1</v>
      </c>
      <c r="N229" s="141" t="s">
        <v>39</v>
      </c>
      <c r="P229" s="142">
        <f>O229*H229</f>
        <v>0</v>
      </c>
      <c r="Q229" s="142">
        <v>0</v>
      </c>
      <c r="R229" s="142">
        <f>Q229*H229</f>
        <v>0</v>
      </c>
      <c r="S229" s="142">
        <v>0</v>
      </c>
      <c r="T229" s="143">
        <f>S229*H229</f>
        <v>0</v>
      </c>
      <c r="AR229" s="144" t="s">
        <v>143</v>
      </c>
      <c r="AT229" s="144" t="s">
        <v>139</v>
      </c>
      <c r="AU229" s="144" t="s">
        <v>84</v>
      </c>
      <c r="AY229" s="17" t="s">
        <v>138</v>
      </c>
      <c r="BE229" s="145">
        <f>IF(N229="základní",J229,0)</f>
        <v>0</v>
      </c>
      <c r="BF229" s="145">
        <f>IF(N229="snížená",J229,0)</f>
        <v>0</v>
      </c>
      <c r="BG229" s="145">
        <f>IF(N229="zákl. přenesená",J229,0)</f>
        <v>0</v>
      </c>
      <c r="BH229" s="145">
        <f>IF(N229="sníž. přenesená",J229,0)</f>
        <v>0</v>
      </c>
      <c r="BI229" s="145">
        <f>IF(N229="nulová",J229,0)</f>
        <v>0</v>
      </c>
      <c r="BJ229" s="17" t="s">
        <v>82</v>
      </c>
      <c r="BK229" s="145">
        <f>ROUND(I229*H229,2)</f>
        <v>0</v>
      </c>
      <c r="BL229" s="17" t="s">
        <v>143</v>
      </c>
      <c r="BM229" s="144" t="s">
        <v>1774</v>
      </c>
    </row>
    <row r="230" spans="2:65" s="12" customFormat="1" ht="11.25">
      <c r="B230" s="152"/>
      <c r="D230" s="146" t="s">
        <v>178</v>
      </c>
      <c r="E230" s="153" t="s">
        <v>1</v>
      </c>
      <c r="F230" s="154" t="s">
        <v>1775</v>
      </c>
      <c r="H230" s="155">
        <v>5033.74</v>
      </c>
      <c r="I230" s="156"/>
      <c r="L230" s="152"/>
      <c r="M230" s="157"/>
      <c r="T230" s="158"/>
      <c r="AT230" s="153" t="s">
        <v>178</v>
      </c>
      <c r="AU230" s="153" t="s">
        <v>84</v>
      </c>
      <c r="AV230" s="12" t="s">
        <v>84</v>
      </c>
      <c r="AW230" s="12" t="s">
        <v>31</v>
      </c>
      <c r="AX230" s="12" t="s">
        <v>82</v>
      </c>
      <c r="AY230" s="153" t="s">
        <v>138</v>
      </c>
    </row>
    <row r="231" spans="2:65" s="1" customFormat="1" ht="24.2" customHeight="1">
      <c r="B231" s="131"/>
      <c r="C231" s="132" t="s">
        <v>449</v>
      </c>
      <c r="D231" s="132" t="s">
        <v>139</v>
      </c>
      <c r="E231" s="133" t="s">
        <v>408</v>
      </c>
      <c r="F231" s="134" t="s">
        <v>409</v>
      </c>
      <c r="G231" s="135" t="s">
        <v>410</v>
      </c>
      <c r="H231" s="136">
        <v>0.51100000000000001</v>
      </c>
      <c r="I231" s="137"/>
      <c r="J231" s="138">
        <f>ROUND(I231*H231,2)</f>
        <v>0</v>
      </c>
      <c r="K231" s="139"/>
      <c r="L231" s="32"/>
      <c r="M231" s="140" t="s">
        <v>1</v>
      </c>
      <c r="N231" s="141" t="s">
        <v>39</v>
      </c>
      <c r="P231" s="142">
        <f>O231*H231</f>
        <v>0</v>
      </c>
      <c r="Q231" s="142">
        <v>0</v>
      </c>
      <c r="R231" s="142">
        <f>Q231*H231</f>
        <v>0</v>
      </c>
      <c r="S231" s="142">
        <v>0</v>
      </c>
      <c r="T231" s="143">
        <f>S231*H231</f>
        <v>0</v>
      </c>
      <c r="AR231" s="144" t="s">
        <v>143</v>
      </c>
      <c r="AT231" s="144" t="s">
        <v>139</v>
      </c>
      <c r="AU231" s="144" t="s">
        <v>84</v>
      </c>
      <c r="AY231" s="17" t="s">
        <v>138</v>
      </c>
      <c r="BE231" s="145">
        <f>IF(N231="základní",J231,0)</f>
        <v>0</v>
      </c>
      <c r="BF231" s="145">
        <f>IF(N231="snížená",J231,0)</f>
        <v>0</v>
      </c>
      <c r="BG231" s="145">
        <f>IF(N231="zákl. přenesená",J231,0)</f>
        <v>0</v>
      </c>
      <c r="BH231" s="145">
        <f>IF(N231="sníž. přenesená",J231,0)</f>
        <v>0</v>
      </c>
      <c r="BI231" s="145">
        <f>IF(N231="nulová",J231,0)</f>
        <v>0</v>
      </c>
      <c r="BJ231" s="17" t="s">
        <v>82</v>
      </c>
      <c r="BK231" s="145">
        <f>ROUND(I231*H231,2)</f>
        <v>0</v>
      </c>
      <c r="BL231" s="17" t="s">
        <v>143</v>
      </c>
      <c r="BM231" s="144" t="s">
        <v>1776</v>
      </c>
    </row>
    <row r="232" spans="2:65" s="12" customFormat="1" ht="11.25">
      <c r="B232" s="152"/>
      <c r="D232" s="146" t="s">
        <v>178</v>
      </c>
      <c r="E232" s="153" t="s">
        <v>1</v>
      </c>
      <c r="F232" s="154" t="s">
        <v>1777</v>
      </c>
      <c r="H232" s="155">
        <v>0.51100000000000001</v>
      </c>
      <c r="I232" s="156"/>
      <c r="L232" s="152"/>
      <c r="M232" s="157"/>
      <c r="T232" s="158"/>
      <c r="AT232" s="153" t="s">
        <v>178</v>
      </c>
      <c r="AU232" s="153" t="s">
        <v>84</v>
      </c>
      <c r="AV232" s="12" t="s">
        <v>84</v>
      </c>
      <c r="AW232" s="12" t="s">
        <v>31</v>
      </c>
      <c r="AX232" s="12" t="s">
        <v>82</v>
      </c>
      <c r="AY232" s="153" t="s">
        <v>138</v>
      </c>
    </row>
    <row r="233" spans="2:65" s="1" customFormat="1" ht="24.2" customHeight="1">
      <c r="B233" s="131"/>
      <c r="C233" s="132" t="s">
        <v>454</v>
      </c>
      <c r="D233" s="132" t="s">
        <v>139</v>
      </c>
      <c r="E233" s="133" t="s">
        <v>414</v>
      </c>
      <c r="F233" s="134" t="s">
        <v>415</v>
      </c>
      <c r="G233" s="135" t="s">
        <v>298</v>
      </c>
      <c r="H233" s="136">
        <v>51</v>
      </c>
      <c r="I233" s="137"/>
      <c r="J233" s="138">
        <f>ROUND(I233*H233,2)</f>
        <v>0</v>
      </c>
      <c r="K233" s="139"/>
      <c r="L233" s="32"/>
      <c r="M233" s="140" t="s">
        <v>1</v>
      </c>
      <c r="N233" s="141" t="s">
        <v>39</v>
      </c>
      <c r="P233" s="142">
        <f>O233*H233</f>
        <v>0</v>
      </c>
      <c r="Q233" s="142">
        <v>0</v>
      </c>
      <c r="R233" s="142">
        <f>Q233*H233</f>
        <v>0</v>
      </c>
      <c r="S233" s="142">
        <v>0</v>
      </c>
      <c r="T233" s="143">
        <f>S233*H233</f>
        <v>0</v>
      </c>
      <c r="AR233" s="144" t="s">
        <v>143</v>
      </c>
      <c r="AT233" s="144" t="s">
        <v>139</v>
      </c>
      <c r="AU233" s="144" t="s">
        <v>84</v>
      </c>
      <c r="AY233" s="17" t="s">
        <v>138</v>
      </c>
      <c r="BE233" s="145">
        <f>IF(N233="základní",J233,0)</f>
        <v>0</v>
      </c>
      <c r="BF233" s="145">
        <f>IF(N233="snížená",J233,0)</f>
        <v>0</v>
      </c>
      <c r="BG233" s="145">
        <f>IF(N233="zákl. přenesená",J233,0)</f>
        <v>0</v>
      </c>
      <c r="BH233" s="145">
        <f>IF(N233="sníž. přenesená",J233,0)</f>
        <v>0</v>
      </c>
      <c r="BI233" s="145">
        <f>IF(N233="nulová",J233,0)</f>
        <v>0</v>
      </c>
      <c r="BJ233" s="17" t="s">
        <v>82</v>
      </c>
      <c r="BK233" s="145">
        <f>ROUND(I233*H233,2)</f>
        <v>0</v>
      </c>
      <c r="BL233" s="17" t="s">
        <v>143</v>
      </c>
      <c r="BM233" s="144" t="s">
        <v>1778</v>
      </c>
    </row>
    <row r="234" spans="2:65" s="12" customFormat="1" ht="11.25">
      <c r="B234" s="152"/>
      <c r="D234" s="146" t="s">
        <v>178</v>
      </c>
      <c r="E234" s="153" t="s">
        <v>1</v>
      </c>
      <c r="F234" s="154" t="s">
        <v>1643</v>
      </c>
      <c r="H234" s="155">
        <v>51</v>
      </c>
      <c r="I234" s="156"/>
      <c r="L234" s="152"/>
      <c r="M234" s="157"/>
      <c r="T234" s="158"/>
      <c r="AT234" s="153" t="s">
        <v>178</v>
      </c>
      <c r="AU234" s="153" t="s">
        <v>84</v>
      </c>
      <c r="AV234" s="12" t="s">
        <v>84</v>
      </c>
      <c r="AW234" s="12" t="s">
        <v>31</v>
      </c>
      <c r="AX234" s="12" t="s">
        <v>82</v>
      </c>
      <c r="AY234" s="153" t="s">
        <v>138</v>
      </c>
    </row>
    <row r="235" spans="2:65" s="1" customFormat="1" ht="16.5" customHeight="1">
      <c r="B235" s="131"/>
      <c r="C235" s="180" t="s">
        <v>460</v>
      </c>
      <c r="D235" s="180" t="s">
        <v>320</v>
      </c>
      <c r="E235" s="181" t="s">
        <v>1779</v>
      </c>
      <c r="F235" s="182" t="s">
        <v>1780</v>
      </c>
      <c r="G235" s="183" t="s">
        <v>298</v>
      </c>
      <c r="H235" s="184">
        <v>13</v>
      </c>
      <c r="I235" s="185"/>
      <c r="J235" s="186">
        <f>ROUND(I235*H235,2)</f>
        <v>0</v>
      </c>
      <c r="K235" s="187"/>
      <c r="L235" s="188"/>
      <c r="M235" s="189" t="s">
        <v>1</v>
      </c>
      <c r="N235" s="190" t="s">
        <v>39</v>
      </c>
      <c r="P235" s="142">
        <f>O235*H235</f>
        <v>0</v>
      </c>
      <c r="Q235" s="142">
        <v>2.7E-2</v>
      </c>
      <c r="R235" s="142">
        <f>Q235*H235</f>
        <v>0.35099999999999998</v>
      </c>
      <c r="S235" s="142">
        <v>0</v>
      </c>
      <c r="T235" s="143">
        <f>S235*H235</f>
        <v>0</v>
      </c>
      <c r="AR235" s="144" t="s">
        <v>180</v>
      </c>
      <c r="AT235" s="144" t="s">
        <v>320</v>
      </c>
      <c r="AU235" s="144" t="s">
        <v>84</v>
      </c>
      <c r="AY235" s="17" t="s">
        <v>138</v>
      </c>
      <c r="BE235" s="145">
        <f>IF(N235="základní",J235,0)</f>
        <v>0</v>
      </c>
      <c r="BF235" s="145">
        <f>IF(N235="snížená",J235,0)</f>
        <v>0</v>
      </c>
      <c r="BG235" s="145">
        <f>IF(N235="zákl. přenesená",J235,0)</f>
        <v>0</v>
      </c>
      <c r="BH235" s="145">
        <f>IF(N235="sníž. přenesená",J235,0)</f>
        <v>0</v>
      </c>
      <c r="BI235" s="145">
        <f>IF(N235="nulová",J235,0)</f>
        <v>0</v>
      </c>
      <c r="BJ235" s="17" t="s">
        <v>82</v>
      </c>
      <c r="BK235" s="145">
        <f>ROUND(I235*H235,2)</f>
        <v>0</v>
      </c>
      <c r="BL235" s="17" t="s">
        <v>143</v>
      </c>
      <c r="BM235" s="144" t="s">
        <v>1781</v>
      </c>
    </row>
    <row r="236" spans="2:65" s="1" customFormat="1" ht="19.5">
      <c r="B236" s="32"/>
      <c r="D236" s="146" t="s">
        <v>145</v>
      </c>
      <c r="F236" s="147" t="s">
        <v>425</v>
      </c>
      <c r="I236" s="148"/>
      <c r="L236" s="32"/>
      <c r="M236" s="149"/>
      <c r="T236" s="56"/>
      <c r="AT236" s="17" t="s">
        <v>145</v>
      </c>
      <c r="AU236" s="17" t="s">
        <v>84</v>
      </c>
    </row>
    <row r="237" spans="2:65" s="1" customFormat="1" ht="16.5" customHeight="1">
      <c r="B237" s="131"/>
      <c r="C237" s="180" t="s">
        <v>464</v>
      </c>
      <c r="D237" s="180" t="s">
        <v>320</v>
      </c>
      <c r="E237" s="181" t="s">
        <v>422</v>
      </c>
      <c r="F237" s="182" t="s">
        <v>423</v>
      </c>
      <c r="G237" s="183" t="s">
        <v>298</v>
      </c>
      <c r="H237" s="184">
        <v>6</v>
      </c>
      <c r="I237" s="185"/>
      <c r="J237" s="186">
        <f>ROUND(I237*H237,2)</f>
        <v>0</v>
      </c>
      <c r="K237" s="187"/>
      <c r="L237" s="188"/>
      <c r="M237" s="189" t="s">
        <v>1</v>
      </c>
      <c r="N237" s="190" t="s">
        <v>39</v>
      </c>
      <c r="P237" s="142">
        <f>O237*H237</f>
        <v>0</v>
      </c>
      <c r="Q237" s="142">
        <v>2.7E-2</v>
      </c>
      <c r="R237" s="142">
        <f>Q237*H237</f>
        <v>0.16200000000000001</v>
      </c>
      <c r="S237" s="142">
        <v>0</v>
      </c>
      <c r="T237" s="143">
        <f>S237*H237</f>
        <v>0</v>
      </c>
      <c r="AR237" s="144" t="s">
        <v>180</v>
      </c>
      <c r="AT237" s="144" t="s">
        <v>320</v>
      </c>
      <c r="AU237" s="144" t="s">
        <v>84</v>
      </c>
      <c r="AY237" s="17" t="s">
        <v>138</v>
      </c>
      <c r="BE237" s="145">
        <f>IF(N237="základní",J237,0)</f>
        <v>0</v>
      </c>
      <c r="BF237" s="145">
        <f>IF(N237="snížená",J237,0)</f>
        <v>0</v>
      </c>
      <c r="BG237" s="145">
        <f>IF(N237="zákl. přenesená",J237,0)</f>
        <v>0</v>
      </c>
      <c r="BH237" s="145">
        <f>IF(N237="sníž. přenesená",J237,0)</f>
        <v>0</v>
      </c>
      <c r="BI237" s="145">
        <f>IF(N237="nulová",J237,0)</f>
        <v>0</v>
      </c>
      <c r="BJ237" s="17" t="s">
        <v>82</v>
      </c>
      <c r="BK237" s="145">
        <f>ROUND(I237*H237,2)</f>
        <v>0</v>
      </c>
      <c r="BL237" s="17" t="s">
        <v>143</v>
      </c>
      <c r="BM237" s="144" t="s">
        <v>1782</v>
      </c>
    </row>
    <row r="238" spans="2:65" s="1" customFormat="1" ht="19.5">
      <c r="B238" s="32"/>
      <c r="D238" s="146" t="s">
        <v>145</v>
      </c>
      <c r="F238" s="147" t="s">
        <v>425</v>
      </c>
      <c r="I238" s="148"/>
      <c r="L238" s="32"/>
      <c r="M238" s="149"/>
      <c r="T238" s="56"/>
      <c r="AT238" s="17" t="s">
        <v>145</v>
      </c>
      <c r="AU238" s="17" t="s">
        <v>84</v>
      </c>
    </row>
    <row r="239" spans="2:65" s="1" customFormat="1" ht="21.75" customHeight="1">
      <c r="B239" s="131"/>
      <c r="C239" s="180" t="s">
        <v>470</v>
      </c>
      <c r="D239" s="180" t="s">
        <v>320</v>
      </c>
      <c r="E239" s="181" t="s">
        <v>1783</v>
      </c>
      <c r="F239" s="182" t="s">
        <v>1784</v>
      </c>
      <c r="G239" s="183" t="s">
        <v>298</v>
      </c>
      <c r="H239" s="184">
        <v>8</v>
      </c>
      <c r="I239" s="185"/>
      <c r="J239" s="186">
        <f>ROUND(I239*H239,2)</f>
        <v>0</v>
      </c>
      <c r="K239" s="187"/>
      <c r="L239" s="188"/>
      <c r="M239" s="189" t="s">
        <v>1</v>
      </c>
      <c r="N239" s="190" t="s">
        <v>39</v>
      </c>
      <c r="P239" s="142">
        <f>O239*H239</f>
        <v>0</v>
      </c>
      <c r="Q239" s="142">
        <v>2.7E-2</v>
      </c>
      <c r="R239" s="142">
        <f>Q239*H239</f>
        <v>0.216</v>
      </c>
      <c r="S239" s="142">
        <v>0</v>
      </c>
      <c r="T239" s="143">
        <f>S239*H239</f>
        <v>0</v>
      </c>
      <c r="AR239" s="144" t="s">
        <v>180</v>
      </c>
      <c r="AT239" s="144" t="s">
        <v>320</v>
      </c>
      <c r="AU239" s="144" t="s">
        <v>84</v>
      </c>
      <c r="AY239" s="17" t="s">
        <v>138</v>
      </c>
      <c r="BE239" s="145">
        <f>IF(N239="základní",J239,0)</f>
        <v>0</v>
      </c>
      <c r="BF239" s="145">
        <f>IF(N239="snížená",J239,0)</f>
        <v>0</v>
      </c>
      <c r="BG239" s="145">
        <f>IF(N239="zákl. přenesená",J239,0)</f>
        <v>0</v>
      </c>
      <c r="BH239" s="145">
        <f>IF(N239="sníž. přenesená",J239,0)</f>
        <v>0</v>
      </c>
      <c r="BI239" s="145">
        <f>IF(N239="nulová",J239,0)</f>
        <v>0</v>
      </c>
      <c r="BJ239" s="17" t="s">
        <v>82</v>
      </c>
      <c r="BK239" s="145">
        <f>ROUND(I239*H239,2)</f>
        <v>0</v>
      </c>
      <c r="BL239" s="17" t="s">
        <v>143</v>
      </c>
      <c r="BM239" s="144" t="s">
        <v>1785</v>
      </c>
    </row>
    <row r="240" spans="2:65" s="1" customFormat="1" ht="19.5">
      <c r="B240" s="32"/>
      <c r="D240" s="146" t="s">
        <v>145</v>
      </c>
      <c r="F240" s="147" t="s">
        <v>425</v>
      </c>
      <c r="I240" s="148"/>
      <c r="L240" s="32"/>
      <c r="M240" s="149"/>
      <c r="T240" s="56"/>
      <c r="AT240" s="17" t="s">
        <v>145</v>
      </c>
      <c r="AU240" s="17" t="s">
        <v>84</v>
      </c>
    </row>
    <row r="241" spans="2:65" s="1" customFormat="1" ht="16.5" customHeight="1">
      <c r="B241" s="131"/>
      <c r="C241" s="180" t="s">
        <v>475</v>
      </c>
      <c r="D241" s="180" t="s">
        <v>320</v>
      </c>
      <c r="E241" s="181" t="s">
        <v>1786</v>
      </c>
      <c r="F241" s="182" t="s">
        <v>1787</v>
      </c>
      <c r="G241" s="183" t="s">
        <v>298</v>
      </c>
      <c r="H241" s="184">
        <v>7</v>
      </c>
      <c r="I241" s="185"/>
      <c r="J241" s="186">
        <f>ROUND(I241*H241,2)</f>
        <v>0</v>
      </c>
      <c r="K241" s="187"/>
      <c r="L241" s="188"/>
      <c r="M241" s="189" t="s">
        <v>1</v>
      </c>
      <c r="N241" s="190" t="s">
        <v>39</v>
      </c>
      <c r="P241" s="142">
        <f>O241*H241</f>
        <v>0</v>
      </c>
      <c r="Q241" s="142">
        <v>2.7E-2</v>
      </c>
      <c r="R241" s="142">
        <f>Q241*H241</f>
        <v>0.189</v>
      </c>
      <c r="S241" s="142">
        <v>0</v>
      </c>
      <c r="T241" s="143">
        <f>S241*H241</f>
        <v>0</v>
      </c>
      <c r="AR241" s="144" t="s">
        <v>180</v>
      </c>
      <c r="AT241" s="144" t="s">
        <v>320</v>
      </c>
      <c r="AU241" s="144" t="s">
        <v>84</v>
      </c>
      <c r="AY241" s="17" t="s">
        <v>138</v>
      </c>
      <c r="BE241" s="145">
        <f>IF(N241="základní",J241,0)</f>
        <v>0</v>
      </c>
      <c r="BF241" s="145">
        <f>IF(N241="snížená",J241,0)</f>
        <v>0</v>
      </c>
      <c r="BG241" s="145">
        <f>IF(N241="zákl. přenesená",J241,0)</f>
        <v>0</v>
      </c>
      <c r="BH241" s="145">
        <f>IF(N241="sníž. přenesená",J241,0)</f>
        <v>0</v>
      </c>
      <c r="BI241" s="145">
        <f>IF(N241="nulová",J241,0)</f>
        <v>0</v>
      </c>
      <c r="BJ241" s="17" t="s">
        <v>82</v>
      </c>
      <c r="BK241" s="145">
        <f>ROUND(I241*H241,2)</f>
        <v>0</v>
      </c>
      <c r="BL241" s="17" t="s">
        <v>143</v>
      </c>
      <c r="BM241" s="144" t="s">
        <v>1788</v>
      </c>
    </row>
    <row r="242" spans="2:65" s="1" customFormat="1" ht="19.5">
      <c r="B242" s="32"/>
      <c r="D242" s="146" t="s">
        <v>145</v>
      </c>
      <c r="F242" s="147" t="s">
        <v>425</v>
      </c>
      <c r="I242" s="148"/>
      <c r="L242" s="32"/>
      <c r="M242" s="149"/>
      <c r="T242" s="56"/>
      <c r="AT242" s="17" t="s">
        <v>145</v>
      </c>
      <c r="AU242" s="17" t="s">
        <v>84</v>
      </c>
    </row>
    <row r="243" spans="2:65" s="1" customFormat="1" ht="16.5" customHeight="1">
      <c r="B243" s="131"/>
      <c r="C243" s="180" t="s">
        <v>479</v>
      </c>
      <c r="D243" s="180" t="s">
        <v>320</v>
      </c>
      <c r="E243" s="181" t="s">
        <v>1789</v>
      </c>
      <c r="F243" s="182" t="s">
        <v>1790</v>
      </c>
      <c r="G243" s="183" t="s">
        <v>298</v>
      </c>
      <c r="H243" s="184">
        <v>7</v>
      </c>
      <c r="I243" s="185"/>
      <c r="J243" s="186">
        <f>ROUND(I243*H243,2)</f>
        <v>0</v>
      </c>
      <c r="K243" s="187"/>
      <c r="L243" s="188"/>
      <c r="M243" s="189" t="s">
        <v>1</v>
      </c>
      <c r="N243" s="190" t="s">
        <v>39</v>
      </c>
      <c r="P243" s="142">
        <f>O243*H243</f>
        <v>0</v>
      </c>
      <c r="Q243" s="142">
        <v>2.7E-2</v>
      </c>
      <c r="R243" s="142">
        <f>Q243*H243</f>
        <v>0.189</v>
      </c>
      <c r="S243" s="142">
        <v>0</v>
      </c>
      <c r="T243" s="143">
        <f>S243*H243</f>
        <v>0</v>
      </c>
      <c r="AR243" s="144" t="s">
        <v>180</v>
      </c>
      <c r="AT243" s="144" t="s">
        <v>320</v>
      </c>
      <c r="AU243" s="144" t="s">
        <v>84</v>
      </c>
      <c r="AY243" s="17" t="s">
        <v>138</v>
      </c>
      <c r="BE243" s="145">
        <f>IF(N243="základní",J243,0)</f>
        <v>0</v>
      </c>
      <c r="BF243" s="145">
        <f>IF(N243="snížená",J243,0)</f>
        <v>0</v>
      </c>
      <c r="BG243" s="145">
        <f>IF(N243="zákl. přenesená",J243,0)</f>
        <v>0</v>
      </c>
      <c r="BH243" s="145">
        <f>IF(N243="sníž. přenesená",J243,0)</f>
        <v>0</v>
      </c>
      <c r="BI243" s="145">
        <f>IF(N243="nulová",J243,0)</f>
        <v>0</v>
      </c>
      <c r="BJ243" s="17" t="s">
        <v>82</v>
      </c>
      <c r="BK243" s="145">
        <f>ROUND(I243*H243,2)</f>
        <v>0</v>
      </c>
      <c r="BL243" s="17" t="s">
        <v>143</v>
      </c>
      <c r="BM243" s="144" t="s">
        <v>1791</v>
      </c>
    </row>
    <row r="244" spans="2:65" s="1" customFormat="1" ht="19.5">
      <c r="B244" s="32"/>
      <c r="D244" s="146" t="s">
        <v>145</v>
      </c>
      <c r="F244" s="147" t="s">
        <v>425</v>
      </c>
      <c r="I244" s="148"/>
      <c r="L244" s="32"/>
      <c r="M244" s="149"/>
      <c r="T244" s="56"/>
      <c r="AT244" s="17" t="s">
        <v>145</v>
      </c>
      <c r="AU244" s="17" t="s">
        <v>84</v>
      </c>
    </row>
    <row r="245" spans="2:65" s="1" customFormat="1" ht="16.5" customHeight="1">
      <c r="B245" s="131"/>
      <c r="C245" s="180" t="s">
        <v>485</v>
      </c>
      <c r="D245" s="180" t="s">
        <v>320</v>
      </c>
      <c r="E245" s="181" t="s">
        <v>1792</v>
      </c>
      <c r="F245" s="182" t="s">
        <v>1793</v>
      </c>
      <c r="G245" s="183" t="s">
        <v>298</v>
      </c>
      <c r="H245" s="184">
        <v>5</v>
      </c>
      <c r="I245" s="185"/>
      <c r="J245" s="186">
        <f>ROUND(I245*H245,2)</f>
        <v>0</v>
      </c>
      <c r="K245" s="187"/>
      <c r="L245" s="188"/>
      <c r="M245" s="189" t="s">
        <v>1</v>
      </c>
      <c r="N245" s="190" t="s">
        <v>39</v>
      </c>
      <c r="P245" s="142">
        <f>O245*H245</f>
        <v>0</v>
      </c>
      <c r="Q245" s="142">
        <v>2.7E-2</v>
      </c>
      <c r="R245" s="142">
        <f>Q245*H245</f>
        <v>0.13500000000000001</v>
      </c>
      <c r="S245" s="142">
        <v>0</v>
      </c>
      <c r="T245" s="143">
        <f>S245*H245</f>
        <v>0</v>
      </c>
      <c r="AR245" s="144" t="s">
        <v>180</v>
      </c>
      <c r="AT245" s="144" t="s">
        <v>320</v>
      </c>
      <c r="AU245" s="144" t="s">
        <v>84</v>
      </c>
      <c r="AY245" s="17" t="s">
        <v>138</v>
      </c>
      <c r="BE245" s="145">
        <f>IF(N245="základní",J245,0)</f>
        <v>0</v>
      </c>
      <c r="BF245" s="145">
        <f>IF(N245="snížená",J245,0)</f>
        <v>0</v>
      </c>
      <c r="BG245" s="145">
        <f>IF(N245="zákl. přenesená",J245,0)</f>
        <v>0</v>
      </c>
      <c r="BH245" s="145">
        <f>IF(N245="sníž. přenesená",J245,0)</f>
        <v>0</v>
      </c>
      <c r="BI245" s="145">
        <f>IF(N245="nulová",J245,0)</f>
        <v>0</v>
      </c>
      <c r="BJ245" s="17" t="s">
        <v>82</v>
      </c>
      <c r="BK245" s="145">
        <f>ROUND(I245*H245,2)</f>
        <v>0</v>
      </c>
      <c r="BL245" s="17" t="s">
        <v>143</v>
      </c>
      <c r="BM245" s="144" t="s">
        <v>1794</v>
      </c>
    </row>
    <row r="246" spans="2:65" s="1" customFormat="1" ht="19.5">
      <c r="B246" s="32"/>
      <c r="D246" s="146" t="s">
        <v>145</v>
      </c>
      <c r="F246" s="147" t="s">
        <v>425</v>
      </c>
      <c r="I246" s="148"/>
      <c r="L246" s="32"/>
      <c r="M246" s="149"/>
      <c r="T246" s="56"/>
      <c r="AT246" s="17" t="s">
        <v>145</v>
      </c>
      <c r="AU246" s="17" t="s">
        <v>84</v>
      </c>
    </row>
    <row r="247" spans="2:65" s="1" customFormat="1" ht="16.5" customHeight="1">
      <c r="B247" s="131"/>
      <c r="C247" s="180" t="s">
        <v>489</v>
      </c>
      <c r="D247" s="180" t="s">
        <v>320</v>
      </c>
      <c r="E247" s="181" t="s">
        <v>1795</v>
      </c>
      <c r="F247" s="182" t="s">
        <v>1796</v>
      </c>
      <c r="G247" s="183" t="s">
        <v>298</v>
      </c>
      <c r="H247" s="184">
        <v>2</v>
      </c>
      <c r="I247" s="185"/>
      <c r="J247" s="186">
        <f>ROUND(I247*H247,2)</f>
        <v>0</v>
      </c>
      <c r="K247" s="187"/>
      <c r="L247" s="188"/>
      <c r="M247" s="189" t="s">
        <v>1</v>
      </c>
      <c r="N247" s="190" t="s">
        <v>39</v>
      </c>
      <c r="P247" s="142">
        <f>O247*H247</f>
        <v>0</v>
      </c>
      <c r="Q247" s="142">
        <v>2.7E-2</v>
      </c>
      <c r="R247" s="142">
        <f>Q247*H247</f>
        <v>5.3999999999999999E-2</v>
      </c>
      <c r="S247" s="142">
        <v>0</v>
      </c>
      <c r="T247" s="143">
        <f>S247*H247</f>
        <v>0</v>
      </c>
      <c r="AR247" s="144" t="s">
        <v>180</v>
      </c>
      <c r="AT247" s="144" t="s">
        <v>320</v>
      </c>
      <c r="AU247" s="144" t="s">
        <v>84</v>
      </c>
      <c r="AY247" s="17" t="s">
        <v>138</v>
      </c>
      <c r="BE247" s="145">
        <f>IF(N247="základní",J247,0)</f>
        <v>0</v>
      </c>
      <c r="BF247" s="145">
        <f>IF(N247="snížená",J247,0)</f>
        <v>0</v>
      </c>
      <c r="BG247" s="145">
        <f>IF(N247="zákl. přenesená",J247,0)</f>
        <v>0</v>
      </c>
      <c r="BH247" s="145">
        <f>IF(N247="sníž. přenesená",J247,0)</f>
        <v>0</v>
      </c>
      <c r="BI247" s="145">
        <f>IF(N247="nulová",J247,0)</f>
        <v>0</v>
      </c>
      <c r="BJ247" s="17" t="s">
        <v>82</v>
      </c>
      <c r="BK247" s="145">
        <f>ROUND(I247*H247,2)</f>
        <v>0</v>
      </c>
      <c r="BL247" s="17" t="s">
        <v>143</v>
      </c>
      <c r="BM247" s="144" t="s">
        <v>1797</v>
      </c>
    </row>
    <row r="248" spans="2:65" s="1" customFormat="1" ht="19.5">
      <c r="B248" s="32"/>
      <c r="D248" s="146" t="s">
        <v>145</v>
      </c>
      <c r="F248" s="147" t="s">
        <v>425</v>
      </c>
      <c r="I248" s="148"/>
      <c r="L248" s="32"/>
      <c r="M248" s="149"/>
      <c r="T248" s="56"/>
      <c r="AT248" s="17" t="s">
        <v>145</v>
      </c>
      <c r="AU248" s="17" t="s">
        <v>84</v>
      </c>
    </row>
    <row r="249" spans="2:65" s="1" customFormat="1" ht="16.5" customHeight="1">
      <c r="B249" s="131"/>
      <c r="C249" s="180" t="s">
        <v>496</v>
      </c>
      <c r="D249" s="180" t="s">
        <v>320</v>
      </c>
      <c r="E249" s="181" t="s">
        <v>1798</v>
      </c>
      <c r="F249" s="182" t="s">
        <v>1799</v>
      </c>
      <c r="G249" s="183" t="s">
        <v>298</v>
      </c>
      <c r="H249" s="184">
        <v>3</v>
      </c>
      <c r="I249" s="185"/>
      <c r="J249" s="186">
        <f>ROUND(I249*H249,2)</f>
        <v>0</v>
      </c>
      <c r="K249" s="187"/>
      <c r="L249" s="188"/>
      <c r="M249" s="189" t="s">
        <v>1</v>
      </c>
      <c r="N249" s="190" t="s">
        <v>39</v>
      </c>
      <c r="P249" s="142">
        <f>O249*H249</f>
        <v>0</v>
      </c>
      <c r="Q249" s="142">
        <v>2.7E-2</v>
      </c>
      <c r="R249" s="142">
        <f>Q249*H249</f>
        <v>8.1000000000000003E-2</v>
      </c>
      <c r="S249" s="142">
        <v>0</v>
      </c>
      <c r="T249" s="143">
        <f>S249*H249</f>
        <v>0</v>
      </c>
      <c r="AR249" s="144" t="s">
        <v>180</v>
      </c>
      <c r="AT249" s="144" t="s">
        <v>320</v>
      </c>
      <c r="AU249" s="144" t="s">
        <v>84</v>
      </c>
      <c r="AY249" s="17" t="s">
        <v>138</v>
      </c>
      <c r="BE249" s="145">
        <f>IF(N249="základní",J249,0)</f>
        <v>0</v>
      </c>
      <c r="BF249" s="145">
        <f>IF(N249="snížená",J249,0)</f>
        <v>0</v>
      </c>
      <c r="BG249" s="145">
        <f>IF(N249="zákl. přenesená",J249,0)</f>
        <v>0</v>
      </c>
      <c r="BH249" s="145">
        <f>IF(N249="sníž. přenesená",J249,0)</f>
        <v>0</v>
      </c>
      <c r="BI249" s="145">
        <f>IF(N249="nulová",J249,0)</f>
        <v>0</v>
      </c>
      <c r="BJ249" s="17" t="s">
        <v>82</v>
      </c>
      <c r="BK249" s="145">
        <f>ROUND(I249*H249,2)</f>
        <v>0</v>
      </c>
      <c r="BL249" s="17" t="s">
        <v>143</v>
      </c>
      <c r="BM249" s="144" t="s">
        <v>1800</v>
      </c>
    </row>
    <row r="250" spans="2:65" s="1" customFormat="1" ht="19.5">
      <c r="B250" s="32"/>
      <c r="D250" s="146" t="s">
        <v>145</v>
      </c>
      <c r="F250" s="147" t="s">
        <v>425</v>
      </c>
      <c r="I250" s="148"/>
      <c r="L250" s="32"/>
      <c r="M250" s="149"/>
      <c r="T250" s="56"/>
      <c r="AT250" s="17" t="s">
        <v>145</v>
      </c>
      <c r="AU250" s="17" t="s">
        <v>84</v>
      </c>
    </row>
    <row r="251" spans="2:65" s="1" customFormat="1" ht="24.2" customHeight="1">
      <c r="B251" s="131"/>
      <c r="C251" s="132" t="s">
        <v>501</v>
      </c>
      <c r="D251" s="132" t="s">
        <v>139</v>
      </c>
      <c r="E251" s="133" t="s">
        <v>1801</v>
      </c>
      <c r="F251" s="134" t="s">
        <v>1802</v>
      </c>
      <c r="G251" s="135" t="s">
        <v>298</v>
      </c>
      <c r="H251" s="136">
        <v>58</v>
      </c>
      <c r="I251" s="137"/>
      <c r="J251" s="138">
        <f>ROUND(I251*H251,2)</f>
        <v>0</v>
      </c>
      <c r="K251" s="139"/>
      <c r="L251" s="32"/>
      <c r="M251" s="140" t="s">
        <v>1</v>
      </c>
      <c r="N251" s="141" t="s">
        <v>39</v>
      </c>
      <c r="P251" s="142">
        <f>O251*H251</f>
        <v>0</v>
      </c>
      <c r="Q251" s="142">
        <v>0</v>
      </c>
      <c r="R251" s="142">
        <f>Q251*H251</f>
        <v>0</v>
      </c>
      <c r="S251" s="142">
        <v>0</v>
      </c>
      <c r="T251" s="143">
        <f>S251*H251</f>
        <v>0</v>
      </c>
      <c r="AR251" s="144" t="s">
        <v>143</v>
      </c>
      <c r="AT251" s="144" t="s">
        <v>139</v>
      </c>
      <c r="AU251" s="144" t="s">
        <v>84</v>
      </c>
      <c r="AY251" s="17" t="s">
        <v>138</v>
      </c>
      <c r="BE251" s="145">
        <f>IF(N251="základní",J251,0)</f>
        <v>0</v>
      </c>
      <c r="BF251" s="145">
        <f>IF(N251="snížená",J251,0)</f>
        <v>0</v>
      </c>
      <c r="BG251" s="145">
        <f>IF(N251="zákl. přenesená",J251,0)</f>
        <v>0</v>
      </c>
      <c r="BH251" s="145">
        <f>IF(N251="sníž. přenesená",J251,0)</f>
        <v>0</v>
      </c>
      <c r="BI251" s="145">
        <f>IF(N251="nulová",J251,0)</f>
        <v>0</v>
      </c>
      <c r="BJ251" s="17" t="s">
        <v>82</v>
      </c>
      <c r="BK251" s="145">
        <f>ROUND(I251*H251,2)</f>
        <v>0</v>
      </c>
      <c r="BL251" s="17" t="s">
        <v>143</v>
      </c>
      <c r="BM251" s="144" t="s">
        <v>1803</v>
      </c>
    </row>
    <row r="252" spans="2:65" s="12" customFormat="1" ht="11.25">
      <c r="B252" s="152"/>
      <c r="D252" s="146" t="s">
        <v>178</v>
      </c>
      <c r="E252" s="153" t="s">
        <v>1</v>
      </c>
      <c r="F252" s="154" t="s">
        <v>576</v>
      </c>
      <c r="H252" s="155">
        <v>58</v>
      </c>
      <c r="I252" s="156"/>
      <c r="L252" s="152"/>
      <c r="M252" s="157"/>
      <c r="T252" s="158"/>
      <c r="AT252" s="153" t="s">
        <v>178</v>
      </c>
      <c r="AU252" s="153" t="s">
        <v>84</v>
      </c>
      <c r="AV252" s="12" t="s">
        <v>84</v>
      </c>
      <c r="AW252" s="12" t="s">
        <v>31</v>
      </c>
      <c r="AX252" s="12" t="s">
        <v>82</v>
      </c>
      <c r="AY252" s="153" t="s">
        <v>138</v>
      </c>
    </row>
    <row r="253" spans="2:65" s="1" customFormat="1" ht="16.5" customHeight="1">
      <c r="B253" s="131"/>
      <c r="C253" s="180" t="s">
        <v>506</v>
      </c>
      <c r="D253" s="180" t="s">
        <v>320</v>
      </c>
      <c r="E253" s="181" t="s">
        <v>1804</v>
      </c>
      <c r="F253" s="182" t="s">
        <v>1805</v>
      </c>
      <c r="G253" s="183" t="s">
        <v>298</v>
      </c>
      <c r="H253" s="184">
        <v>23</v>
      </c>
      <c r="I253" s="185"/>
      <c r="J253" s="186">
        <f>ROUND(I253*H253,2)</f>
        <v>0</v>
      </c>
      <c r="K253" s="187"/>
      <c r="L253" s="188"/>
      <c r="M253" s="189" t="s">
        <v>1</v>
      </c>
      <c r="N253" s="190" t="s">
        <v>39</v>
      </c>
      <c r="P253" s="142">
        <f>O253*H253</f>
        <v>0</v>
      </c>
      <c r="Q253" s="142">
        <v>1E-3</v>
      </c>
      <c r="R253" s="142">
        <f>Q253*H253</f>
        <v>2.3E-2</v>
      </c>
      <c r="S253" s="142">
        <v>0</v>
      </c>
      <c r="T253" s="143">
        <f>S253*H253</f>
        <v>0</v>
      </c>
      <c r="AR253" s="144" t="s">
        <v>180</v>
      </c>
      <c r="AT253" s="144" t="s">
        <v>320</v>
      </c>
      <c r="AU253" s="144" t="s">
        <v>84</v>
      </c>
      <c r="AY253" s="17" t="s">
        <v>138</v>
      </c>
      <c r="BE253" s="145">
        <f>IF(N253="základní",J253,0)</f>
        <v>0</v>
      </c>
      <c r="BF253" s="145">
        <f>IF(N253="snížená",J253,0)</f>
        <v>0</v>
      </c>
      <c r="BG253" s="145">
        <f>IF(N253="zákl. přenesená",J253,0)</f>
        <v>0</v>
      </c>
      <c r="BH253" s="145">
        <f>IF(N253="sníž. přenesená",J253,0)</f>
        <v>0</v>
      </c>
      <c r="BI253" s="145">
        <f>IF(N253="nulová",J253,0)</f>
        <v>0</v>
      </c>
      <c r="BJ253" s="17" t="s">
        <v>82</v>
      </c>
      <c r="BK253" s="145">
        <f>ROUND(I253*H253,2)</f>
        <v>0</v>
      </c>
      <c r="BL253" s="17" t="s">
        <v>143</v>
      </c>
      <c r="BM253" s="144" t="s">
        <v>1806</v>
      </c>
    </row>
    <row r="254" spans="2:65" s="1" customFormat="1" ht="19.5">
      <c r="B254" s="32"/>
      <c r="D254" s="146" t="s">
        <v>145</v>
      </c>
      <c r="F254" s="147" t="s">
        <v>1807</v>
      </c>
      <c r="I254" s="148"/>
      <c r="L254" s="32"/>
      <c r="M254" s="149"/>
      <c r="T254" s="56"/>
      <c r="AT254" s="17" t="s">
        <v>145</v>
      </c>
      <c r="AU254" s="17" t="s">
        <v>84</v>
      </c>
    </row>
    <row r="255" spans="2:65" s="1" customFormat="1" ht="16.5" customHeight="1">
      <c r="B255" s="131"/>
      <c r="C255" s="180" t="s">
        <v>512</v>
      </c>
      <c r="D255" s="180" t="s">
        <v>320</v>
      </c>
      <c r="E255" s="181" t="s">
        <v>1808</v>
      </c>
      <c r="F255" s="182" t="s">
        <v>1809</v>
      </c>
      <c r="G255" s="183" t="s">
        <v>298</v>
      </c>
      <c r="H255" s="184">
        <v>2</v>
      </c>
      <c r="I255" s="185"/>
      <c r="J255" s="186">
        <f>ROUND(I255*H255,2)</f>
        <v>0</v>
      </c>
      <c r="K255" s="187"/>
      <c r="L255" s="188"/>
      <c r="M255" s="189" t="s">
        <v>1</v>
      </c>
      <c r="N255" s="190" t="s">
        <v>39</v>
      </c>
      <c r="P255" s="142">
        <f>O255*H255</f>
        <v>0</v>
      </c>
      <c r="Q255" s="142">
        <v>1E-3</v>
      </c>
      <c r="R255" s="142">
        <f>Q255*H255</f>
        <v>2E-3</v>
      </c>
      <c r="S255" s="142">
        <v>0</v>
      </c>
      <c r="T255" s="143">
        <f>S255*H255</f>
        <v>0</v>
      </c>
      <c r="AR255" s="144" t="s">
        <v>180</v>
      </c>
      <c r="AT255" s="144" t="s">
        <v>320</v>
      </c>
      <c r="AU255" s="144" t="s">
        <v>84</v>
      </c>
      <c r="AY255" s="17" t="s">
        <v>138</v>
      </c>
      <c r="BE255" s="145">
        <f>IF(N255="základní",J255,0)</f>
        <v>0</v>
      </c>
      <c r="BF255" s="145">
        <f>IF(N255="snížená",J255,0)</f>
        <v>0</v>
      </c>
      <c r="BG255" s="145">
        <f>IF(N255="zákl. přenesená",J255,0)</f>
        <v>0</v>
      </c>
      <c r="BH255" s="145">
        <f>IF(N255="sníž. přenesená",J255,0)</f>
        <v>0</v>
      </c>
      <c r="BI255" s="145">
        <f>IF(N255="nulová",J255,0)</f>
        <v>0</v>
      </c>
      <c r="BJ255" s="17" t="s">
        <v>82</v>
      </c>
      <c r="BK255" s="145">
        <f>ROUND(I255*H255,2)</f>
        <v>0</v>
      </c>
      <c r="BL255" s="17" t="s">
        <v>143</v>
      </c>
      <c r="BM255" s="144" t="s">
        <v>1810</v>
      </c>
    </row>
    <row r="256" spans="2:65" s="1" customFormat="1" ht="16.5" customHeight="1">
      <c r="B256" s="131"/>
      <c r="C256" s="180" t="s">
        <v>517</v>
      </c>
      <c r="D256" s="180" t="s">
        <v>320</v>
      </c>
      <c r="E256" s="181" t="s">
        <v>1811</v>
      </c>
      <c r="F256" s="182" t="s">
        <v>1812</v>
      </c>
      <c r="G256" s="183" t="s">
        <v>298</v>
      </c>
      <c r="H256" s="184">
        <v>2</v>
      </c>
      <c r="I256" s="185"/>
      <c r="J256" s="186">
        <f>ROUND(I256*H256,2)</f>
        <v>0</v>
      </c>
      <c r="K256" s="187"/>
      <c r="L256" s="188"/>
      <c r="M256" s="189" t="s">
        <v>1</v>
      </c>
      <c r="N256" s="190" t="s">
        <v>39</v>
      </c>
      <c r="P256" s="142">
        <f>O256*H256</f>
        <v>0</v>
      </c>
      <c r="Q256" s="142">
        <v>1E-3</v>
      </c>
      <c r="R256" s="142">
        <f>Q256*H256</f>
        <v>2E-3</v>
      </c>
      <c r="S256" s="142">
        <v>0</v>
      </c>
      <c r="T256" s="143">
        <f>S256*H256</f>
        <v>0</v>
      </c>
      <c r="AR256" s="144" t="s">
        <v>180</v>
      </c>
      <c r="AT256" s="144" t="s">
        <v>320</v>
      </c>
      <c r="AU256" s="144" t="s">
        <v>84</v>
      </c>
      <c r="AY256" s="17" t="s">
        <v>138</v>
      </c>
      <c r="BE256" s="145">
        <f>IF(N256="základní",J256,0)</f>
        <v>0</v>
      </c>
      <c r="BF256" s="145">
        <f>IF(N256="snížená",J256,0)</f>
        <v>0</v>
      </c>
      <c r="BG256" s="145">
        <f>IF(N256="zákl. přenesená",J256,0)</f>
        <v>0</v>
      </c>
      <c r="BH256" s="145">
        <f>IF(N256="sníž. přenesená",J256,0)</f>
        <v>0</v>
      </c>
      <c r="BI256" s="145">
        <f>IF(N256="nulová",J256,0)</f>
        <v>0</v>
      </c>
      <c r="BJ256" s="17" t="s">
        <v>82</v>
      </c>
      <c r="BK256" s="145">
        <f>ROUND(I256*H256,2)</f>
        <v>0</v>
      </c>
      <c r="BL256" s="17" t="s">
        <v>143</v>
      </c>
      <c r="BM256" s="144" t="s">
        <v>1813</v>
      </c>
    </row>
    <row r="257" spans="2:65" s="1" customFormat="1" ht="16.5" customHeight="1">
      <c r="B257" s="131"/>
      <c r="C257" s="180" t="s">
        <v>523</v>
      </c>
      <c r="D257" s="180" t="s">
        <v>320</v>
      </c>
      <c r="E257" s="181" t="s">
        <v>1814</v>
      </c>
      <c r="F257" s="182" t="s">
        <v>1815</v>
      </c>
      <c r="G257" s="183" t="s">
        <v>298</v>
      </c>
      <c r="H257" s="184">
        <v>4</v>
      </c>
      <c r="I257" s="185"/>
      <c r="J257" s="186">
        <f>ROUND(I257*H257,2)</f>
        <v>0</v>
      </c>
      <c r="K257" s="187"/>
      <c r="L257" s="188"/>
      <c r="M257" s="189" t="s">
        <v>1</v>
      </c>
      <c r="N257" s="190" t="s">
        <v>39</v>
      </c>
      <c r="P257" s="142">
        <f>O257*H257</f>
        <v>0</v>
      </c>
      <c r="Q257" s="142">
        <v>1E-3</v>
      </c>
      <c r="R257" s="142">
        <f>Q257*H257</f>
        <v>4.0000000000000001E-3</v>
      </c>
      <c r="S257" s="142">
        <v>0</v>
      </c>
      <c r="T257" s="143">
        <f>S257*H257</f>
        <v>0</v>
      </c>
      <c r="AR257" s="144" t="s">
        <v>180</v>
      </c>
      <c r="AT257" s="144" t="s">
        <v>320</v>
      </c>
      <c r="AU257" s="144" t="s">
        <v>84</v>
      </c>
      <c r="AY257" s="17" t="s">
        <v>138</v>
      </c>
      <c r="BE257" s="145">
        <f>IF(N257="základní",J257,0)</f>
        <v>0</v>
      </c>
      <c r="BF257" s="145">
        <f>IF(N257="snížená",J257,0)</f>
        <v>0</v>
      </c>
      <c r="BG257" s="145">
        <f>IF(N257="zákl. přenesená",J257,0)</f>
        <v>0</v>
      </c>
      <c r="BH257" s="145">
        <f>IF(N257="sníž. přenesená",J257,0)</f>
        <v>0</v>
      </c>
      <c r="BI257" s="145">
        <f>IF(N257="nulová",J257,0)</f>
        <v>0</v>
      </c>
      <c r="BJ257" s="17" t="s">
        <v>82</v>
      </c>
      <c r="BK257" s="145">
        <f>ROUND(I257*H257,2)</f>
        <v>0</v>
      </c>
      <c r="BL257" s="17" t="s">
        <v>143</v>
      </c>
      <c r="BM257" s="144" t="s">
        <v>1816</v>
      </c>
    </row>
    <row r="258" spans="2:65" s="1" customFormat="1" ht="19.5">
      <c r="B258" s="32"/>
      <c r="D258" s="146" t="s">
        <v>145</v>
      </c>
      <c r="F258" s="147" t="s">
        <v>1817</v>
      </c>
      <c r="I258" s="148"/>
      <c r="L258" s="32"/>
      <c r="M258" s="149"/>
      <c r="T258" s="56"/>
      <c r="AT258" s="17" t="s">
        <v>145</v>
      </c>
      <c r="AU258" s="17" t="s">
        <v>84</v>
      </c>
    </row>
    <row r="259" spans="2:65" s="1" customFormat="1" ht="16.5" customHeight="1">
      <c r="B259" s="131"/>
      <c r="C259" s="180" t="s">
        <v>528</v>
      </c>
      <c r="D259" s="180" t="s">
        <v>320</v>
      </c>
      <c r="E259" s="181" t="s">
        <v>1818</v>
      </c>
      <c r="F259" s="182" t="s">
        <v>1819</v>
      </c>
      <c r="G259" s="183" t="s">
        <v>298</v>
      </c>
      <c r="H259" s="184">
        <v>2</v>
      </c>
      <c r="I259" s="185"/>
      <c r="J259" s="186">
        <f t="shared" ref="J259:J267" si="0">ROUND(I259*H259,2)</f>
        <v>0</v>
      </c>
      <c r="K259" s="187"/>
      <c r="L259" s="188"/>
      <c r="M259" s="189" t="s">
        <v>1</v>
      </c>
      <c r="N259" s="190" t="s">
        <v>39</v>
      </c>
      <c r="P259" s="142">
        <f t="shared" ref="P259:P267" si="1">O259*H259</f>
        <v>0</v>
      </c>
      <c r="Q259" s="142">
        <v>1E-3</v>
      </c>
      <c r="R259" s="142">
        <f t="shared" ref="R259:R267" si="2">Q259*H259</f>
        <v>2E-3</v>
      </c>
      <c r="S259" s="142">
        <v>0</v>
      </c>
      <c r="T259" s="143">
        <f t="shared" ref="T259:T267" si="3">S259*H259</f>
        <v>0</v>
      </c>
      <c r="AR259" s="144" t="s">
        <v>180</v>
      </c>
      <c r="AT259" s="144" t="s">
        <v>320</v>
      </c>
      <c r="AU259" s="144" t="s">
        <v>84</v>
      </c>
      <c r="AY259" s="17" t="s">
        <v>138</v>
      </c>
      <c r="BE259" s="145">
        <f t="shared" ref="BE259:BE267" si="4">IF(N259="základní",J259,0)</f>
        <v>0</v>
      </c>
      <c r="BF259" s="145">
        <f t="shared" ref="BF259:BF267" si="5">IF(N259="snížená",J259,0)</f>
        <v>0</v>
      </c>
      <c r="BG259" s="145">
        <f t="shared" ref="BG259:BG267" si="6">IF(N259="zákl. přenesená",J259,0)</f>
        <v>0</v>
      </c>
      <c r="BH259" s="145">
        <f t="shared" ref="BH259:BH267" si="7">IF(N259="sníž. přenesená",J259,0)</f>
        <v>0</v>
      </c>
      <c r="BI259" s="145">
        <f t="shared" ref="BI259:BI267" si="8">IF(N259="nulová",J259,0)</f>
        <v>0</v>
      </c>
      <c r="BJ259" s="17" t="s">
        <v>82</v>
      </c>
      <c r="BK259" s="145">
        <f t="shared" ref="BK259:BK267" si="9">ROUND(I259*H259,2)</f>
        <v>0</v>
      </c>
      <c r="BL259" s="17" t="s">
        <v>143</v>
      </c>
      <c r="BM259" s="144" t="s">
        <v>1820</v>
      </c>
    </row>
    <row r="260" spans="2:65" s="1" customFormat="1" ht="16.5" customHeight="1">
      <c r="B260" s="131"/>
      <c r="C260" s="180" t="s">
        <v>534</v>
      </c>
      <c r="D260" s="180" t="s">
        <v>320</v>
      </c>
      <c r="E260" s="181" t="s">
        <v>1821</v>
      </c>
      <c r="F260" s="182" t="s">
        <v>1822</v>
      </c>
      <c r="G260" s="183" t="s">
        <v>298</v>
      </c>
      <c r="H260" s="184">
        <v>2</v>
      </c>
      <c r="I260" s="185"/>
      <c r="J260" s="186">
        <f t="shared" si="0"/>
        <v>0</v>
      </c>
      <c r="K260" s="187"/>
      <c r="L260" s="188"/>
      <c r="M260" s="189" t="s">
        <v>1</v>
      </c>
      <c r="N260" s="190" t="s">
        <v>39</v>
      </c>
      <c r="P260" s="142">
        <f t="shared" si="1"/>
        <v>0</v>
      </c>
      <c r="Q260" s="142">
        <v>1E-3</v>
      </c>
      <c r="R260" s="142">
        <f t="shared" si="2"/>
        <v>2E-3</v>
      </c>
      <c r="S260" s="142">
        <v>0</v>
      </c>
      <c r="T260" s="143">
        <f t="shared" si="3"/>
        <v>0</v>
      </c>
      <c r="AR260" s="144" t="s">
        <v>180</v>
      </c>
      <c r="AT260" s="144" t="s">
        <v>320</v>
      </c>
      <c r="AU260" s="144" t="s">
        <v>84</v>
      </c>
      <c r="AY260" s="17" t="s">
        <v>138</v>
      </c>
      <c r="BE260" s="145">
        <f t="shared" si="4"/>
        <v>0</v>
      </c>
      <c r="BF260" s="145">
        <f t="shared" si="5"/>
        <v>0</v>
      </c>
      <c r="BG260" s="145">
        <f t="shared" si="6"/>
        <v>0</v>
      </c>
      <c r="BH260" s="145">
        <f t="shared" si="7"/>
        <v>0</v>
      </c>
      <c r="BI260" s="145">
        <f t="shared" si="8"/>
        <v>0</v>
      </c>
      <c r="BJ260" s="17" t="s">
        <v>82</v>
      </c>
      <c r="BK260" s="145">
        <f t="shared" si="9"/>
        <v>0</v>
      </c>
      <c r="BL260" s="17" t="s">
        <v>143</v>
      </c>
      <c r="BM260" s="144" t="s">
        <v>1823</v>
      </c>
    </row>
    <row r="261" spans="2:65" s="1" customFormat="1" ht="16.5" customHeight="1">
      <c r="B261" s="131"/>
      <c r="C261" s="180" t="s">
        <v>539</v>
      </c>
      <c r="D261" s="180" t="s">
        <v>320</v>
      </c>
      <c r="E261" s="181" t="s">
        <v>1824</v>
      </c>
      <c r="F261" s="182" t="s">
        <v>1825</v>
      </c>
      <c r="G261" s="183" t="s">
        <v>298</v>
      </c>
      <c r="H261" s="184">
        <v>5</v>
      </c>
      <c r="I261" s="185"/>
      <c r="J261" s="186">
        <f t="shared" si="0"/>
        <v>0</v>
      </c>
      <c r="K261" s="187"/>
      <c r="L261" s="188"/>
      <c r="M261" s="189" t="s">
        <v>1</v>
      </c>
      <c r="N261" s="190" t="s">
        <v>39</v>
      </c>
      <c r="P261" s="142">
        <f t="shared" si="1"/>
        <v>0</v>
      </c>
      <c r="Q261" s="142">
        <v>1E-3</v>
      </c>
      <c r="R261" s="142">
        <f t="shared" si="2"/>
        <v>5.0000000000000001E-3</v>
      </c>
      <c r="S261" s="142">
        <v>0</v>
      </c>
      <c r="T261" s="143">
        <f t="shared" si="3"/>
        <v>0</v>
      </c>
      <c r="AR261" s="144" t="s">
        <v>180</v>
      </c>
      <c r="AT261" s="144" t="s">
        <v>320</v>
      </c>
      <c r="AU261" s="144" t="s">
        <v>84</v>
      </c>
      <c r="AY261" s="17" t="s">
        <v>138</v>
      </c>
      <c r="BE261" s="145">
        <f t="shared" si="4"/>
        <v>0</v>
      </c>
      <c r="BF261" s="145">
        <f t="shared" si="5"/>
        <v>0</v>
      </c>
      <c r="BG261" s="145">
        <f t="shared" si="6"/>
        <v>0</v>
      </c>
      <c r="BH261" s="145">
        <f t="shared" si="7"/>
        <v>0</v>
      </c>
      <c r="BI261" s="145">
        <f t="shared" si="8"/>
        <v>0</v>
      </c>
      <c r="BJ261" s="17" t="s">
        <v>82</v>
      </c>
      <c r="BK261" s="145">
        <f t="shared" si="9"/>
        <v>0</v>
      </c>
      <c r="BL261" s="17" t="s">
        <v>143</v>
      </c>
      <c r="BM261" s="144" t="s">
        <v>1826</v>
      </c>
    </row>
    <row r="262" spans="2:65" s="1" customFormat="1" ht="16.5" customHeight="1">
      <c r="B262" s="131"/>
      <c r="C262" s="180" t="s">
        <v>544</v>
      </c>
      <c r="D262" s="180" t="s">
        <v>320</v>
      </c>
      <c r="E262" s="181" t="s">
        <v>1827</v>
      </c>
      <c r="F262" s="182" t="s">
        <v>1828</v>
      </c>
      <c r="G262" s="183" t="s">
        <v>298</v>
      </c>
      <c r="H262" s="184">
        <v>1</v>
      </c>
      <c r="I262" s="185"/>
      <c r="J262" s="186">
        <f t="shared" si="0"/>
        <v>0</v>
      </c>
      <c r="K262" s="187"/>
      <c r="L262" s="188"/>
      <c r="M262" s="189" t="s">
        <v>1</v>
      </c>
      <c r="N262" s="190" t="s">
        <v>39</v>
      </c>
      <c r="P262" s="142">
        <f t="shared" si="1"/>
        <v>0</v>
      </c>
      <c r="Q262" s="142">
        <v>1E-3</v>
      </c>
      <c r="R262" s="142">
        <f t="shared" si="2"/>
        <v>1E-3</v>
      </c>
      <c r="S262" s="142">
        <v>0</v>
      </c>
      <c r="T262" s="143">
        <f t="shared" si="3"/>
        <v>0</v>
      </c>
      <c r="AR262" s="144" t="s">
        <v>180</v>
      </c>
      <c r="AT262" s="144" t="s">
        <v>320</v>
      </c>
      <c r="AU262" s="144" t="s">
        <v>84</v>
      </c>
      <c r="AY262" s="17" t="s">
        <v>138</v>
      </c>
      <c r="BE262" s="145">
        <f t="shared" si="4"/>
        <v>0</v>
      </c>
      <c r="BF262" s="145">
        <f t="shared" si="5"/>
        <v>0</v>
      </c>
      <c r="BG262" s="145">
        <f t="shared" si="6"/>
        <v>0</v>
      </c>
      <c r="BH262" s="145">
        <f t="shared" si="7"/>
        <v>0</v>
      </c>
      <c r="BI262" s="145">
        <f t="shared" si="8"/>
        <v>0</v>
      </c>
      <c r="BJ262" s="17" t="s">
        <v>82</v>
      </c>
      <c r="BK262" s="145">
        <f t="shared" si="9"/>
        <v>0</v>
      </c>
      <c r="BL262" s="17" t="s">
        <v>143</v>
      </c>
      <c r="BM262" s="144" t="s">
        <v>1829</v>
      </c>
    </row>
    <row r="263" spans="2:65" s="1" customFormat="1" ht="16.5" customHeight="1">
      <c r="B263" s="131"/>
      <c r="C263" s="180" t="s">
        <v>549</v>
      </c>
      <c r="D263" s="180" t="s">
        <v>320</v>
      </c>
      <c r="E263" s="181" t="s">
        <v>1830</v>
      </c>
      <c r="F263" s="182" t="s">
        <v>1831</v>
      </c>
      <c r="G263" s="183" t="s">
        <v>298</v>
      </c>
      <c r="H263" s="184">
        <v>2</v>
      </c>
      <c r="I263" s="185"/>
      <c r="J263" s="186">
        <f t="shared" si="0"/>
        <v>0</v>
      </c>
      <c r="K263" s="187"/>
      <c r="L263" s="188"/>
      <c r="M263" s="189" t="s">
        <v>1</v>
      </c>
      <c r="N263" s="190" t="s">
        <v>39</v>
      </c>
      <c r="P263" s="142">
        <f t="shared" si="1"/>
        <v>0</v>
      </c>
      <c r="Q263" s="142">
        <v>1E-3</v>
      </c>
      <c r="R263" s="142">
        <f t="shared" si="2"/>
        <v>2E-3</v>
      </c>
      <c r="S263" s="142">
        <v>0</v>
      </c>
      <c r="T263" s="143">
        <f t="shared" si="3"/>
        <v>0</v>
      </c>
      <c r="AR263" s="144" t="s">
        <v>180</v>
      </c>
      <c r="AT263" s="144" t="s">
        <v>320</v>
      </c>
      <c r="AU263" s="144" t="s">
        <v>84</v>
      </c>
      <c r="AY263" s="17" t="s">
        <v>138</v>
      </c>
      <c r="BE263" s="145">
        <f t="shared" si="4"/>
        <v>0</v>
      </c>
      <c r="BF263" s="145">
        <f t="shared" si="5"/>
        <v>0</v>
      </c>
      <c r="BG263" s="145">
        <f t="shared" si="6"/>
        <v>0</v>
      </c>
      <c r="BH263" s="145">
        <f t="shared" si="7"/>
        <v>0</v>
      </c>
      <c r="BI263" s="145">
        <f t="shared" si="8"/>
        <v>0</v>
      </c>
      <c r="BJ263" s="17" t="s">
        <v>82</v>
      </c>
      <c r="BK263" s="145">
        <f t="shared" si="9"/>
        <v>0</v>
      </c>
      <c r="BL263" s="17" t="s">
        <v>143</v>
      </c>
      <c r="BM263" s="144" t="s">
        <v>1832</v>
      </c>
    </row>
    <row r="264" spans="2:65" s="1" customFormat="1" ht="24.2" customHeight="1">
      <c r="B264" s="131"/>
      <c r="C264" s="180" t="s">
        <v>554</v>
      </c>
      <c r="D264" s="180" t="s">
        <v>320</v>
      </c>
      <c r="E264" s="181" t="s">
        <v>1833</v>
      </c>
      <c r="F264" s="182" t="s">
        <v>1834</v>
      </c>
      <c r="G264" s="183" t="s">
        <v>298</v>
      </c>
      <c r="H264" s="184">
        <v>3</v>
      </c>
      <c r="I264" s="185"/>
      <c r="J264" s="186">
        <f t="shared" si="0"/>
        <v>0</v>
      </c>
      <c r="K264" s="187"/>
      <c r="L264" s="188"/>
      <c r="M264" s="189" t="s">
        <v>1</v>
      </c>
      <c r="N264" s="190" t="s">
        <v>39</v>
      </c>
      <c r="P264" s="142">
        <f t="shared" si="1"/>
        <v>0</v>
      </c>
      <c r="Q264" s="142">
        <v>1E-3</v>
      </c>
      <c r="R264" s="142">
        <f t="shared" si="2"/>
        <v>3.0000000000000001E-3</v>
      </c>
      <c r="S264" s="142">
        <v>0</v>
      </c>
      <c r="T264" s="143">
        <f t="shared" si="3"/>
        <v>0</v>
      </c>
      <c r="AR264" s="144" t="s">
        <v>180</v>
      </c>
      <c r="AT264" s="144" t="s">
        <v>320</v>
      </c>
      <c r="AU264" s="144" t="s">
        <v>84</v>
      </c>
      <c r="AY264" s="17" t="s">
        <v>138</v>
      </c>
      <c r="BE264" s="145">
        <f t="shared" si="4"/>
        <v>0</v>
      </c>
      <c r="BF264" s="145">
        <f t="shared" si="5"/>
        <v>0</v>
      </c>
      <c r="BG264" s="145">
        <f t="shared" si="6"/>
        <v>0</v>
      </c>
      <c r="BH264" s="145">
        <f t="shared" si="7"/>
        <v>0</v>
      </c>
      <c r="BI264" s="145">
        <f t="shared" si="8"/>
        <v>0</v>
      </c>
      <c r="BJ264" s="17" t="s">
        <v>82</v>
      </c>
      <c r="BK264" s="145">
        <f t="shared" si="9"/>
        <v>0</v>
      </c>
      <c r="BL264" s="17" t="s">
        <v>143</v>
      </c>
      <c r="BM264" s="144" t="s">
        <v>1835</v>
      </c>
    </row>
    <row r="265" spans="2:65" s="1" customFormat="1" ht="16.5" customHeight="1">
      <c r="B265" s="131"/>
      <c r="C265" s="180" t="s">
        <v>558</v>
      </c>
      <c r="D265" s="180" t="s">
        <v>320</v>
      </c>
      <c r="E265" s="181" t="s">
        <v>1836</v>
      </c>
      <c r="F265" s="182" t="s">
        <v>1837</v>
      </c>
      <c r="G265" s="183" t="s">
        <v>298</v>
      </c>
      <c r="H265" s="184">
        <v>3</v>
      </c>
      <c r="I265" s="185"/>
      <c r="J265" s="186">
        <f t="shared" si="0"/>
        <v>0</v>
      </c>
      <c r="K265" s="187"/>
      <c r="L265" s="188"/>
      <c r="M265" s="189" t="s">
        <v>1</v>
      </c>
      <c r="N265" s="190" t="s">
        <v>39</v>
      </c>
      <c r="P265" s="142">
        <f t="shared" si="1"/>
        <v>0</v>
      </c>
      <c r="Q265" s="142">
        <v>1E-3</v>
      </c>
      <c r="R265" s="142">
        <f t="shared" si="2"/>
        <v>3.0000000000000001E-3</v>
      </c>
      <c r="S265" s="142">
        <v>0</v>
      </c>
      <c r="T265" s="143">
        <f t="shared" si="3"/>
        <v>0</v>
      </c>
      <c r="AR265" s="144" t="s">
        <v>180</v>
      </c>
      <c r="AT265" s="144" t="s">
        <v>320</v>
      </c>
      <c r="AU265" s="144" t="s">
        <v>84</v>
      </c>
      <c r="AY265" s="17" t="s">
        <v>138</v>
      </c>
      <c r="BE265" s="145">
        <f t="shared" si="4"/>
        <v>0</v>
      </c>
      <c r="BF265" s="145">
        <f t="shared" si="5"/>
        <v>0</v>
      </c>
      <c r="BG265" s="145">
        <f t="shared" si="6"/>
        <v>0</v>
      </c>
      <c r="BH265" s="145">
        <f t="shared" si="7"/>
        <v>0</v>
      </c>
      <c r="BI265" s="145">
        <f t="shared" si="8"/>
        <v>0</v>
      </c>
      <c r="BJ265" s="17" t="s">
        <v>82</v>
      </c>
      <c r="BK265" s="145">
        <f t="shared" si="9"/>
        <v>0</v>
      </c>
      <c r="BL265" s="17" t="s">
        <v>143</v>
      </c>
      <c r="BM265" s="144" t="s">
        <v>1838</v>
      </c>
    </row>
    <row r="266" spans="2:65" s="1" customFormat="1" ht="16.5" customHeight="1">
      <c r="B266" s="131"/>
      <c r="C266" s="180" t="s">
        <v>563</v>
      </c>
      <c r="D266" s="180" t="s">
        <v>320</v>
      </c>
      <c r="E266" s="181" t="s">
        <v>1839</v>
      </c>
      <c r="F266" s="182" t="s">
        <v>1840</v>
      </c>
      <c r="G266" s="183" t="s">
        <v>298</v>
      </c>
      <c r="H266" s="184">
        <v>3</v>
      </c>
      <c r="I266" s="185"/>
      <c r="J266" s="186">
        <f t="shared" si="0"/>
        <v>0</v>
      </c>
      <c r="K266" s="187"/>
      <c r="L266" s="188"/>
      <c r="M266" s="189" t="s">
        <v>1</v>
      </c>
      <c r="N266" s="190" t="s">
        <v>39</v>
      </c>
      <c r="P266" s="142">
        <f t="shared" si="1"/>
        <v>0</v>
      </c>
      <c r="Q266" s="142">
        <v>1E-3</v>
      </c>
      <c r="R266" s="142">
        <f t="shared" si="2"/>
        <v>3.0000000000000001E-3</v>
      </c>
      <c r="S266" s="142">
        <v>0</v>
      </c>
      <c r="T266" s="143">
        <f t="shared" si="3"/>
        <v>0</v>
      </c>
      <c r="AR266" s="144" t="s">
        <v>180</v>
      </c>
      <c r="AT266" s="144" t="s">
        <v>320</v>
      </c>
      <c r="AU266" s="144" t="s">
        <v>84</v>
      </c>
      <c r="AY266" s="17" t="s">
        <v>138</v>
      </c>
      <c r="BE266" s="145">
        <f t="shared" si="4"/>
        <v>0</v>
      </c>
      <c r="BF266" s="145">
        <f t="shared" si="5"/>
        <v>0</v>
      </c>
      <c r="BG266" s="145">
        <f t="shared" si="6"/>
        <v>0</v>
      </c>
      <c r="BH266" s="145">
        <f t="shared" si="7"/>
        <v>0</v>
      </c>
      <c r="BI266" s="145">
        <f t="shared" si="8"/>
        <v>0</v>
      </c>
      <c r="BJ266" s="17" t="s">
        <v>82</v>
      </c>
      <c r="BK266" s="145">
        <f t="shared" si="9"/>
        <v>0</v>
      </c>
      <c r="BL266" s="17" t="s">
        <v>143</v>
      </c>
      <c r="BM266" s="144" t="s">
        <v>1841</v>
      </c>
    </row>
    <row r="267" spans="2:65" s="1" customFormat="1" ht="16.5" customHeight="1">
      <c r="B267" s="131"/>
      <c r="C267" s="180" t="s">
        <v>567</v>
      </c>
      <c r="D267" s="180" t="s">
        <v>320</v>
      </c>
      <c r="E267" s="181" t="s">
        <v>1842</v>
      </c>
      <c r="F267" s="182" t="s">
        <v>1843</v>
      </c>
      <c r="G267" s="183" t="s">
        <v>298</v>
      </c>
      <c r="H267" s="184">
        <v>6</v>
      </c>
      <c r="I267" s="185"/>
      <c r="J267" s="186">
        <f t="shared" si="0"/>
        <v>0</v>
      </c>
      <c r="K267" s="187"/>
      <c r="L267" s="188"/>
      <c r="M267" s="189" t="s">
        <v>1</v>
      </c>
      <c r="N267" s="190" t="s">
        <v>39</v>
      </c>
      <c r="P267" s="142">
        <f t="shared" si="1"/>
        <v>0</v>
      </c>
      <c r="Q267" s="142">
        <v>1E-3</v>
      </c>
      <c r="R267" s="142">
        <f t="shared" si="2"/>
        <v>6.0000000000000001E-3</v>
      </c>
      <c r="S267" s="142">
        <v>0</v>
      </c>
      <c r="T267" s="143">
        <f t="shared" si="3"/>
        <v>0</v>
      </c>
      <c r="AR267" s="144" t="s">
        <v>180</v>
      </c>
      <c r="AT267" s="144" t="s">
        <v>320</v>
      </c>
      <c r="AU267" s="144" t="s">
        <v>84</v>
      </c>
      <c r="AY267" s="17" t="s">
        <v>138</v>
      </c>
      <c r="BE267" s="145">
        <f t="shared" si="4"/>
        <v>0</v>
      </c>
      <c r="BF267" s="145">
        <f t="shared" si="5"/>
        <v>0</v>
      </c>
      <c r="BG267" s="145">
        <f t="shared" si="6"/>
        <v>0</v>
      </c>
      <c r="BH267" s="145">
        <f t="shared" si="7"/>
        <v>0</v>
      </c>
      <c r="BI267" s="145">
        <f t="shared" si="8"/>
        <v>0</v>
      </c>
      <c r="BJ267" s="17" t="s">
        <v>82</v>
      </c>
      <c r="BK267" s="145">
        <f t="shared" si="9"/>
        <v>0</v>
      </c>
      <c r="BL267" s="17" t="s">
        <v>143</v>
      </c>
      <c r="BM267" s="144" t="s">
        <v>1844</v>
      </c>
    </row>
    <row r="268" spans="2:65" s="1" customFormat="1" ht="19.5">
      <c r="B268" s="32"/>
      <c r="D268" s="146" t="s">
        <v>145</v>
      </c>
      <c r="F268" s="147" t="s">
        <v>1845</v>
      </c>
      <c r="I268" s="148"/>
      <c r="L268" s="32"/>
      <c r="M268" s="149"/>
      <c r="T268" s="56"/>
      <c r="AT268" s="17" t="s">
        <v>145</v>
      </c>
      <c r="AU268" s="17" t="s">
        <v>84</v>
      </c>
    </row>
    <row r="269" spans="2:65" s="1" customFormat="1" ht="24.2" customHeight="1">
      <c r="B269" s="131"/>
      <c r="C269" s="132" t="s">
        <v>571</v>
      </c>
      <c r="D269" s="132" t="s">
        <v>139</v>
      </c>
      <c r="E269" s="133" t="s">
        <v>1846</v>
      </c>
      <c r="F269" s="134" t="s">
        <v>1847</v>
      </c>
      <c r="G269" s="135" t="s">
        <v>298</v>
      </c>
      <c r="H269" s="136">
        <v>26</v>
      </c>
      <c r="I269" s="137"/>
      <c r="J269" s="138">
        <f>ROUND(I269*H269,2)</f>
        <v>0</v>
      </c>
      <c r="K269" s="139"/>
      <c r="L269" s="32"/>
      <c r="M269" s="140" t="s">
        <v>1</v>
      </c>
      <c r="N269" s="141" t="s">
        <v>39</v>
      </c>
      <c r="P269" s="142">
        <f>O269*H269</f>
        <v>0</v>
      </c>
      <c r="Q269" s="142">
        <v>0</v>
      </c>
      <c r="R269" s="142">
        <f>Q269*H269</f>
        <v>0</v>
      </c>
      <c r="S269" s="142">
        <v>0</v>
      </c>
      <c r="T269" s="143">
        <f>S269*H269</f>
        <v>0</v>
      </c>
      <c r="AR269" s="144" t="s">
        <v>143</v>
      </c>
      <c r="AT269" s="144" t="s">
        <v>139</v>
      </c>
      <c r="AU269" s="144" t="s">
        <v>84</v>
      </c>
      <c r="AY269" s="17" t="s">
        <v>138</v>
      </c>
      <c r="BE269" s="145">
        <f>IF(N269="základní",J269,0)</f>
        <v>0</v>
      </c>
      <c r="BF269" s="145">
        <f>IF(N269="snížená",J269,0)</f>
        <v>0</v>
      </c>
      <c r="BG269" s="145">
        <f>IF(N269="zákl. přenesená",J269,0)</f>
        <v>0</v>
      </c>
      <c r="BH269" s="145">
        <f>IF(N269="sníž. přenesená",J269,0)</f>
        <v>0</v>
      </c>
      <c r="BI269" s="145">
        <f>IF(N269="nulová",J269,0)</f>
        <v>0</v>
      </c>
      <c r="BJ269" s="17" t="s">
        <v>82</v>
      </c>
      <c r="BK269" s="145">
        <f>ROUND(I269*H269,2)</f>
        <v>0</v>
      </c>
      <c r="BL269" s="17" t="s">
        <v>143</v>
      </c>
      <c r="BM269" s="144" t="s">
        <v>1848</v>
      </c>
    </row>
    <row r="270" spans="2:65" s="12" customFormat="1" ht="11.25">
      <c r="B270" s="152"/>
      <c r="D270" s="146" t="s">
        <v>178</v>
      </c>
      <c r="E270" s="153" t="s">
        <v>1</v>
      </c>
      <c r="F270" s="154" t="s">
        <v>417</v>
      </c>
      <c r="H270" s="155">
        <v>26</v>
      </c>
      <c r="I270" s="156"/>
      <c r="L270" s="152"/>
      <c r="M270" s="157"/>
      <c r="T270" s="158"/>
      <c r="AT270" s="153" t="s">
        <v>178</v>
      </c>
      <c r="AU270" s="153" t="s">
        <v>84</v>
      </c>
      <c r="AV270" s="12" t="s">
        <v>84</v>
      </c>
      <c r="AW270" s="12" t="s">
        <v>31</v>
      </c>
      <c r="AX270" s="12" t="s">
        <v>82</v>
      </c>
      <c r="AY270" s="153" t="s">
        <v>138</v>
      </c>
    </row>
    <row r="271" spans="2:65" s="1" customFormat="1" ht="16.5" customHeight="1">
      <c r="B271" s="131"/>
      <c r="C271" s="180" t="s">
        <v>576</v>
      </c>
      <c r="D271" s="180" t="s">
        <v>320</v>
      </c>
      <c r="E271" s="181" t="s">
        <v>1849</v>
      </c>
      <c r="F271" s="182" t="s">
        <v>1850</v>
      </c>
      <c r="G271" s="183" t="s">
        <v>298</v>
      </c>
      <c r="H271" s="184">
        <v>8</v>
      </c>
      <c r="I271" s="185"/>
      <c r="J271" s="186">
        <f>ROUND(I271*H271,2)</f>
        <v>0</v>
      </c>
      <c r="K271" s="187"/>
      <c r="L271" s="188"/>
      <c r="M271" s="189" t="s">
        <v>1</v>
      </c>
      <c r="N271" s="190" t="s">
        <v>39</v>
      </c>
      <c r="P271" s="142">
        <f>O271*H271</f>
        <v>0</v>
      </c>
      <c r="Q271" s="142">
        <v>1E-3</v>
      </c>
      <c r="R271" s="142">
        <f>Q271*H271</f>
        <v>8.0000000000000002E-3</v>
      </c>
      <c r="S271" s="142">
        <v>0</v>
      </c>
      <c r="T271" s="143">
        <f>S271*H271</f>
        <v>0</v>
      </c>
      <c r="AR271" s="144" t="s">
        <v>180</v>
      </c>
      <c r="AT271" s="144" t="s">
        <v>320</v>
      </c>
      <c r="AU271" s="144" t="s">
        <v>84</v>
      </c>
      <c r="AY271" s="17" t="s">
        <v>138</v>
      </c>
      <c r="BE271" s="145">
        <f>IF(N271="základní",J271,0)</f>
        <v>0</v>
      </c>
      <c r="BF271" s="145">
        <f>IF(N271="snížená",J271,0)</f>
        <v>0</v>
      </c>
      <c r="BG271" s="145">
        <f>IF(N271="zákl. přenesená",J271,0)</f>
        <v>0</v>
      </c>
      <c r="BH271" s="145">
        <f>IF(N271="sníž. přenesená",J271,0)</f>
        <v>0</v>
      </c>
      <c r="BI271" s="145">
        <f>IF(N271="nulová",J271,0)</f>
        <v>0</v>
      </c>
      <c r="BJ271" s="17" t="s">
        <v>82</v>
      </c>
      <c r="BK271" s="145">
        <f>ROUND(I271*H271,2)</f>
        <v>0</v>
      </c>
      <c r="BL271" s="17" t="s">
        <v>143</v>
      </c>
      <c r="BM271" s="144" t="s">
        <v>1851</v>
      </c>
    </row>
    <row r="272" spans="2:65" s="1" customFormat="1" ht="16.5" customHeight="1">
      <c r="B272" s="131"/>
      <c r="C272" s="180" t="s">
        <v>581</v>
      </c>
      <c r="D272" s="180" t="s">
        <v>320</v>
      </c>
      <c r="E272" s="181" t="s">
        <v>1852</v>
      </c>
      <c r="F272" s="182" t="s">
        <v>1853</v>
      </c>
      <c r="G272" s="183" t="s">
        <v>298</v>
      </c>
      <c r="H272" s="184">
        <v>7</v>
      </c>
      <c r="I272" s="185"/>
      <c r="J272" s="186">
        <f>ROUND(I272*H272,2)</f>
        <v>0</v>
      </c>
      <c r="K272" s="187"/>
      <c r="L272" s="188"/>
      <c r="M272" s="189" t="s">
        <v>1</v>
      </c>
      <c r="N272" s="190" t="s">
        <v>39</v>
      </c>
      <c r="P272" s="142">
        <f>O272*H272</f>
        <v>0</v>
      </c>
      <c r="Q272" s="142">
        <v>1E-3</v>
      </c>
      <c r="R272" s="142">
        <f>Q272*H272</f>
        <v>7.0000000000000001E-3</v>
      </c>
      <c r="S272" s="142">
        <v>0</v>
      </c>
      <c r="T272" s="143">
        <f>S272*H272</f>
        <v>0</v>
      </c>
      <c r="AR272" s="144" t="s">
        <v>180</v>
      </c>
      <c r="AT272" s="144" t="s">
        <v>320</v>
      </c>
      <c r="AU272" s="144" t="s">
        <v>84</v>
      </c>
      <c r="AY272" s="17" t="s">
        <v>138</v>
      </c>
      <c r="BE272" s="145">
        <f>IF(N272="základní",J272,0)</f>
        <v>0</v>
      </c>
      <c r="BF272" s="145">
        <f>IF(N272="snížená",J272,0)</f>
        <v>0</v>
      </c>
      <c r="BG272" s="145">
        <f>IF(N272="zákl. přenesená",J272,0)</f>
        <v>0</v>
      </c>
      <c r="BH272" s="145">
        <f>IF(N272="sníž. přenesená",J272,0)</f>
        <v>0</v>
      </c>
      <c r="BI272" s="145">
        <f>IF(N272="nulová",J272,0)</f>
        <v>0</v>
      </c>
      <c r="BJ272" s="17" t="s">
        <v>82</v>
      </c>
      <c r="BK272" s="145">
        <f>ROUND(I272*H272,2)</f>
        <v>0</v>
      </c>
      <c r="BL272" s="17" t="s">
        <v>143</v>
      </c>
      <c r="BM272" s="144" t="s">
        <v>1854</v>
      </c>
    </row>
    <row r="273" spans="2:65" s="1" customFormat="1" ht="19.5">
      <c r="B273" s="32"/>
      <c r="D273" s="146" t="s">
        <v>145</v>
      </c>
      <c r="F273" s="147" t="s">
        <v>1855</v>
      </c>
      <c r="I273" s="148"/>
      <c r="L273" s="32"/>
      <c r="M273" s="149"/>
      <c r="T273" s="56"/>
      <c r="AT273" s="17" t="s">
        <v>145</v>
      </c>
      <c r="AU273" s="17" t="s">
        <v>84</v>
      </c>
    </row>
    <row r="274" spans="2:65" s="1" customFormat="1" ht="16.5" customHeight="1">
      <c r="B274" s="131"/>
      <c r="C274" s="180" t="s">
        <v>586</v>
      </c>
      <c r="D274" s="180" t="s">
        <v>320</v>
      </c>
      <c r="E274" s="181" t="s">
        <v>1856</v>
      </c>
      <c r="F274" s="182" t="s">
        <v>1857</v>
      </c>
      <c r="G274" s="183" t="s">
        <v>298</v>
      </c>
      <c r="H274" s="184">
        <v>7</v>
      </c>
      <c r="I274" s="185"/>
      <c r="J274" s="186">
        <f>ROUND(I274*H274,2)</f>
        <v>0</v>
      </c>
      <c r="K274" s="187"/>
      <c r="L274" s="188"/>
      <c r="M274" s="189" t="s">
        <v>1</v>
      </c>
      <c r="N274" s="190" t="s">
        <v>39</v>
      </c>
      <c r="P274" s="142">
        <f>O274*H274</f>
        <v>0</v>
      </c>
      <c r="Q274" s="142">
        <v>1E-3</v>
      </c>
      <c r="R274" s="142">
        <f>Q274*H274</f>
        <v>7.0000000000000001E-3</v>
      </c>
      <c r="S274" s="142">
        <v>0</v>
      </c>
      <c r="T274" s="143">
        <f>S274*H274</f>
        <v>0</v>
      </c>
      <c r="AR274" s="144" t="s">
        <v>180</v>
      </c>
      <c r="AT274" s="144" t="s">
        <v>320</v>
      </c>
      <c r="AU274" s="144" t="s">
        <v>84</v>
      </c>
      <c r="AY274" s="17" t="s">
        <v>138</v>
      </c>
      <c r="BE274" s="145">
        <f>IF(N274="základní",J274,0)</f>
        <v>0</v>
      </c>
      <c r="BF274" s="145">
        <f>IF(N274="snížená",J274,0)</f>
        <v>0</v>
      </c>
      <c r="BG274" s="145">
        <f>IF(N274="zákl. přenesená",J274,0)</f>
        <v>0</v>
      </c>
      <c r="BH274" s="145">
        <f>IF(N274="sníž. přenesená",J274,0)</f>
        <v>0</v>
      </c>
      <c r="BI274" s="145">
        <f>IF(N274="nulová",J274,0)</f>
        <v>0</v>
      </c>
      <c r="BJ274" s="17" t="s">
        <v>82</v>
      </c>
      <c r="BK274" s="145">
        <f>ROUND(I274*H274,2)</f>
        <v>0</v>
      </c>
      <c r="BL274" s="17" t="s">
        <v>143</v>
      </c>
      <c r="BM274" s="144" t="s">
        <v>1858</v>
      </c>
    </row>
    <row r="275" spans="2:65" s="1" customFormat="1" ht="19.5">
      <c r="B275" s="32"/>
      <c r="D275" s="146" t="s">
        <v>145</v>
      </c>
      <c r="F275" s="147" t="s">
        <v>1859</v>
      </c>
      <c r="I275" s="148"/>
      <c r="L275" s="32"/>
      <c r="M275" s="149"/>
      <c r="T275" s="56"/>
      <c r="AT275" s="17" t="s">
        <v>145</v>
      </c>
      <c r="AU275" s="17" t="s">
        <v>84</v>
      </c>
    </row>
    <row r="276" spans="2:65" s="1" customFormat="1" ht="16.5" customHeight="1">
      <c r="B276" s="131"/>
      <c r="C276" s="180" t="s">
        <v>589</v>
      </c>
      <c r="D276" s="180" t="s">
        <v>320</v>
      </c>
      <c r="E276" s="181" t="s">
        <v>1860</v>
      </c>
      <c r="F276" s="182" t="s">
        <v>1861</v>
      </c>
      <c r="G276" s="183" t="s">
        <v>298</v>
      </c>
      <c r="H276" s="184">
        <v>4</v>
      </c>
      <c r="I276" s="185"/>
      <c r="J276" s="186">
        <f>ROUND(I276*H276,2)</f>
        <v>0</v>
      </c>
      <c r="K276" s="187"/>
      <c r="L276" s="188"/>
      <c r="M276" s="189" t="s">
        <v>1</v>
      </c>
      <c r="N276" s="190" t="s">
        <v>39</v>
      </c>
      <c r="P276" s="142">
        <f>O276*H276</f>
        <v>0</v>
      </c>
      <c r="Q276" s="142">
        <v>1E-3</v>
      </c>
      <c r="R276" s="142">
        <f>Q276*H276</f>
        <v>4.0000000000000001E-3</v>
      </c>
      <c r="S276" s="142">
        <v>0</v>
      </c>
      <c r="T276" s="143">
        <f>S276*H276</f>
        <v>0</v>
      </c>
      <c r="AR276" s="144" t="s">
        <v>180</v>
      </c>
      <c r="AT276" s="144" t="s">
        <v>320</v>
      </c>
      <c r="AU276" s="144" t="s">
        <v>84</v>
      </c>
      <c r="AY276" s="17" t="s">
        <v>138</v>
      </c>
      <c r="BE276" s="145">
        <f>IF(N276="základní",J276,0)</f>
        <v>0</v>
      </c>
      <c r="BF276" s="145">
        <f>IF(N276="snížená",J276,0)</f>
        <v>0</v>
      </c>
      <c r="BG276" s="145">
        <f>IF(N276="zákl. přenesená",J276,0)</f>
        <v>0</v>
      </c>
      <c r="BH276" s="145">
        <f>IF(N276="sníž. přenesená",J276,0)</f>
        <v>0</v>
      </c>
      <c r="BI276" s="145">
        <f>IF(N276="nulová",J276,0)</f>
        <v>0</v>
      </c>
      <c r="BJ276" s="17" t="s">
        <v>82</v>
      </c>
      <c r="BK276" s="145">
        <f>ROUND(I276*H276,2)</f>
        <v>0</v>
      </c>
      <c r="BL276" s="17" t="s">
        <v>143</v>
      </c>
      <c r="BM276" s="144" t="s">
        <v>1862</v>
      </c>
    </row>
    <row r="277" spans="2:65" s="1" customFormat="1" ht="33" customHeight="1">
      <c r="B277" s="131"/>
      <c r="C277" s="132" t="s">
        <v>594</v>
      </c>
      <c r="D277" s="132" t="s">
        <v>139</v>
      </c>
      <c r="E277" s="133" t="s">
        <v>427</v>
      </c>
      <c r="F277" s="134" t="s">
        <v>428</v>
      </c>
      <c r="G277" s="135" t="s">
        <v>298</v>
      </c>
      <c r="H277" s="136">
        <v>51</v>
      </c>
      <c r="I277" s="137"/>
      <c r="J277" s="138">
        <f>ROUND(I277*H277,2)</f>
        <v>0</v>
      </c>
      <c r="K277" s="139"/>
      <c r="L277" s="32"/>
      <c r="M277" s="140" t="s">
        <v>1</v>
      </c>
      <c r="N277" s="141" t="s">
        <v>39</v>
      </c>
      <c r="P277" s="142">
        <f>O277*H277</f>
        <v>0</v>
      </c>
      <c r="Q277" s="142">
        <v>5.0000000000000002E-5</v>
      </c>
      <c r="R277" s="142">
        <f>Q277*H277</f>
        <v>2.5500000000000002E-3</v>
      </c>
      <c r="S277" s="142">
        <v>0</v>
      </c>
      <c r="T277" s="143">
        <f>S277*H277</f>
        <v>0</v>
      </c>
      <c r="AR277" s="144" t="s">
        <v>143</v>
      </c>
      <c r="AT277" s="144" t="s">
        <v>139</v>
      </c>
      <c r="AU277" s="144" t="s">
        <v>84</v>
      </c>
      <c r="AY277" s="17" t="s">
        <v>138</v>
      </c>
      <c r="BE277" s="145">
        <f>IF(N277="základní",J277,0)</f>
        <v>0</v>
      </c>
      <c r="BF277" s="145">
        <f>IF(N277="snížená",J277,0)</f>
        <v>0</v>
      </c>
      <c r="BG277" s="145">
        <f>IF(N277="zákl. přenesená",J277,0)</f>
        <v>0</v>
      </c>
      <c r="BH277" s="145">
        <f>IF(N277="sníž. přenesená",J277,0)</f>
        <v>0</v>
      </c>
      <c r="BI277" s="145">
        <f>IF(N277="nulová",J277,0)</f>
        <v>0</v>
      </c>
      <c r="BJ277" s="17" t="s">
        <v>82</v>
      </c>
      <c r="BK277" s="145">
        <f>ROUND(I277*H277,2)</f>
        <v>0</v>
      </c>
      <c r="BL277" s="17" t="s">
        <v>143</v>
      </c>
      <c r="BM277" s="144" t="s">
        <v>1863</v>
      </c>
    </row>
    <row r="278" spans="2:65" s="12" customFormat="1" ht="11.25">
      <c r="B278" s="152"/>
      <c r="D278" s="146" t="s">
        <v>178</v>
      </c>
      <c r="E278" s="153" t="s">
        <v>1</v>
      </c>
      <c r="F278" s="154" t="s">
        <v>1643</v>
      </c>
      <c r="H278" s="155">
        <v>51</v>
      </c>
      <c r="I278" s="156"/>
      <c r="L278" s="152"/>
      <c r="M278" s="157"/>
      <c r="T278" s="158"/>
      <c r="AT278" s="153" t="s">
        <v>178</v>
      </c>
      <c r="AU278" s="153" t="s">
        <v>84</v>
      </c>
      <c r="AV278" s="12" t="s">
        <v>84</v>
      </c>
      <c r="AW278" s="12" t="s">
        <v>31</v>
      </c>
      <c r="AX278" s="12" t="s">
        <v>82</v>
      </c>
      <c r="AY278" s="153" t="s">
        <v>138</v>
      </c>
    </row>
    <row r="279" spans="2:65" s="1" customFormat="1" ht="21.75" customHeight="1">
      <c r="B279" s="131"/>
      <c r="C279" s="180" t="s">
        <v>599</v>
      </c>
      <c r="D279" s="180" t="s">
        <v>320</v>
      </c>
      <c r="E279" s="181" t="s">
        <v>431</v>
      </c>
      <c r="F279" s="182" t="s">
        <v>432</v>
      </c>
      <c r="G279" s="183" t="s">
        <v>298</v>
      </c>
      <c r="H279" s="184">
        <v>153</v>
      </c>
      <c r="I279" s="185"/>
      <c r="J279" s="186">
        <f>ROUND(I279*H279,2)</f>
        <v>0</v>
      </c>
      <c r="K279" s="187"/>
      <c r="L279" s="188"/>
      <c r="M279" s="189" t="s">
        <v>1</v>
      </c>
      <c r="N279" s="190" t="s">
        <v>39</v>
      </c>
      <c r="P279" s="142">
        <f>O279*H279</f>
        <v>0</v>
      </c>
      <c r="Q279" s="142">
        <v>3.5400000000000002E-3</v>
      </c>
      <c r="R279" s="142">
        <f>Q279*H279</f>
        <v>0.54161999999999999</v>
      </c>
      <c r="S279" s="142">
        <v>0</v>
      </c>
      <c r="T279" s="143">
        <f>S279*H279</f>
        <v>0</v>
      </c>
      <c r="AR279" s="144" t="s">
        <v>180</v>
      </c>
      <c r="AT279" s="144" t="s">
        <v>320</v>
      </c>
      <c r="AU279" s="144" t="s">
        <v>84</v>
      </c>
      <c r="AY279" s="17" t="s">
        <v>138</v>
      </c>
      <c r="BE279" s="145">
        <f>IF(N279="základní",J279,0)</f>
        <v>0</v>
      </c>
      <c r="BF279" s="145">
        <f>IF(N279="snížená",J279,0)</f>
        <v>0</v>
      </c>
      <c r="BG279" s="145">
        <f>IF(N279="zákl. přenesená",J279,0)</f>
        <v>0</v>
      </c>
      <c r="BH279" s="145">
        <f>IF(N279="sníž. přenesená",J279,0)</f>
        <v>0</v>
      </c>
      <c r="BI279" s="145">
        <f>IF(N279="nulová",J279,0)</f>
        <v>0</v>
      </c>
      <c r="BJ279" s="17" t="s">
        <v>82</v>
      </c>
      <c r="BK279" s="145">
        <f>ROUND(I279*H279,2)</f>
        <v>0</v>
      </c>
      <c r="BL279" s="17" t="s">
        <v>143</v>
      </c>
      <c r="BM279" s="144" t="s">
        <v>1864</v>
      </c>
    </row>
    <row r="280" spans="2:65" s="12" customFormat="1" ht="11.25">
      <c r="B280" s="152"/>
      <c r="D280" s="146" t="s">
        <v>178</v>
      </c>
      <c r="F280" s="154" t="s">
        <v>1865</v>
      </c>
      <c r="H280" s="155">
        <v>153</v>
      </c>
      <c r="I280" s="156"/>
      <c r="L280" s="152"/>
      <c r="M280" s="157"/>
      <c r="T280" s="158"/>
      <c r="AT280" s="153" t="s">
        <v>178</v>
      </c>
      <c r="AU280" s="153" t="s">
        <v>84</v>
      </c>
      <c r="AV280" s="12" t="s">
        <v>84</v>
      </c>
      <c r="AW280" s="12" t="s">
        <v>3</v>
      </c>
      <c r="AX280" s="12" t="s">
        <v>82</v>
      </c>
      <c r="AY280" s="153" t="s">
        <v>138</v>
      </c>
    </row>
    <row r="281" spans="2:65" s="1" customFormat="1" ht="24.2" customHeight="1">
      <c r="B281" s="131"/>
      <c r="C281" s="132" t="s">
        <v>603</v>
      </c>
      <c r="D281" s="132" t="s">
        <v>139</v>
      </c>
      <c r="E281" s="133" t="s">
        <v>436</v>
      </c>
      <c r="F281" s="134" t="s">
        <v>437</v>
      </c>
      <c r="G281" s="135" t="s">
        <v>207</v>
      </c>
      <c r="H281" s="136">
        <v>31.306999999999999</v>
      </c>
      <c r="I281" s="137"/>
      <c r="J281" s="138">
        <f>ROUND(I281*H281,2)</f>
        <v>0</v>
      </c>
      <c r="K281" s="139"/>
      <c r="L281" s="32"/>
      <c r="M281" s="140" t="s">
        <v>1</v>
      </c>
      <c r="N281" s="141" t="s">
        <v>39</v>
      </c>
      <c r="P281" s="142">
        <f>O281*H281</f>
        <v>0</v>
      </c>
      <c r="Q281" s="142">
        <v>3.0000000000000001E-5</v>
      </c>
      <c r="R281" s="142">
        <f>Q281*H281</f>
        <v>9.3921E-4</v>
      </c>
      <c r="S281" s="142">
        <v>0</v>
      </c>
      <c r="T281" s="143">
        <f>S281*H281</f>
        <v>0</v>
      </c>
      <c r="AR281" s="144" t="s">
        <v>143</v>
      </c>
      <c r="AT281" s="144" t="s">
        <v>139</v>
      </c>
      <c r="AU281" s="144" t="s">
        <v>84</v>
      </c>
      <c r="AY281" s="17" t="s">
        <v>138</v>
      </c>
      <c r="BE281" s="145">
        <f>IF(N281="základní",J281,0)</f>
        <v>0</v>
      </c>
      <c r="BF281" s="145">
        <f>IF(N281="snížená",J281,0)</f>
        <v>0</v>
      </c>
      <c r="BG281" s="145">
        <f>IF(N281="zákl. přenesená",J281,0)</f>
        <v>0</v>
      </c>
      <c r="BH281" s="145">
        <f>IF(N281="sníž. přenesená",J281,0)</f>
        <v>0</v>
      </c>
      <c r="BI281" s="145">
        <f>IF(N281="nulová",J281,0)</f>
        <v>0</v>
      </c>
      <c r="BJ281" s="17" t="s">
        <v>82</v>
      </c>
      <c r="BK281" s="145">
        <f>ROUND(I281*H281,2)</f>
        <v>0</v>
      </c>
      <c r="BL281" s="17" t="s">
        <v>143</v>
      </c>
      <c r="BM281" s="144" t="s">
        <v>1866</v>
      </c>
    </row>
    <row r="282" spans="2:65" s="12" customFormat="1" ht="11.25">
      <c r="B282" s="152"/>
      <c r="D282" s="146" t="s">
        <v>178</v>
      </c>
      <c r="E282" s="153" t="s">
        <v>1</v>
      </c>
      <c r="F282" s="154" t="s">
        <v>1867</v>
      </c>
      <c r="H282" s="155">
        <v>31.306999999999999</v>
      </c>
      <c r="I282" s="156"/>
      <c r="L282" s="152"/>
      <c r="M282" s="157"/>
      <c r="T282" s="158"/>
      <c r="AT282" s="153" t="s">
        <v>178</v>
      </c>
      <c r="AU282" s="153" t="s">
        <v>84</v>
      </c>
      <c r="AV282" s="12" t="s">
        <v>84</v>
      </c>
      <c r="AW282" s="12" t="s">
        <v>31</v>
      </c>
      <c r="AX282" s="12" t="s">
        <v>82</v>
      </c>
      <c r="AY282" s="153" t="s">
        <v>138</v>
      </c>
    </row>
    <row r="283" spans="2:65" s="1" customFormat="1" ht="16.5" customHeight="1">
      <c r="B283" s="131"/>
      <c r="C283" s="180" t="s">
        <v>607</v>
      </c>
      <c r="D283" s="180" t="s">
        <v>320</v>
      </c>
      <c r="E283" s="181" t="s">
        <v>441</v>
      </c>
      <c r="F283" s="182" t="s">
        <v>442</v>
      </c>
      <c r="G283" s="183" t="s">
        <v>207</v>
      </c>
      <c r="H283" s="184">
        <v>34.438000000000002</v>
      </c>
      <c r="I283" s="185"/>
      <c r="J283" s="186">
        <f>ROUND(I283*H283,2)</f>
        <v>0</v>
      </c>
      <c r="K283" s="187"/>
      <c r="L283" s="188"/>
      <c r="M283" s="189" t="s">
        <v>1</v>
      </c>
      <c r="N283" s="190" t="s">
        <v>39</v>
      </c>
      <c r="P283" s="142">
        <f>O283*H283</f>
        <v>0</v>
      </c>
      <c r="Q283" s="142">
        <v>5.0000000000000001E-4</v>
      </c>
      <c r="R283" s="142">
        <f>Q283*H283</f>
        <v>1.7219000000000002E-2</v>
      </c>
      <c r="S283" s="142">
        <v>0</v>
      </c>
      <c r="T283" s="143">
        <f>S283*H283</f>
        <v>0</v>
      </c>
      <c r="AR283" s="144" t="s">
        <v>180</v>
      </c>
      <c r="AT283" s="144" t="s">
        <v>320</v>
      </c>
      <c r="AU283" s="144" t="s">
        <v>84</v>
      </c>
      <c r="AY283" s="17" t="s">
        <v>138</v>
      </c>
      <c r="BE283" s="145">
        <f>IF(N283="základní",J283,0)</f>
        <v>0</v>
      </c>
      <c r="BF283" s="145">
        <f>IF(N283="snížená",J283,0)</f>
        <v>0</v>
      </c>
      <c r="BG283" s="145">
        <f>IF(N283="zákl. přenesená",J283,0)</f>
        <v>0</v>
      </c>
      <c r="BH283" s="145">
        <f>IF(N283="sníž. přenesená",J283,0)</f>
        <v>0</v>
      </c>
      <c r="BI283" s="145">
        <f>IF(N283="nulová",J283,0)</f>
        <v>0</v>
      </c>
      <c r="BJ283" s="17" t="s">
        <v>82</v>
      </c>
      <c r="BK283" s="145">
        <f>ROUND(I283*H283,2)</f>
        <v>0</v>
      </c>
      <c r="BL283" s="17" t="s">
        <v>143</v>
      </c>
      <c r="BM283" s="144" t="s">
        <v>1868</v>
      </c>
    </row>
    <row r="284" spans="2:65" s="12" customFormat="1" ht="11.25">
      <c r="B284" s="152"/>
      <c r="D284" s="146" t="s">
        <v>178</v>
      </c>
      <c r="F284" s="154" t="s">
        <v>1869</v>
      </c>
      <c r="H284" s="155">
        <v>34.438000000000002</v>
      </c>
      <c r="I284" s="156"/>
      <c r="L284" s="152"/>
      <c r="M284" s="157"/>
      <c r="T284" s="158"/>
      <c r="AT284" s="153" t="s">
        <v>178</v>
      </c>
      <c r="AU284" s="153" t="s">
        <v>84</v>
      </c>
      <c r="AV284" s="12" t="s">
        <v>84</v>
      </c>
      <c r="AW284" s="12" t="s">
        <v>3</v>
      </c>
      <c r="AX284" s="12" t="s">
        <v>82</v>
      </c>
      <c r="AY284" s="153" t="s">
        <v>138</v>
      </c>
    </row>
    <row r="285" spans="2:65" s="1" customFormat="1" ht="16.5" customHeight="1">
      <c r="B285" s="131"/>
      <c r="C285" s="132" t="s">
        <v>615</v>
      </c>
      <c r="D285" s="132" t="s">
        <v>139</v>
      </c>
      <c r="E285" s="133" t="s">
        <v>1870</v>
      </c>
      <c r="F285" s="134" t="s">
        <v>1871</v>
      </c>
      <c r="G285" s="135" t="s">
        <v>207</v>
      </c>
      <c r="H285" s="136">
        <v>56</v>
      </c>
      <c r="I285" s="137"/>
      <c r="J285" s="138">
        <f>ROUND(I285*H285,2)</f>
        <v>0</v>
      </c>
      <c r="K285" s="139"/>
      <c r="L285" s="32"/>
      <c r="M285" s="140" t="s">
        <v>1</v>
      </c>
      <c r="N285" s="141" t="s">
        <v>39</v>
      </c>
      <c r="P285" s="142">
        <f>O285*H285</f>
        <v>0</v>
      </c>
      <c r="Q285" s="142">
        <v>0</v>
      </c>
      <c r="R285" s="142">
        <f>Q285*H285</f>
        <v>0</v>
      </c>
      <c r="S285" s="142">
        <v>0</v>
      </c>
      <c r="T285" s="143">
        <f>S285*H285</f>
        <v>0</v>
      </c>
      <c r="AR285" s="144" t="s">
        <v>143</v>
      </c>
      <c r="AT285" s="144" t="s">
        <v>139</v>
      </c>
      <c r="AU285" s="144" t="s">
        <v>84</v>
      </c>
      <c r="AY285" s="17" t="s">
        <v>138</v>
      </c>
      <c r="BE285" s="145">
        <f>IF(N285="základní",J285,0)</f>
        <v>0</v>
      </c>
      <c r="BF285" s="145">
        <f>IF(N285="snížená",J285,0)</f>
        <v>0</v>
      </c>
      <c r="BG285" s="145">
        <f>IF(N285="zákl. přenesená",J285,0)</f>
        <v>0</v>
      </c>
      <c r="BH285" s="145">
        <f>IF(N285="sníž. přenesená",J285,0)</f>
        <v>0</v>
      </c>
      <c r="BI285" s="145">
        <f>IF(N285="nulová",J285,0)</f>
        <v>0</v>
      </c>
      <c r="BJ285" s="17" t="s">
        <v>82</v>
      </c>
      <c r="BK285" s="145">
        <f>ROUND(I285*H285,2)</f>
        <v>0</v>
      </c>
      <c r="BL285" s="17" t="s">
        <v>143</v>
      </c>
      <c r="BM285" s="144" t="s">
        <v>1872</v>
      </c>
    </row>
    <row r="286" spans="2:65" s="12" customFormat="1" ht="11.25">
      <c r="B286" s="152"/>
      <c r="D286" s="146" t="s">
        <v>178</v>
      </c>
      <c r="E286" s="153" t="s">
        <v>1</v>
      </c>
      <c r="F286" s="154" t="s">
        <v>1873</v>
      </c>
      <c r="H286" s="155">
        <v>56</v>
      </c>
      <c r="I286" s="156"/>
      <c r="L286" s="152"/>
      <c r="M286" s="157"/>
      <c r="T286" s="158"/>
      <c r="AT286" s="153" t="s">
        <v>178</v>
      </c>
      <c r="AU286" s="153" t="s">
        <v>84</v>
      </c>
      <c r="AV286" s="12" t="s">
        <v>84</v>
      </c>
      <c r="AW286" s="12" t="s">
        <v>31</v>
      </c>
      <c r="AX286" s="12" t="s">
        <v>82</v>
      </c>
      <c r="AY286" s="153" t="s">
        <v>138</v>
      </c>
    </row>
    <row r="287" spans="2:65" s="1" customFormat="1" ht="24.2" customHeight="1">
      <c r="B287" s="131"/>
      <c r="C287" s="132" t="s">
        <v>619</v>
      </c>
      <c r="D287" s="132" t="s">
        <v>139</v>
      </c>
      <c r="E287" s="133" t="s">
        <v>450</v>
      </c>
      <c r="F287" s="134" t="s">
        <v>451</v>
      </c>
      <c r="G287" s="135" t="s">
        <v>207</v>
      </c>
      <c r="H287" s="136">
        <v>76.2</v>
      </c>
      <c r="I287" s="137"/>
      <c r="J287" s="138">
        <f>ROUND(I287*H287,2)</f>
        <v>0</v>
      </c>
      <c r="K287" s="139"/>
      <c r="L287" s="32"/>
      <c r="M287" s="140" t="s">
        <v>1</v>
      </c>
      <c r="N287" s="141" t="s">
        <v>39</v>
      </c>
      <c r="P287" s="142">
        <f>O287*H287</f>
        <v>0</v>
      </c>
      <c r="Q287" s="142">
        <v>0</v>
      </c>
      <c r="R287" s="142">
        <f>Q287*H287</f>
        <v>0</v>
      </c>
      <c r="S287" s="142">
        <v>0</v>
      </c>
      <c r="T287" s="143">
        <f>S287*H287</f>
        <v>0</v>
      </c>
      <c r="AR287" s="144" t="s">
        <v>143</v>
      </c>
      <c r="AT287" s="144" t="s">
        <v>139</v>
      </c>
      <c r="AU287" s="144" t="s">
        <v>84</v>
      </c>
      <c r="AY287" s="17" t="s">
        <v>138</v>
      </c>
      <c r="BE287" s="145">
        <f>IF(N287="základní",J287,0)</f>
        <v>0</v>
      </c>
      <c r="BF287" s="145">
        <f>IF(N287="snížená",J287,0)</f>
        <v>0</v>
      </c>
      <c r="BG287" s="145">
        <f>IF(N287="zákl. přenesená",J287,0)</f>
        <v>0</v>
      </c>
      <c r="BH287" s="145">
        <f>IF(N287="sníž. přenesená",J287,0)</f>
        <v>0</v>
      </c>
      <c r="BI287" s="145">
        <f>IF(N287="nulová",J287,0)</f>
        <v>0</v>
      </c>
      <c r="BJ287" s="17" t="s">
        <v>82</v>
      </c>
      <c r="BK287" s="145">
        <f>ROUND(I287*H287,2)</f>
        <v>0</v>
      </c>
      <c r="BL287" s="17" t="s">
        <v>143</v>
      </c>
      <c r="BM287" s="144" t="s">
        <v>1874</v>
      </c>
    </row>
    <row r="288" spans="2:65" s="12" customFormat="1" ht="11.25">
      <c r="B288" s="152"/>
      <c r="D288" s="146" t="s">
        <v>178</v>
      </c>
      <c r="E288" s="153" t="s">
        <v>1</v>
      </c>
      <c r="F288" s="154" t="s">
        <v>1875</v>
      </c>
      <c r="H288" s="155">
        <v>76.2</v>
      </c>
      <c r="I288" s="156"/>
      <c r="L288" s="152"/>
      <c r="M288" s="157"/>
      <c r="T288" s="158"/>
      <c r="AT288" s="153" t="s">
        <v>178</v>
      </c>
      <c r="AU288" s="153" t="s">
        <v>84</v>
      </c>
      <c r="AV288" s="12" t="s">
        <v>84</v>
      </c>
      <c r="AW288" s="12" t="s">
        <v>31</v>
      </c>
      <c r="AX288" s="12" t="s">
        <v>82</v>
      </c>
      <c r="AY288" s="153" t="s">
        <v>138</v>
      </c>
    </row>
    <row r="289" spans="2:65" s="1" customFormat="1" ht="16.5" customHeight="1">
      <c r="B289" s="131"/>
      <c r="C289" s="180" t="s">
        <v>623</v>
      </c>
      <c r="D289" s="180" t="s">
        <v>320</v>
      </c>
      <c r="E289" s="181" t="s">
        <v>455</v>
      </c>
      <c r="F289" s="182" t="s">
        <v>456</v>
      </c>
      <c r="G289" s="183" t="s">
        <v>356</v>
      </c>
      <c r="H289" s="184">
        <v>5.6929999999999996</v>
      </c>
      <c r="I289" s="185"/>
      <c r="J289" s="186">
        <f>ROUND(I289*H289,2)</f>
        <v>0</v>
      </c>
      <c r="K289" s="187"/>
      <c r="L289" s="188"/>
      <c r="M289" s="189" t="s">
        <v>1</v>
      </c>
      <c r="N289" s="190" t="s">
        <v>39</v>
      </c>
      <c r="P289" s="142">
        <f>O289*H289</f>
        <v>0</v>
      </c>
      <c r="Q289" s="142">
        <v>1E-3</v>
      </c>
      <c r="R289" s="142">
        <f>Q289*H289</f>
        <v>5.6930000000000001E-3</v>
      </c>
      <c r="S289" s="142">
        <v>0</v>
      </c>
      <c r="T289" s="143">
        <f>S289*H289</f>
        <v>0</v>
      </c>
      <c r="AR289" s="144" t="s">
        <v>180</v>
      </c>
      <c r="AT289" s="144" t="s">
        <v>320</v>
      </c>
      <c r="AU289" s="144" t="s">
        <v>84</v>
      </c>
      <c r="AY289" s="17" t="s">
        <v>138</v>
      </c>
      <c r="BE289" s="145">
        <f>IF(N289="základní",J289,0)</f>
        <v>0</v>
      </c>
      <c r="BF289" s="145">
        <f>IF(N289="snížená",J289,0)</f>
        <v>0</v>
      </c>
      <c r="BG289" s="145">
        <f>IF(N289="zákl. přenesená",J289,0)</f>
        <v>0</v>
      </c>
      <c r="BH289" s="145">
        <f>IF(N289="sníž. přenesená",J289,0)</f>
        <v>0</v>
      </c>
      <c r="BI289" s="145">
        <f>IF(N289="nulová",J289,0)</f>
        <v>0</v>
      </c>
      <c r="BJ289" s="17" t="s">
        <v>82</v>
      </c>
      <c r="BK289" s="145">
        <f>ROUND(I289*H289,2)</f>
        <v>0</v>
      </c>
      <c r="BL289" s="17" t="s">
        <v>143</v>
      </c>
      <c r="BM289" s="144" t="s">
        <v>1876</v>
      </c>
    </row>
    <row r="290" spans="2:65" s="1" customFormat="1" ht="19.5">
      <c r="B290" s="32"/>
      <c r="D290" s="146" t="s">
        <v>145</v>
      </c>
      <c r="F290" s="147" t="s">
        <v>458</v>
      </c>
      <c r="I290" s="148"/>
      <c r="L290" s="32"/>
      <c r="M290" s="149"/>
      <c r="T290" s="56"/>
      <c r="AT290" s="17" t="s">
        <v>145</v>
      </c>
      <c r="AU290" s="17" t="s">
        <v>84</v>
      </c>
    </row>
    <row r="291" spans="2:65" s="12" customFormat="1" ht="11.25">
      <c r="B291" s="152"/>
      <c r="D291" s="146" t="s">
        <v>178</v>
      </c>
      <c r="E291" s="153" t="s">
        <v>1</v>
      </c>
      <c r="F291" s="154" t="s">
        <v>459</v>
      </c>
      <c r="H291" s="155">
        <v>5.6929999999999996</v>
      </c>
      <c r="I291" s="156"/>
      <c r="L291" s="152"/>
      <c r="M291" s="157"/>
      <c r="T291" s="158"/>
      <c r="AT291" s="153" t="s">
        <v>178</v>
      </c>
      <c r="AU291" s="153" t="s">
        <v>84</v>
      </c>
      <c r="AV291" s="12" t="s">
        <v>84</v>
      </c>
      <c r="AW291" s="12" t="s">
        <v>31</v>
      </c>
      <c r="AX291" s="12" t="s">
        <v>82</v>
      </c>
      <c r="AY291" s="153" t="s">
        <v>138</v>
      </c>
    </row>
    <row r="292" spans="2:65" s="1" customFormat="1" ht="33" customHeight="1">
      <c r="B292" s="131"/>
      <c r="C292" s="132" t="s">
        <v>627</v>
      </c>
      <c r="D292" s="132" t="s">
        <v>139</v>
      </c>
      <c r="E292" s="133" t="s">
        <v>461</v>
      </c>
      <c r="F292" s="134" t="s">
        <v>462</v>
      </c>
      <c r="G292" s="135" t="s">
        <v>207</v>
      </c>
      <c r="H292" s="136">
        <v>5109.9399999999996</v>
      </c>
      <c r="I292" s="137"/>
      <c r="J292" s="138">
        <f>ROUND(I292*H292,2)</f>
        <v>0</v>
      </c>
      <c r="K292" s="139"/>
      <c r="L292" s="32"/>
      <c r="M292" s="140" t="s">
        <v>1</v>
      </c>
      <c r="N292" s="141" t="s">
        <v>39</v>
      </c>
      <c r="P292" s="142">
        <f>O292*H292</f>
        <v>0</v>
      </c>
      <c r="Q292" s="142">
        <v>0</v>
      </c>
      <c r="R292" s="142">
        <f>Q292*H292</f>
        <v>0</v>
      </c>
      <c r="S292" s="142">
        <v>0</v>
      </c>
      <c r="T292" s="143">
        <f>S292*H292</f>
        <v>0</v>
      </c>
      <c r="AR292" s="144" t="s">
        <v>143</v>
      </c>
      <c r="AT292" s="144" t="s">
        <v>139</v>
      </c>
      <c r="AU292" s="144" t="s">
        <v>84</v>
      </c>
      <c r="AY292" s="17" t="s">
        <v>138</v>
      </c>
      <c r="BE292" s="145">
        <f>IF(N292="základní",J292,0)</f>
        <v>0</v>
      </c>
      <c r="BF292" s="145">
        <f>IF(N292="snížená",J292,0)</f>
        <v>0</v>
      </c>
      <c r="BG292" s="145">
        <f>IF(N292="zákl. přenesená",J292,0)</f>
        <v>0</v>
      </c>
      <c r="BH292" s="145">
        <f>IF(N292="sníž. přenesená",J292,0)</f>
        <v>0</v>
      </c>
      <c r="BI292" s="145">
        <f>IF(N292="nulová",J292,0)</f>
        <v>0</v>
      </c>
      <c r="BJ292" s="17" t="s">
        <v>82</v>
      </c>
      <c r="BK292" s="145">
        <f>ROUND(I292*H292,2)</f>
        <v>0</v>
      </c>
      <c r="BL292" s="17" t="s">
        <v>143</v>
      </c>
      <c r="BM292" s="144" t="s">
        <v>1877</v>
      </c>
    </row>
    <row r="293" spans="2:65" s="12" customFormat="1" ht="11.25">
      <c r="B293" s="152"/>
      <c r="D293" s="146" t="s">
        <v>178</v>
      </c>
      <c r="E293" s="153" t="s">
        <v>1</v>
      </c>
      <c r="F293" s="154" t="s">
        <v>1744</v>
      </c>
      <c r="H293" s="155">
        <v>5109.9399999999996</v>
      </c>
      <c r="I293" s="156"/>
      <c r="L293" s="152"/>
      <c r="M293" s="157"/>
      <c r="T293" s="158"/>
      <c r="AT293" s="153" t="s">
        <v>178</v>
      </c>
      <c r="AU293" s="153" t="s">
        <v>84</v>
      </c>
      <c r="AV293" s="12" t="s">
        <v>84</v>
      </c>
      <c r="AW293" s="12" t="s">
        <v>31</v>
      </c>
      <c r="AX293" s="12" t="s">
        <v>82</v>
      </c>
      <c r="AY293" s="153" t="s">
        <v>138</v>
      </c>
    </row>
    <row r="294" spans="2:65" s="1" customFormat="1" ht="24.2" customHeight="1">
      <c r="B294" s="131"/>
      <c r="C294" s="132" t="s">
        <v>631</v>
      </c>
      <c r="D294" s="132" t="s">
        <v>139</v>
      </c>
      <c r="E294" s="133" t="s">
        <v>1878</v>
      </c>
      <c r="F294" s="134" t="s">
        <v>1879</v>
      </c>
      <c r="G294" s="135" t="s">
        <v>214</v>
      </c>
      <c r="H294" s="136">
        <v>4.2</v>
      </c>
      <c r="I294" s="137"/>
      <c r="J294" s="138">
        <f>ROUND(I294*H294,2)</f>
        <v>0</v>
      </c>
      <c r="K294" s="139"/>
      <c r="L294" s="32"/>
      <c r="M294" s="140" t="s">
        <v>1</v>
      </c>
      <c r="N294" s="141" t="s">
        <v>39</v>
      </c>
      <c r="P294" s="142">
        <f>O294*H294</f>
        <v>0</v>
      </c>
      <c r="Q294" s="142">
        <v>0</v>
      </c>
      <c r="R294" s="142">
        <f>Q294*H294</f>
        <v>0</v>
      </c>
      <c r="S294" s="142">
        <v>0</v>
      </c>
      <c r="T294" s="143">
        <f>S294*H294</f>
        <v>0</v>
      </c>
      <c r="AR294" s="144" t="s">
        <v>143</v>
      </c>
      <c r="AT294" s="144" t="s">
        <v>139</v>
      </c>
      <c r="AU294" s="144" t="s">
        <v>84</v>
      </c>
      <c r="AY294" s="17" t="s">
        <v>138</v>
      </c>
      <c r="BE294" s="145">
        <f>IF(N294="základní",J294,0)</f>
        <v>0</v>
      </c>
      <c r="BF294" s="145">
        <f>IF(N294="snížená",J294,0)</f>
        <v>0</v>
      </c>
      <c r="BG294" s="145">
        <f>IF(N294="zákl. přenesená",J294,0)</f>
        <v>0</v>
      </c>
      <c r="BH294" s="145">
        <f>IF(N294="sníž. přenesená",J294,0)</f>
        <v>0</v>
      </c>
      <c r="BI294" s="145">
        <f>IF(N294="nulová",J294,0)</f>
        <v>0</v>
      </c>
      <c r="BJ294" s="17" t="s">
        <v>82</v>
      </c>
      <c r="BK294" s="145">
        <f>ROUND(I294*H294,2)</f>
        <v>0</v>
      </c>
      <c r="BL294" s="17" t="s">
        <v>143</v>
      </c>
      <c r="BM294" s="144" t="s">
        <v>1880</v>
      </c>
    </row>
    <row r="295" spans="2:65" s="12" customFormat="1" ht="11.25">
      <c r="B295" s="152"/>
      <c r="D295" s="146" t="s">
        <v>178</v>
      </c>
      <c r="E295" s="153" t="s">
        <v>1</v>
      </c>
      <c r="F295" s="154" t="s">
        <v>1881</v>
      </c>
      <c r="H295" s="155">
        <v>4.2</v>
      </c>
      <c r="I295" s="156"/>
      <c r="L295" s="152"/>
      <c r="M295" s="157"/>
      <c r="T295" s="158"/>
      <c r="AT295" s="153" t="s">
        <v>178</v>
      </c>
      <c r="AU295" s="153" t="s">
        <v>84</v>
      </c>
      <c r="AV295" s="12" t="s">
        <v>84</v>
      </c>
      <c r="AW295" s="12" t="s">
        <v>31</v>
      </c>
      <c r="AX295" s="12" t="s">
        <v>74</v>
      </c>
      <c r="AY295" s="153" t="s">
        <v>138</v>
      </c>
    </row>
    <row r="296" spans="2:65" s="13" customFormat="1" ht="11.25">
      <c r="B296" s="163"/>
      <c r="D296" s="146" t="s">
        <v>178</v>
      </c>
      <c r="E296" s="164" t="s">
        <v>1</v>
      </c>
      <c r="F296" s="165" t="s">
        <v>221</v>
      </c>
      <c r="H296" s="166">
        <v>4.2</v>
      </c>
      <c r="I296" s="167"/>
      <c r="L296" s="163"/>
      <c r="M296" s="168"/>
      <c r="T296" s="169"/>
      <c r="AT296" s="164" t="s">
        <v>178</v>
      </c>
      <c r="AU296" s="164" t="s">
        <v>84</v>
      </c>
      <c r="AV296" s="13" t="s">
        <v>143</v>
      </c>
      <c r="AW296" s="13" t="s">
        <v>31</v>
      </c>
      <c r="AX296" s="13" t="s">
        <v>82</v>
      </c>
      <c r="AY296" s="164" t="s">
        <v>138</v>
      </c>
    </row>
    <row r="297" spans="2:65" s="1" customFormat="1" ht="24.2" customHeight="1">
      <c r="B297" s="131"/>
      <c r="C297" s="132" t="s">
        <v>636</v>
      </c>
      <c r="D297" s="132" t="s">
        <v>139</v>
      </c>
      <c r="E297" s="133" t="s">
        <v>465</v>
      </c>
      <c r="F297" s="134" t="s">
        <v>466</v>
      </c>
      <c r="G297" s="135" t="s">
        <v>214</v>
      </c>
      <c r="H297" s="136">
        <v>119.384</v>
      </c>
      <c r="I297" s="137"/>
      <c r="J297" s="138">
        <f>ROUND(I297*H297,2)</f>
        <v>0</v>
      </c>
      <c r="K297" s="139"/>
      <c r="L297" s="32"/>
      <c r="M297" s="140" t="s">
        <v>1</v>
      </c>
      <c r="N297" s="141" t="s">
        <v>39</v>
      </c>
      <c r="P297" s="142">
        <f>O297*H297</f>
        <v>0</v>
      </c>
      <c r="Q297" s="142">
        <v>0</v>
      </c>
      <c r="R297" s="142">
        <f>Q297*H297</f>
        <v>0</v>
      </c>
      <c r="S297" s="142">
        <v>0</v>
      </c>
      <c r="T297" s="143">
        <f>S297*H297</f>
        <v>0</v>
      </c>
      <c r="AR297" s="144" t="s">
        <v>143</v>
      </c>
      <c r="AT297" s="144" t="s">
        <v>139</v>
      </c>
      <c r="AU297" s="144" t="s">
        <v>84</v>
      </c>
      <c r="AY297" s="17" t="s">
        <v>138</v>
      </c>
      <c r="BE297" s="145">
        <f>IF(N297="základní",J297,0)</f>
        <v>0</v>
      </c>
      <c r="BF297" s="145">
        <f>IF(N297="snížená",J297,0)</f>
        <v>0</v>
      </c>
      <c r="BG297" s="145">
        <f>IF(N297="zákl. přenesená",J297,0)</f>
        <v>0</v>
      </c>
      <c r="BH297" s="145">
        <f>IF(N297="sníž. přenesená",J297,0)</f>
        <v>0</v>
      </c>
      <c r="BI297" s="145">
        <f>IF(N297="nulová",J297,0)</f>
        <v>0</v>
      </c>
      <c r="BJ297" s="17" t="s">
        <v>82</v>
      </c>
      <c r="BK297" s="145">
        <f>ROUND(I297*H297,2)</f>
        <v>0</v>
      </c>
      <c r="BL297" s="17" t="s">
        <v>143</v>
      </c>
      <c r="BM297" s="144" t="s">
        <v>1882</v>
      </c>
    </row>
    <row r="298" spans="2:65" s="12" customFormat="1" ht="22.5">
      <c r="B298" s="152"/>
      <c r="D298" s="146" t="s">
        <v>178</v>
      </c>
      <c r="E298" s="153" t="s">
        <v>1</v>
      </c>
      <c r="F298" s="154" t="s">
        <v>468</v>
      </c>
      <c r="H298" s="155">
        <v>83.804000000000002</v>
      </c>
      <c r="I298" s="156"/>
      <c r="L298" s="152"/>
      <c r="M298" s="157"/>
      <c r="T298" s="158"/>
      <c r="AT298" s="153" t="s">
        <v>178</v>
      </c>
      <c r="AU298" s="153" t="s">
        <v>84</v>
      </c>
      <c r="AV298" s="12" t="s">
        <v>84</v>
      </c>
      <c r="AW298" s="12" t="s">
        <v>31</v>
      </c>
      <c r="AX298" s="12" t="s">
        <v>74</v>
      </c>
      <c r="AY298" s="153" t="s">
        <v>138</v>
      </c>
    </row>
    <row r="299" spans="2:65" s="12" customFormat="1" ht="11.25">
      <c r="B299" s="152"/>
      <c r="D299" s="146" t="s">
        <v>178</v>
      </c>
      <c r="E299" s="153" t="s">
        <v>1</v>
      </c>
      <c r="F299" s="154" t="s">
        <v>1883</v>
      </c>
      <c r="H299" s="155">
        <v>25.5</v>
      </c>
      <c r="I299" s="156"/>
      <c r="L299" s="152"/>
      <c r="M299" s="157"/>
      <c r="T299" s="158"/>
      <c r="AT299" s="153" t="s">
        <v>178</v>
      </c>
      <c r="AU299" s="153" t="s">
        <v>84</v>
      </c>
      <c r="AV299" s="12" t="s">
        <v>84</v>
      </c>
      <c r="AW299" s="12" t="s">
        <v>31</v>
      </c>
      <c r="AX299" s="12" t="s">
        <v>74</v>
      </c>
      <c r="AY299" s="153" t="s">
        <v>138</v>
      </c>
    </row>
    <row r="300" spans="2:65" s="12" customFormat="1" ht="11.25">
      <c r="B300" s="152"/>
      <c r="D300" s="146" t="s">
        <v>178</v>
      </c>
      <c r="E300" s="153" t="s">
        <v>1</v>
      </c>
      <c r="F300" s="154" t="s">
        <v>1884</v>
      </c>
      <c r="H300" s="155">
        <v>10.08</v>
      </c>
      <c r="I300" s="156"/>
      <c r="L300" s="152"/>
      <c r="M300" s="157"/>
      <c r="T300" s="158"/>
      <c r="AT300" s="153" t="s">
        <v>178</v>
      </c>
      <c r="AU300" s="153" t="s">
        <v>84</v>
      </c>
      <c r="AV300" s="12" t="s">
        <v>84</v>
      </c>
      <c r="AW300" s="12" t="s">
        <v>31</v>
      </c>
      <c r="AX300" s="12" t="s">
        <v>74</v>
      </c>
      <c r="AY300" s="153" t="s">
        <v>138</v>
      </c>
    </row>
    <row r="301" spans="2:65" s="13" customFormat="1" ht="11.25">
      <c r="B301" s="163"/>
      <c r="D301" s="146" t="s">
        <v>178</v>
      </c>
      <c r="E301" s="164" t="s">
        <v>1</v>
      </c>
      <c r="F301" s="165" t="s">
        <v>221</v>
      </c>
      <c r="H301" s="166">
        <v>119.384</v>
      </c>
      <c r="I301" s="167"/>
      <c r="L301" s="163"/>
      <c r="M301" s="168"/>
      <c r="T301" s="169"/>
      <c r="AT301" s="164" t="s">
        <v>178</v>
      </c>
      <c r="AU301" s="164" t="s">
        <v>84</v>
      </c>
      <c r="AV301" s="13" t="s">
        <v>143</v>
      </c>
      <c r="AW301" s="13" t="s">
        <v>31</v>
      </c>
      <c r="AX301" s="13" t="s">
        <v>82</v>
      </c>
      <c r="AY301" s="164" t="s">
        <v>138</v>
      </c>
    </row>
    <row r="302" spans="2:65" s="1" customFormat="1" ht="24.95" customHeight="1">
      <c r="B302" s="131"/>
      <c r="C302" s="180" t="s">
        <v>643</v>
      </c>
      <c r="D302" s="180" t="s">
        <v>320</v>
      </c>
      <c r="E302" s="181" t="s">
        <v>471</v>
      </c>
      <c r="F302" s="182" t="s">
        <v>2134</v>
      </c>
      <c r="G302" s="183" t="s">
        <v>356</v>
      </c>
      <c r="H302" s="184">
        <v>52.378</v>
      </c>
      <c r="I302" s="185"/>
      <c r="J302" s="186">
        <f>ROUND(I302*H302,2)</f>
        <v>0</v>
      </c>
      <c r="K302" s="187"/>
      <c r="L302" s="188"/>
      <c r="M302" s="189" t="s">
        <v>1</v>
      </c>
      <c r="N302" s="190" t="s">
        <v>39</v>
      </c>
      <c r="P302" s="142">
        <f>O302*H302</f>
        <v>0</v>
      </c>
      <c r="Q302" s="142">
        <v>1E-3</v>
      </c>
      <c r="R302" s="142">
        <f>Q302*H302</f>
        <v>5.2378000000000001E-2</v>
      </c>
      <c r="S302" s="142">
        <v>0</v>
      </c>
      <c r="T302" s="143">
        <f>S302*H302</f>
        <v>0</v>
      </c>
      <c r="AR302" s="144" t="s">
        <v>180</v>
      </c>
      <c r="AT302" s="144" t="s">
        <v>320</v>
      </c>
      <c r="AU302" s="144" t="s">
        <v>84</v>
      </c>
      <c r="AY302" s="17" t="s">
        <v>138</v>
      </c>
      <c r="BE302" s="145">
        <f>IF(N302="základní",J302,0)</f>
        <v>0</v>
      </c>
      <c r="BF302" s="145">
        <f>IF(N302="snížená",J302,0)</f>
        <v>0</v>
      </c>
      <c r="BG302" s="145">
        <f>IF(N302="zákl. přenesená",J302,0)</f>
        <v>0</v>
      </c>
      <c r="BH302" s="145">
        <f>IF(N302="sníž. přenesená",J302,0)</f>
        <v>0</v>
      </c>
      <c r="BI302" s="145">
        <f>IF(N302="nulová",J302,0)</f>
        <v>0</v>
      </c>
      <c r="BJ302" s="17" t="s">
        <v>82</v>
      </c>
      <c r="BK302" s="145">
        <f>ROUND(I302*H302,2)</f>
        <v>0</v>
      </c>
      <c r="BL302" s="17" t="s">
        <v>143</v>
      </c>
      <c r="BM302" s="144" t="s">
        <v>1885</v>
      </c>
    </row>
    <row r="303" spans="2:65" s="1" customFormat="1" ht="19.5">
      <c r="B303" s="32"/>
      <c r="D303" s="146" t="s">
        <v>145</v>
      </c>
      <c r="F303" s="147" t="s">
        <v>473</v>
      </c>
      <c r="I303" s="148"/>
      <c r="L303" s="32"/>
      <c r="M303" s="149"/>
      <c r="T303" s="56"/>
      <c r="AT303" s="17" t="s">
        <v>145</v>
      </c>
      <c r="AU303" s="17" t="s">
        <v>84</v>
      </c>
    </row>
    <row r="304" spans="2:65" s="12" customFormat="1" ht="11.25">
      <c r="B304" s="152"/>
      <c r="D304" s="146" t="s">
        <v>178</v>
      </c>
      <c r="E304" s="153" t="s">
        <v>1</v>
      </c>
      <c r="F304" s="154" t="s">
        <v>474</v>
      </c>
      <c r="H304" s="155">
        <v>52.378</v>
      </c>
      <c r="I304" s="156"/>
      <c r="L304" s="152"/>
      <c r="M304" s="157"/>
      <c r="T304" s="158"/>
      <c r="AT304" s="153" t="s">
        <v>178</v>
      </c>
      <c r="AU304" s="153" t="s">
        <v>84</v>
      </c>
      <c r="AV304" s="12" t="s">
        <v>84</v>
      </c>
      <c r="AW304" s="12" t="s">
        <v>31</v>
      </c>
      <c r="AX304" s="12" t="s">
        <v>82</v>
      </c>
      <c r="AY304" s="153" t="s">
        <v>138</v>
      </c>
    </row>
    <row r="305" spans="2:65" s="1" customFormat="1" ht="24.2" customHeight="1">
      <c r="B305" s="131"/>
      <c r="C305" s="132" t="s">
        <v>647</v>
      </c>
      <c r="D305" s="132" t="s">
        <v>139</v>
      </c>
      <c r="E305" s="133" t="s">
        <v>1886</v>
      </c>
      <c r="F305" s="134" t="s">
        <v>1887</v>
      </c>
      <c r="G305" s="135" t="s">
        <v>207</v>
      </c>
      <c r="H305" s="136">
        <v>141.83000000000001</v>
      </c>
      <c r="I305" s="137"/>
      <c r="J305" s="138">
        <f>ROUND(I305*H305,2)</f>
        <v>0</v>
      </c>
      <c r="K305" s="139"/>
      <c r="L305" s="32"/>
      <c r="M305" s="140" t="s">
        <v>1</v>
      </c>
      <c r="N305" s="141" t="s">
        <v>39</v>
      </c>
      <c r="P305" s="142">
        <f>O305*H305</f>
        <v>0</v>
      </c>
      <c r="Q305" s="142">
        <v>0</v>
      </c>
      <c r="R305" s="142">
        <f>Q305*H305</f>
        <v>0</v>
      </c>
      <c r="S305" s="142">
        <v>0</v>
      </c>
      <c r="T305" s="143">
        <f>S305*H305</f>
        <v>0</v>
      </c>
      <c r="AR305" s="144" t="s">
        <v>143</v>
      </c>
      <c r="AT305" s="144" t="s">
        <v>139</v>
      </c>
      <c r="AU305" s="144" t="s">
        <v>84</v>
      </c>
      <c r="AY305" s="17" t="s">
        <v>138</v>
      </c>
      <c r="BE305" s="145">
        <f>IF(N305="základní",J305,0)</f>
        <v>0</v>
      </c>
      <c r="BF305" s="145">
        <f>IF(N305="snížená",J305,0)</f>
        <v>0</v>
      </c>
      <c r="BG305" s="145">
        <f>IF(N305="zákl. přenesená",J305,0)</f>
        <v>0</v>
      </c>
      <c r="BH305" s="145">
        <f>IF(N305="sníž. přenesená",J305,0)</f>
        <v>0</v>
      </c>
      <c r="BI305" s="145">
        <f>IF(N305="nulová",J305,0)</f>
        <v>0</v>
      </c>
      <c r="BJ305" s="17" t="s">
        <v>82</v>
      </c>
      <c r="BK305" s="145">
        <f>ROUND(I305*H305,2)</f>
        <v>0</v>
      </c>
      <c r="BL305" s="17" t="s">
        <v>143</v>
      </c>
      <c r="BM305" s="144" t="s">
        <v>1888</v>
      </c>
    </row>
    <row r="306" spans="2:65" s="12" customFormat="1" ht="11.25">
      <c r="B306" s="152"/>
      <c r="D306" s="146" t="s">
        <v>178</v>
      </c>
      <c r="E306" s="153" t="s">
        <v>245</v>
      </c>
      <c r="F306" s="154" t="s">
        <v>1889</v>
      </c>
      <c r="H306" s="155">
        <v>195.23</v>
      </c>
      <c r="I306" s="156"/>
      <c r="L306" s="152"/>
      <c r="M306" s="157"/>
      <c r="T306" s="158"/>
      <c r="AT306" s="153" t="s">
        <v>178</v>
      </c>
      <c r="AU306" s="153" t="s">
        <v>84</v>
      </c>
      <c r="AV306" s="12" t="s">
        <v>84</v>
      </c>
      <c r="AW306" s="12" t="s">
        <v>31</v>
      </c>
      <c r="AX306" s="12" t="s">
        <v>74</v>
      </c>
      <c r="AY306" s="153" t="s">
        <v>138</v>
      </c>
    </row>
    <row r="307" spans="2:65" s="12" customFormat="1" ht="11.25">
      <c r="B307" s="152"/>
      <c r="D307" s="146" t="s">
        <v>178</v>
      </c>
      <c r="E307" s="153" t="s">
        <v>1633</v>
      </c>
      <c r="F307" s="154" t="s">
        <v>1890</v>
      </c>
      <c r="H307" s="155">
        <v>53.4</v>
      </c>
      <c r="I307" s="156"/>
      <c r="L307" s="152"/>
      <c r="M307" s="157"/>
      <c r="T307" s="158"/>
      <c r="AT307" s="153" t="s">
        <v>178</v>
      </c>
      <c r="AU307" s="153" t="s">
        <v>84</v>
      </c>
      <c r="AV307" s="12" t="s">
        <v>84</v>
      </c>
      <c r="AW307" s="12" t="s">
        <v>31</v>
      </c>
      <c r="AX307" s="12" t="s">
        <v>74</v>
      </c>
      <c r="AY307" s="153" t="s">
        <v>138</v>
      </c>
    </row>
    <row r="308" spans="2:65" s="12" customFormat="1" ht="11.25">
      <c r="B308" s="152"/>
      <c r="D308" s="146" t="s">
        <v>178</v>
      </c>
      <c r="E308" s="153" t="s">
        <v>1</v>
      </c>
      <c r="F308" s="154" t="s">
        <v>1891</v>
      </c>
      <c r="H308" s="155">
        <v>141.83000000000001</v>
      </c>
      <c r="I308" s="156"/>
      <c r="L308" s="152"/>
      <c r="M308" s="157"/>
      <c r="T308" s="158"/>
      <c r="AT308" s="153" t="s">
        <v>178</v>
      </c>
      <c r="AU308" s="153" t="s">
        <v>84</v>
      </c>
      <c r="AV308" s="12" t="s">
        <v>84</v>
      </c>
      <c r="AW308" s="12" t="s">
        <v>31</v>
      </c>
      <c r="AX308" s="12" t="s">
        <v>82</v>
      </c>
      <c r="AY308" s="153" t="s">
        <v>138</v>
      </c>
    </row>
    <row r="309" spans="2:65" s="1" customFormat="1" ht="16.5" customHeight="1">
      <c r="B309" s="131"/>
      <c r="C309" s="180" t="s">
        <v>1892</v>
      </c>
      <c r="D309" s="180" t="s">
        <v>320</v>
      </c>
      <c r="E309" s="181" t="s">
        <v>1893</v>
      </c>
      <c r="F309" s="182" t="s">
        <v>1894</v>
      </c>
      <c r="G309" s="183" t="s">
        <v>227</v>
      </c>
      <c r="H309" s="184">
        <v>25.529</v>
      </c>
      <c r="I309" s="185"/>
      <c r="J309" s="186">
        <f>ROUND(I309*H309,2)</f>
        <v>0</v>
      </c>
      <c r="K309" s="187"/>
      <c r="L309" s="188"/>
      <c r="M309" s="189" t="s">
        <v>1</v>
      </c>
      <c r="N309" s="190" t="s">
        <v>39</v>
      </c>
      <c r="P309" s="142">
        <f>O309*H309</f>
        <v>0</v>
      </c>
      <c r="Q309" s="142">
        <v>0</v>
      </c>
      <c r="R309" s="142">
        <f>Q309*H309</f>
        <v>0</v>
      </c>
      <c r="S309" s="142">
        <v>0</v>
      </c>
      <c r="T309" s="143">
        <f>S309*H309</f>
        <v>0</v>
      </c>
      <c r="AR309" s="144" t="s">
        <v>180</v>
      </c>
      <c r="AT309" s="144" t="s">
        <v>320</v>
      </c>
      <c r="AU309" s="144" t="s">
        <v>84</v>
      </c>
      <c r="AY309" s="17" t="s">
        <v>138</v>
      </c>
      <c r="BE309" s="145">
        <f>IF(N309="základní",J309,0)</f>
        <v>0</v>
      </c>
      <c r="BF309" s="145">
        <f>IF(N309="snížená",J309,0)</f>
        <v>0</v>
      </c>
      <c r="BG309" s="145">
        <f>IF(N309="zákl. přenesená",J309,0)</f>
        <v>0</v>
      </c>
      <c r="BH309" s="145">
        <f>IF(N309="sníž. přenesená",J309,0)</f>
        <v>0</v>
      </c>
      <c r="BI309" s="145">
        <f>IF(N309="nulová",J309,0)</f>
        <v>0</v>
      </c>
      <c r="BJ309" s="17" t="s">
        <v>82</v>
      </c>
      <c r="BK309" s="145">
        <f>ROUND(I309*H309,2)</f>
        <v>0</v>
      </c>
      <c r="BL309" s="17" t="s">
        <v>143</v>
      </c>
      <c r="BM309" s="144" t="s">
        <v>1895</v>
      </c>
    </row>
    <row r="310" spans="2:65" s="1" customFormat="1" ht="29.25">
      <c r="B310" s="32"/>
      <c r="D310" s="146" t="s">
        <v>145</v>
      </c>
      <c r="F310" s="147" t="s">
        <v>1896</v>
      </c>
      <c r="I310" s="148"/>
      <c r="L310" s="32"/>
      <c r="M310" s="149"/>
      <c r="T310" s="56"/>
      <c r="AT310" s="17" t="s">
        <v>145</v>
      </c>
      <c r="AU310" s="17" t="s">
        <v>84</v>
      </c>
    </row>
    <row r="311" spans="2:65" s="12" customFormat="1" ht="11.25">
      <c r="B311" s="152"/>
      <c r="D311" s="146" t="s">
        <v>178</v>
      </c>
      <c r="E311" s="153" t="s">
        <v>1</v>
      </c>
      <c r="F311" s="154" t="s">
        <v>1897</v>
      </c>
      <c r="H311" s="155">
        <v>14.183</v>
      </c>
      <c r="I311" s="156"/>
      <c r="L311" s="152"/>
      <c r="M311" s="157"/>
      <c r="T311" s="158"/>
      <c r="AT311" s="153" t="s">
        <v>178</v>
      </c>
      <c r="AU311" s="153" t="s">
        <v>84</v>
      </c>
      <c r="AV311" s="12" t="s">
        <v>84</v>
      </c>
      <c r="AW311" s="12" t="s">
        <v>31</v>
      </c>
      <c r="AX311" s="12" t="s">
        <v>82</v>
      </c>
      <c r="AY311" s="153" t="s">
        <v>138</v>
      </c>
    </row>
    <row r="312" spans="2:65" s="12" customFormat="1" ht="11.25">
      <c r="B312" s="152"/>
      <c r="D312" s="146" t="s">
        <v>178</v>
      </c>
      <c r="F312" s="154" t="s">
        <v>1898</v>
      </c>
      <c r="H312" s="155">
        <v>25.529</v>
      </c>
      <c r="I312" s="156"/>
      <c r="L312" s="152"/>
      <c r="M312" s="157"/>
      <c r="T312" s="158"/>
      <c r="AT312" s="153" t="s">
        <v>178</v>
      </c>
      <c r="AU312" s="153" t="s">
        <v>84</v>
      </c>
      <c r="AV312" s="12" t="s">
        <v>84</v>
      </c>
      <c r="AW312" s="12" t="s">
        <v>3</v>
      </c>
      <c r="AX312" s="12" t="s">
        <v>82</v>
      </c>
      <c r="AY312" s="153" t="s">
        <v>138</v>
      </c>
    </row>
    <row r="313" spans="2:65" s="1" customFormat="1" ht="24.2" customHeight="1">
      <c r="B313" s="131"/>
      <c r="C313" s="132" t="s">
        <v>1899</v>
      </c>
      <c r="D313" s="132" t="s">
        <v>139</v>
      </c>
      <c r="E313" s="133" t="s">
        <v>1900</v>
      </c>
      <c r="F313" s="134" t="s">
        <v>1901</v>
      </c>
      <c r="G313" s="135" t="s">
        <v>207</v>
      </c>
      <c r="H313" s="136">
        <v>53.4</v>
      </c>
      <c r="I313" s="137"/>
      <c r="J313" s="138">
        <f>ROUND(I313*H313,2)</f>
        <v>0</v>
      </c>
      <c r="K313" s="139"/>
      <c r="L313" s="32"/>
      <c r="M313" s="140" t="s">
        <v>1</v>
      </c>
      <c r="N313" s="141" t="s">
        <v>39</v>
      </c>
      <c r="P313" s="142">
        <f>O313*H313</f>
        <v>0</v>
      </c>
      <c r="Q313" s="142">
        <v>0</v>
      </c>
      <c r="R313" s="142">
        <f>Q313*H313</f>
        <v>0</v>
      </c>
      <c r="S313" s="142">
        <v>0</v>
      </c>
      <c r="T313" s="143">
        <f>S313*H313</f>
        <v>0</v>
      </c>
      <c r="AR313" s="144" t="s">
        <v>143</v>
      </c>
      <c r="AT313" s="144" t="s">
        <v>139</v>
      </c>
      <c r="AU313" s="144" t="s">
        <v>84</v>
      </c>
      <c r="AY313" s="17" t="s">
        <v>138</v>
      </c>
      <c r="BE313" s="145">
        <f>IF(N313="základní",J313,0)</f>
        <v>0</v>
      </c>
      <c r="BF313" s="145">
        <f>IF(N313="snížená",J313,0)</f>
        <v>0</v>
      </c>
      <c r="BG313" s="145">
        <f>IF(N313="zákl. přenesená",J313,0)</f>
        <v>0</v>
      </c>
      <c r="BH313" s="145">
        <f>IF(N313="sníž. přenesená",J313,0)</f>
        <v>0</v>
      </c>
      <c r="BI313" s="145">
        <f>IF(N313="nulová",J313,0)</f>
        <v>0</v>
      </c>
      <c r="BJ313" s="17" t="s">
        <v>82</v>
      </c>
      <c r="BK313" s="145">
        <f>ROUND(I313*H313,2)</f>
        <v>0</v>
      </c>
      <c r="BL313" s="17" t="s">
        <v>143</v>
      </c>
      <c r="BM313" s="144" t="s">
        <v>1902</v>
      </c>
    </row>
    <row r="314" spans="2:65" s="12" customFormat="1" ht="11.25">
      <c r="B314" s="152"/>
      <c r="D314" s="146" t="s">
        <v>178</v>
      </c>
      <c r="E314" s="153" t="s">
        <v>1</v>
      </c>
      <c r="F314" s="154" t="s">
        <v>1903</v>
      </c>
      <c r="H314" s="155">
        <v>53.4</v>
      </c>
      <c r="I314" s="156"/>
      <c r="L314" s="152"/>
      <c r="M314" s="157"/>
      <c r="T314" s="158"/>
      <c r="AT314" s="153" t="s">
        <v>178</v>
      </c>
      <c r="AU314" s="153" t="s">
        <v>84</v>
      </c>
      <c r="AV314" s="12" t="s">
        <v>84</v>
      </c>
      <c r="AW314" s="12" t="s">
        <v>31</v>
      </c>
      <c r="AX314" s="12" t="s">
        <v>82</v>
      </c>
      <c r="AY314" s="153" t="s">
        <v>138</v>
      </c>
    </row>
    <row r="315" spans="2:65" s="1" customFormat="1" ht="16.5" customHeight="1">
      <c r="B315" s="131"/>
      <c r="C315" s="180" t="s">
        <v>1904</v>
      </c>
      <c r="D315" s="180" t="s">
        <v>320</v>
      </c>
      <c r="E315" s="181" t="s">
        <v>1905</v>
      </c>
      <c r="F315" s="182" t="s">
        <v>1906</v>
      </c>
      <c r="G315" s="183" t="s">
        <v>227</v>
      </c>
      <c r="H315" s="184">
        <v>9.6120000000000001</v>
      </c>
      <c r="I315" s="185"/>
      <c r="J315" s="186">
        <f>ROUND(I315*H315,2)</f>
        <v>0</v>
      </c>
      <c r="K315" s="187"/>
      <c r="L315" s="188"/>
      <c r="M315" s="189" t="s">
        <v>1</v>
      </c>
      <c r="N315" s="190" t="s">
        <v>39</v>
      </c>
      <c r="P315" s="142">
        <f>O315*H315</f>
        <v>0</v>
      </c>
      <c r="Q315" s="142">
        <v>0</v>
      </c>
      <c r="R315" s="142">
        <f>Q315*H315</f>
        <v>0</v>
      </c>
      <c r="S315" s="142">
        <v>0</v>
      </c>
      <c r="T315" s="143">
        <f>S315*H315</f>
        <v>0</v>
      </c>
      <c r="AR315" s="144" t="s">
        <v>180</v>
      </c>
      <c r="AT315" s="144" t="s">
        <v>320</v>
      </c>
      <c r="AU315" s="144" t="s">
        <v>84</v>
      </c>
      <c r="AY315" s="17" t="s">
        <v>138</v>
      </c>
      <c r="BE315" s="145">
        <f>IF(N315="základní",J315,0)</f>
        <v>0</v>
      </c>
      <c r="BF315" s="145">
        <f>IF(N315="snížená",J315,0)</f>
        <v>0</v>
      </c>
      <c r="BG315" s="145">
        <f>IF(N315="zákl. přenesená",J315,0)</f>
        <v>0</v>
      </c>
      <c r="BH315" s="145">
        <f>IF(N315="sníž. přenesená",J315,0)</f>
        <v>0</v>
      </c>
      <c r="BI315" s="145">
        <f>IF(N315="nulová",J315,0)</f>
        <v>0</v>
      </c>
      <c r="BJ315" s="17" t="s">
        <v>82</v>
      </c>
      <c r="BK315" s="145">
        <f>ROUND(I315*H315,2)</f>
        <v>0</v>
      </c>
      <c r="BL315" s="17" t="s">
        <v>143</v>
      </c>
      <c r="BM315" s="144" t="s">
        <v>1907</v>
      </c>
    </row>
    <row r="316" spans="2:65" s="1" customFormat="1" ht="29.25">
      <c r="B316" s="32"/>
      <c r="D316" s="146" t="s">
        <v>145</v>
      </c>
      <c r="F316" s="147" t="s">
        <v>1896</v>
      </c>
      <c r="I316" s="148"/>
      <c r="L316" s="32"/>
      <c r="M316" s="149"/>
      <c r="T316" s="56"/>
      <c r="AT316" s="17" t="s">
        <v>145</v>
      </c>
      <c r="AU316" s="17" t="s">
        <v>84</v>
      </c>
    </row>
    <row r="317" spans="2:65" s="12" customFormat="1" ht="11.25">
      <c r="B317" s="152"/>
      <c r="D317" s="146" t="s">
        <v>178</v>
      </c>
      <c r="E317" s="153" t="s">
        <v>1</v>
      </c>
      <c r="F317" s="154" t="s">
        <v>1908</v>
      </c>
      <c r="H317" s="155">
        <v>5.34</v>
      </c>
      <c r="I317" s="156"/>
      <c r="L317" s="152"/>
      <c r="M317" s="157"/>
      <c r="T317" s="158"/>
      <c r="AT317" s="153" t="s">
        <v>178</v>
      </c>
      <c r="AU317" s="153" t="s">
        <v>84</v>
      </c>
      <c r="AV317" s="12" t="s">
        <v>84</v>
      </c>
      <c r="AW317" s="12" t="s">
        <v>31</v>
      </c>
      <c r="AX317" s="12" t="s">
        <v>82</v>
      </c>
      <c r="AY317" s="153" t="s">
        <v>138</v>
      </c>
    </row>
    <row r="318" spans="2:65" s="12" customFormat="1" ht="11.25">
      <c r="B318" s="152"/>
      <c r="D318" s="146" t="s">
        <v>178</v>
      </c>
      <c r="F318" s="154" t="s">
        <v>1909</v>
      </c>
      <c r="H318" s="155">
        <v>9.6120000000000001</v>
      </c>
      <c r="I318" s="156"/>
      <c r="L318" s="152"/>
      <c r="M318" s="157"/>
      <c r="T318" s="158"/>
      <c r="AT318" s="153" t="s">
        <v>178</v>
      </c>
      <c r="AU318" s="153" t="s">
        <v>84</v>
      </c>
      <c r="AV318" s="12" t="s">
        <v>84</v>
      </c>
      <c r="AW318" s="12" t="s">
        <v>3</v>
      </c>
      <c r="AX318" s="12" t="s">
        <v>82</v>
      </c>
      <c r="AY318" s="153" t="s">
        <v>138</v>
      </c>
    </row>
    <row r="319" spans="2:65" s="1" customFormat="1" ht="24.2" customHeight="1">
      <c r="B319" s="131"/>
      <c r="C319" s="132" t="s">
        <v>1910</v>
      </c>
      <c r="D319" s="132" t="s">
        <v>139</v>
      </c>
      <c r="E319" s="133" t="s">
        <v>1911</v>
      </c>
      <c r="F319" s="134" t="s">
        <v>1912</v>
      </c>
      <c r="G319" s="135" t="s">
        <v>298</v>
      </c>
      <c r="H319" s="136">
        <v>9</v>
      </c>
      <c r="I319" s="137"/>
      <c r="J319" s="138">
        <f>ROUND(I319*H319,2)</f>
        <v>0</v>
      </c>
      <c r="K319" s="139"/>
      <c r="L319" s="32"/>
      <c r="M319" s="140" t="s">
        <v>1</v>
      </c>
      <c r="N319" s="141" t="s">
        <v>39</v>
      </c>
      <c r="P319" s="142">
        <f>O319*H319</f>
        <v>0</v>
      </c>
      <c r="Q319" s="142">
        <v>0</v>
      </c>
      <c r="R319" s="142">
        <f>Q319*H319</f>
        <v>0</v>
      </c>
      <c r="S319" s="142">
        <v>0</v>
      </c>
      <c r="T319" s="143">
        <f>S319*H319</f>
        <v>0</v>
      </c>
      <c r="AR319" s="144" t="s">
        <v>143</v>
      </c>
      <c r="AT319" s="144" t="s">
        <v>139</v>
      </c>
      <c r="AU319" s="144" t="s">
        <v>84</v>
      </c>
      <c r="AY319" s="17" t="s">
        <v>138</v>
      </c>
      <c r="BE319" s="145">
        <f>IF(N319="základní",J319,0)</f>
        <v>0</v>
      </c>
      <c r="BF319" s="145">
        <f>IF(N319="snížená",J319,0)</f>
        <v>0</v>
      </c>
      <c r="BG319" s="145">
        <f>IF(N319="zákl. přenesená",J319,0)</f>
        <v>0</v>
      </c>
      <c r="BH319" s="145">
        <f>IF(N319="sníž. přenesená",J319,0)</f>
        <v>0</v>
      </c>
      <c r="BI319" s="145">
        <f>IF(N319="nulová",J319,0)</f>
        <v>0</v>
      </c>
      <c r="BJ319" s="17" t="s">
        <v>82</v>
      </c>
      <c r="BK319" s="145">
        <f>ROUND(I319*H319,2)</f>
        <v>0</v>
      </c>
      <c r="BL319" s="17" t="s">
        <v>143</v>
      </c>
      <c r="BM319" s="144" t="s">
        <v>1913</v>
      </c>
    </row>
    <row r="320" spans="2:65" s="12" customFormat="1" ht="11.25">
      <c r="B320" s="152"/>
      <c r="D320" s="146" t="s">
        <v>178</v>
      </c>
      <c r="E320" s="153" t="s">
        <v>1</v>
      </c>
      <c r="F320" s="154" t="s">
        <v>1914</v>
      </c>
      <c r="H320" s="155">
        <v>9</v>
      </c>
      <c r="I320" s="156"/>
      <c r="L320" s="152"/>
      <c r="M320" s="157"/>
      <c r="T320" s="158"/>
      <c r="AT320" s="153" t="s">
        <v>178</v>
      </c>
      <c r="AU320" s="153" t="s">
        <v>84</v>
      </c>
      <c r="AV320" s="12" t="s">
        <v>84</v>
      </c>
      <c r="AW320" s="12" t="s">
        <v>31</v>
      </c>
      <c r="AX320" s="12" t="s">
        <v>82</v>
      </c>
      <c r="AY320" s="153" t="s">
        <v>138</v>
      </c>
    </row>
    <row r="321" spans="2:65" s="1" customFormat="1" ht="16.5" customHeight="1">
      <c r="B321" s="131"/>
      <c r="C321" s="180" t="s">
        <v>1915</v>
      </c>
      <c r="D321" s="180" t="s">
        <v>320</v>
      </c>
      <c r="E321" s="181" t="s">
        <v>1916</v>
      </c>
      <c r="F321" s="182" t="s">
        <v>1917</v>
      </c>
      <c r="G321" s="183" t="s">
        <v>227</v>
      </c>
      <c r="H321" s="184">
        <v>50</v>
      </c>
      <c r="I321" s="185"/>
      <c r="J321" s="186">
        <f>ROUND(I321*H321,2)</f>
        <v>0</v>
      </c>
      <c r="K321" s="187"/>
      <c r="L321" s="188"/>
      <c r="M321" s="189" t="s">
        <v>1</v>
      </c>
      <c r="N321" s="190" t="s">
        <v>39</v>
      </c>
      <c r="P321" s="142">
        <f>O321*H321</f>
        <v>0</v>
      </c>
      <c r="Q321" s="142">
        <v>0</v>
      </c>
      <c r="R321" s="142">
        <f>Q321*H321</f>
        <v>0</v>
      </c>
      <c r="S321" s="142">
        <v>0</v>
      </c>
      <c r="T321" s="143">
        <f>S321*H321</f>
        <v>0</v>
      </c>
      <c r="AR321" s="144" t="s">
        <v>180</v>
      </c>
      <c r="AT321" s="144" t="s">
        <v>320</v>
      </c>
      <c r="AU321" s="144" t="s">
        <v>84</v>
      </c>
      <c r="AY321" s="17" t="s">
        <v>138</v>
      </c>
      <c r="BE321" s="145">
        <f>IF(N321="základní",J321,0)</f>
        <v>0</v>
      </c>
      <c r="BF321" s="145">
        <f>IF(N321="snížená",J321,0)</f>
        <v>0</v>
      </c>
      <c r="BG321" s="145">
        <f>IF(N321="zákl. přenesená",J321,0)</f>
        <v>0</v>
      </c>
      <c r="BH321" s="145">
        <f>IF(N321="sníž. přenesená",J321,0)</f>
        <v>0</v>
      </c>
      <c r="BI321" s="145">
        <f>IF(N321="nulová",J321,0)</f>
        <v>0</v>
      </c>
      <c r="BJ321" s="17" t="s">
        <v>82</v>
      </c>
      <c r="BK321" s="145">
        <f>ROUND(I321*H321,2)</f>
        <v>0</v>
      </c>
      <c r="BL321" s="17" t="s">
        <v>143</v>
      </c>
      <c r="BM321" s="144" t="s">
        <v>1918</v>
      </c>
    </row>
    <row r="322" spans="2:65" s="1" customFormat="1" ht="19.5">
      <c r="B322" s="32"/>
      <c r="D322" s="146" t="s">
        <v>145</v>
      </c>
      <c r="F322" s="147" t="s">
        <v>1919</v>
      </c>
      <c r="I322" s="148"/>
      <c r="L322" s="32"/>
      <c r="M322" s="149"/>
      <c r="T322" s="56"/>
      <c r="AT322" s="17" t="s">
        <v>145</v>
      </c>
      <c r="AU322" s="17" t="s">
        <v>84</v>
      </c>
    </row>
    <row r="323" spans="2:65" s="1" customFormat="1" ht="24.2" customHeight="1">
      <c r="B323" s="131"/>
      <c r="C323" s="132" t="s">
        <v>1920</v>
      </c>
      <c r="D323" s="132" t="s">
        <v>139</v>
      </c>
      <c r="E323" s="133" t="s">
        <v>1921</v>
      </c>
      <c r="F323" s="134" t="s">
        <v>1922</v>
      </c>
      <c r="G323" s="135" t="s">
        <v>207</v>
      </c>
      <c r="H323" s="136">
        <v>76.2</v>
      </c>
      <c r="I323" s="137"/>
      <c r="J323" s="138">
        <f>ROUND(I323*H323,2)</f>
        <v>0</v>
      </c>
      <c r="K323" s="139"/>
      <c r="L323" s="32"/>
      <c r="M323" s="140" t="s">
        <v>1</v>
      </c>
      <c r="N323" s="141" t="s">
        <v>39</v>
      </c>
      <c r="P323" s="142">
        <f>O323*H323</f>
        <v>0</v>
      </c>
      <c r="Q323" s="142">
        <v>0</v>
      </c>
      <c r="R323" s="142">
        <f>Q323*H323</f>
        <v>0</v>
      </c>
      <c r="S323" s="142">
        <v>0</v>
      </c>
      <c r="T323" s="143">
        <f>S323*H323</f>
        <v>0</v>
      </c>
      <c r="AR323" s="144" t="s">
        <v>143</v>
      </c>
      <c r="AT323" s="144" t="s">
        <v>139</v>
      </c>
      <c r="AU323" s="144" t="s">
        <v>84</v>
      </c>
      <c r="AY323" s="17" t="s">
        <v>138</v>
      </c>
      <c r="BE323" s="145">
        <f>IF(N323="základní",J323,0)</f>
        <v>0</v>
      </c>
      <c r="BF323" s="145">
        <f>IF(N323="snížená",J323,0)</f>
        <v>0</v>
      </c>
      <c r="BG323" s="145">
        <f>IF(N323="zákl. přenesená",J323,0)</f>
        <v>0</v>
      </c>
      <c r="BH323" s="145">
        <f>IF(N323="sníž. přenesená",J323,0)</f>
        <v>0</v>
      </c>
      <c r="BI323" s="145">
        <f>IF(N323="nulová",J323,0)</f>
        <v>0</v>
      </c>
      <c r="BJ323" s="17" t="s">
        <v>82</v>
      </c>
      <c r="BK323" s="145">
        <f>ROUND(I323*H323,2)</f>
        <v>0</v>
      </c>
      <c r="BL323" s="17" t="s">
        <v>143</v>
      </c>
      <c r="BM323" s="144" t="s">
        <v>1923</v>
      </c>
    </row>
    <row r="324" spans="2:65" s="12" customFormat="1" ht="11.25">
      <c r="B324" s="152"/>
      <c r="D324" s="146" t="s">
        <v>178</v>
      </c>
      <c r="E324" s="153" t="s">
        <v>1</v>
      </c>
      <c r="F324" s="154" t="s">
        <v>1875</v>
      </c>
      <c r="H324" s="155">
        <v>76.2</v>
      </c>
      <c r="I324" s="156"/>
      <c r="L324" s="152"/>
      <c r="M324" s="157"/>
      <c r="T324" s="158"/>
      <c r="AT324" s="153" t="s">
        <v>178</v>
      </c>
      <c r="AU324" s="153" t="s">
        <v>84</v>
      </c>
      <c r="AV324" s="12" t="s">
        <v>84</v>
      </c>
      <c r="AW324" s="12" t="s">
        <v>31</v>
      </c>
      <c r="AX324" s="12" t="s">
        <v>82</v>
      </c>
      <c r="AY324" s="153" t="s">
        <v>138</v>
      </c>
    </row>
    <row r="325" spans="2:65" s="1" customFormat="1" ht="16.5" customHeight="1">
      <c r="B325" s="131"/>
      <c r="C325" s="180" t="s">
        <v>1924</v>
      </c>
      <c r="D325" s="180" t="s">
        <v>320</v>
      </c>
      <c r="E325" s="181" t="s">
        <v>1925</v>
      </c>
      <c r="F325" s="182" t="s">
        <v>481</v>
      </c>
      <c r="G325" s="183" t="s">
        <v>214</v>
      </c>
      <c r="H325" s="184">
        <v>6.5510000000000002</v>
      </c>
      <c r="I325" s="185"/>
      <c r="J325" s="186">
        <f>ROUND(I325*H325,2)</f>
        <v>0</v>
      </c>
      <c r="K325" s="187"/>
      <c r="L325" s="188"/>
      <c r="M325" s="189" t="s">
        <v>1</v>
      </c>
      <c r="N325" s="190" t="s">
        <v>39</v>
      </c>
      <c r="P325" s="142">
        <f>O325*H325</f>
        <v>0</v>
      </c>
      <c r="Q325" s="142">
        <v>0.3</v>
      </c>
      <c r="R325" s="142">
        <f>Q325*H325</f>
        <v>1.9653</v>
      </c>
      <c r="S325" s="142">
        <v>0</v>
      </c>
      <c r="T325" s="143">
        <f>S325*H325</f>
        <v>0</v>
      </c>
      <c r="AR325" s="144" t="s">
        <v>180</v>
      </c>
      <c r="AT325" s="144" t="s">
        <v>320</v>
      </c>
      <c r="AU325" s="144" t="s">
        <v>84</v>
      </c>
      <c r="AY325" s="17" t="s">
        <v>138</v>
      </c>
      <c r="BE325" s="145">
        <f>IF(N325="základní",J325,0)</f>
        <v>0</v>
      </c>
      <c r="BF325" s="145">
        <f>IF(N325="snížená",J325,0)</f>
        <v>0</v>
      </c>
      <c r="BG325" s="145">
        <f>IF(N325="zákl. přenesená",J325,0)</f>
        <v>0</v>
      </c>
      <c r="BH325" s="145">
        <f>IF(N325="sníž. přenesená",J325,0)</f>
        <v>0</v>
      </c>
      <c r="BI325" s="145">
        <f>IF(N325="nulová",J325,0)</f>
        <v>0</v>
      </c>
      <c r="BJ325" s="17" t="s">
        <v>82</v>
      </c>
      <c r="BK325" s="145">
        <f>ROUND(I325*H325,2)</f>
        <v>0</v>
      </c>
      <c r="BL325" s="17" t="s">
        <v>143</v>
      </c>
      <c r="BM325" s="144" t="s">
        <v>1926</v>
      </c>
    </row>
    <row r="326" spans="2:65" s="12" customFormat="1" ht="11.25">
      <c r="B326" s="152"/>
      <c r="D326" s="146" t="s">
        <v>178</v>
      </c>
      <c r="E326" s="153" t="s">
        <v>1</v>
      </c>
      <c r="F326" s="154" t="s">
        <v>1927</v>
      </c>
      <c r="H326" s="155">
        <v>6.36</v>
      </c>
      <c r="I326" s="156"/>
      <c r="L326" s="152"/>
      <c r="M326" s="157"/>
      <c r="T326" s="158"/>
      <c r="AT326" s="153" t="s">
        <v>178</v>
      </c>
      <c r="AU326" s="153" t="s">
        <v>84</v>
      </c>
      <c r="AV326" s="12" t="s">
        <v>84</v>
      </c>
      <c r="AW326" s="12" t="s">
        <v>31</v>
      </c>
      <c r="AX326" s="12" t="s">
        <v>82</v>
      </c>
      <c r="AY326" s="153" t="s">
        <v>138</v>
      </c>
    </row>
    <row r="327" spans="2:65" s="12" customFormat="1" ht="11.25">
      <c r="B327" s="152"/>
      <c r="D327" s="146" t="s">
        <v>178</v>
      </c>
      <c r="F327" s="154" t="s">
        <v>1928</v>
      </c>
      <c r="H327" s="155">
        <v>6.5510000000000002</v>
      </c>
      <c r="I327" s="156"/>
      <c r="L327" s="152"/>
      <c r="M327" s="157"/>
      <c r="T327" s="158"/>
      <c r="AT327" s="153" t="s">
        <v>178</v>
      </c>
      <c r="AU327" s="153" t="s">
        <v>84</v>
      </c>
      <c r="AV327" s="12" t="s">
        <v>84</v>
      </c>
      <c r="AW327" s="12" t="s">
        <v>3</v>
      </c>
      <c r="AX327" s="12" t="s">
        <v>82</v>
      </c>
      <c r="AY327" s="153" t="s">
        <v>138</v>
      </c>
    </row>
    <row r="328" spans="2:65" s="1" customFormat="1" ht="24.2" customHeight="1">
      <c r="B328" s="131"/>
      <c r="C328" s="132" t="s">
        <v>1929</v>
      </c>
      <c r="D328" s="132" t="s">
        <v>139</v>
      </c>
      <c r="E328" s="133" t="s">
        <v>1930</v>
      </c>
      <c r="F328" s="134" t="s">
        <v>1931</v>
      </c>
      <c r="G328" s="135" t="s">
        <v>207</v>
      </c>
      <c r="H328" s="136">
        <v>28</v>
      </c>
      <c r="I328" s="137"/>
      <c r="J328" s="138">
        <f>ROUND(I328*H328,2)</f>
        <v>0</v>
      </c>
      <c r="K328" s="139"/>
      <c r="L328" s="32"/>
      <c r="M328" s="140" t="s">
        <v>1</v>
      </c>
      <c r="N328" s="141" t="s">
        <v>39</v>
      </c>
      <c r="P328" s="142">
        <f>O328*H328</f>
        <v>0</v>
      </c>
      <c r="Q328" s="142">
        <v>0</v>
      </c>
      <c r="R328" s="142">
        <f>Q328*H328</f>
        <v>0</v>
      </c>
      <c r="S328" s="142">
        <v>0</v>
      </c>
      <c r="T328" s="143">
        <f>S328*H328</f>
        <v>0</v>
      </c>
      <c r="AR328" s="144" t="s">
        <v>143</v>
      </c>
      <c r="AT328" s="144" t="s">
        <v>139</v>
      </c>
      <c r="AU328" s="144" t="s">
        <v>84</v>
      </c>
      <c r="AY328" s="17" t="s">
        <v>138</v>
      </c>
      <c r="BE328" s="145">
        <f>IF(N328="základní",J328,0)</f>
        <v>0</v>
      </c>
      <c r="BF328" s="145">
        <f>IF(N328="snížená",J328,0)</f>
        <v>0</v>
      </c>
      <c r="BG328" s="145">
        <f>IF(N328="zákl. přenesená",J328,0)</f>
        <v>0</v>
      </c>
      <c r="BH328" s="145">
        <f>IF(N328="sníž. přenesená",J328,0)</f>
        <v>0</v>
      </c>
      <c r="BI328" s="145">
        <f>IF(N328="nulová",J328,0)</f>
        <v>0</v>
      </c>
      <c r="BJ328" s="17" t="s">
        <v>82</v>
      </c>
      <c r="BK328" s="145">
        <f>ROUND(I328*H328,2)</f>
        <v>0</v>
      </c>
      <c r="BL328" s="17" t="s">
        <v>143</v>
      </c>
      <c r="BM328" s="144" t="s">
        <v>1932</v>
      </c>
    </row>
    <row r="329" spans="2:65" s="1" customFormat="1" ht="19.5">
      <c r="B329" s="32"/>
      <c r="D329" s="146" t="s">
        <v>145</v>
      </c>
      <c r="F329" s="147" t="s">
        <v>1933</v>
      </c>
      <c r="I329" s="148"/>
      <c r="L329" s="32"/>
      <c r="M329" s="149"/>
      <c r="T329" s="56"/>
      <c r="AT329" s="17" t="s">
        <v>145</v>
      </c>
      <c r="AU329" s="17" t="s">
        <v>84</v>
      </c>
    </row>
    <row r="330" spans="2:65" s="12" customFormat="1" ht="11.25">
      <c r="B330" s="152"/>
      <c r="D330" s="146" t="s">
        <v>178</v>
      </c>
      <c r="E330" s="153" t="s">
        <v>1</v>
      </c>
      <c r="F330" s="154" t="s">
        <v>1670</v>
      </c>
      <c r="H330" s="155">
        <v>28</v>
      </c>
      <c r="I330" s="156"/>
      <c r="L330" s="152"/>
      <c r="M330" s="157"/>
      <c r="T330" s="158"/>
      <c r="AT330" s="153" t="s">
        <v>178</v>
      </c>
      <c r="AU330" s="153" t="s">
        <v>84</v>
      </c>
      <c r="AV330" s="12" t="s">
        <v>84</v>
      </c>
      <c r="AW330" s="12" t="s">
        <v>31</v>
      </c>
      <c r="AX330" s="12" t="s">
        <v>82</v>
      </c>
      <c r="AY330" s="153" t="s">
        <v>138</v>
      </c>
    </row>
    <row r="331" spans="2:65" s="1" customFormat="1" ht="24.2" customHeight="1">
      <c r="B331" s="131"/>
      <c r="C331" s="132" t="s">
        <v>1934</v>
      </c>
      <c r="D331" s="132" t="s">
        <v>139</v>
      </c>
      <c r="E331" s="133" t="s">
        <v>1935</v>
      </c>
      <c r="F331" s="134" t="s">
        <v>1936</v>
      </c>
      <c r="G331" s="135" t="s">
        <v>207</v>
      </c>
      <c r="H331" s="136">
        <v>25.2</v>
      </c>
      <c r="I331" s="137"/>
      <c r="J331" s="138">
        <f>ROUND(I331*H331,2)</f>
        <v>0</v>
      </c>
      <c r="K331" s="139"/>
      <c r="L331" s="32"/>
      <c r="M331" s="140" t="s">
        <v>1</v>
      </c>
      <c r="N331" s="141" t="s">
        <v>39</v>
      </c>
      <c r="P331" s="142">
        <f>O331*H331</f>
        <v>0</v>
      </c>
      <c r="Q331" s="142">
        <v>0</v>
      </c>
      <c r="R331" s="142">
        <f>Q331*H331</f>
        <v>0</v>
      </c>
      <c r="S331" s="142">
        <v>0</v>
      </c>
      <c r="T331" s="143">
        <f>S331*H331</f>
        <v>0</v>
      </c>
      <c r="AR331" s="144" t="s">
        <v>143</v>
      </c>
      <c r="AT331" s="144" t="s">
        <v>139</v>
      </c>
      <c r="AU331" s="144" t="s">
        <v>84</v>
      </c>
      <c r="AY331" s="17" t="s">
        <v>138</v>
      </c>
      <c r="BE331" s="145">
        <f>IF(N331="základní",J331,0)</f>
        <v>0</v>
      </c>
      <c r="BF331" s="145">
        <f>IF(N331="snížená",J331,0)</f>
        <v>0</v>
      </c>
      <c r="BG331" s="145">
        <f>IF(N331="zákl. přenesená",J331,0)</f>
        <v>0</v>
      </c>
      <c r="BH331" s="145">
        <f>IF(N331="sníž. přenesená",J331,0)</f>
        <v>0</v>
      </c>
      <c r="BI331" s="145">
        <f>IF(N331="nulová",J331,0)</f>
        <v>0</v>
      </c>
      <c r="BJ331" s="17" t="s">
        <v>82</v>
      </c>
      <c r="BK331" s="145">
        <f>ROUND(I331*H331,2)</f>
        <v>0</v>
      </c>
      <c r="BL331" s="17" t="s">
        <v>143</v>
      </c>
      <c r="BM331" s="144" t="s">
        <v>1937</v>
      </c>
    </row>
    <row r="332" spans="2:65" s="12" customFormat="1" ht="11.25">
      <c r="B332" s="152"/>
      <c r="D332" s="146" t="s">
        <v>178</v>
      </c>
      <c r="E332" s="153" t="s">
        <v>1</v>
      </c>
      <c r="F332" s="154" t="s">
        <v>1938</v>
      </c>
      <c r="H332" s="155">
        <v>25.2</v>
      </c>
      <c r="I332" s="156"/>
      <c r="L332" s="152"/>
      <c r="M332" s="157"/>
      <c r="T332" s="158"/>
      <c r="AT332" s="153" t="s">
        <v>178</v>
      </c>
      <c r="AU332" s="153" t="s">
        <v>84</v>
      </c>
      <c r="AV332" s="12" t="s">
        <v>84</v>
      </c>
      <c r="AW332" s="12" t="s">
        <v>31</v>
      </c>
      <c r="AX332" s="12" t="s">
        <v>82</v>
      </c>
      <c r="AY332" s="153" t="s">
        <v>138</v>
      </c>
    </row>
    <row r="333" spans="2:65" s="1" customFormat="1" ht="16.5" customHeight="1">
      <c r="B333" s="131"/>
      <c r="C333" s="180" t="s">
        <v>1939</v>
      </c>
      <c r="D333" s="180" t="s">
        <v>320</v>
      </c>
      <c r="E333" s="181" t="s">
        <v>1940</v>
      </c>
      <c r="F333" s="182" t="s">
        <v>1941</v>
      </c>
      <c r="G333" s="183" t="s">
        <v>356</v>
      </c>
      <c r="H333" s="184">
        <v>856.548</v>
      </c>
      <c r="I333" s="185"/>
      <c r="J333" s="186">
        <f>ROUND(I333*H333,2)</f>
        <v>0</v>
      </c>
      <c r="K333" s="187"/>
      <c r="L333" s="188"/>
      <c r="M333" s="189" t="s">
        <v>1</v>
      </c>
      <c r="N333" s="190" t="s">
        <v>39</v>
      </c>
      <c r="P333" s="142">
        <f>O333*H333</f>
        <v>0</v>
      </c>
      <c r="Q333" s="142">
        <v>1E-3</v>
      </c>
      <c r="R333" s="142">
        <f>Q333*H333</f>
        <v>0.85654799999999998</v>
      </c>
      <c r="S333" s="142">
        <v>0</v>
      </c>
      <c r="T333" s="143">
        <f>S333*H333</f>
        <v>0</v>
      </c>
      <c r="AR333" s="144" t="s">
        <v>180</v>
      </c>
      <c r="AT333" s="144" t="s">
        <v>320</v>
      </c>
      <c r="AU333" s="144" t="s">
        <v>84</v>
      </c>
      <c r="AY333" s="17" t="s">
        <v>138</v>
      </c>
      <c r="BE333" s="145">
        <f>IF(N333="základní",J333,0)</f>
        <v>0</v>
      </c>
      <c r="BF333" s="145">
        <f>IF(N333="snížená",J333,0)</f>
        <v>0</v>
      </c>
      <c r="BG333" s="145">
        <f>IF(N333="zákl. přenesená",J333,0)</f>
        <v>0</v>
      </c>
      <c r="BH333" s="145">
        <f>IF(N333="sníž. přenesená",J333,0)</f>
        <v>0</v>
      </c>
      <c r="BI333" s="145">
        <f>IF(N333="nulová",J333,0)</f>
        <v>0</v>
      </c>
      <c r="BJ333" s="17" t="s">
        <v>82</v>
      </c>
      <c r="BK333" s="145">
        <f>ROUND(I333*H333,2)</f>
        <v>0</v>
      </c>
      <c r="BL333" s="17" t="s">
        <v>143</v>
      </c>
      <c r="BM333" s="144" t="s">
        <v>1942</v>
      </c>
    </row>
    <row r="334" spans="2:65" s="12" customFormat="1" ht="11.25">
      <c r="B334" s="152"/>
      <c r="D334" s="146" t="s">
        <v>178</v>
      </c>
      <c r="E334" s="153" t="s">
        <v>1</v>
      </c>
      <c r="F334" s="154" t="s">
        <v>1943</v>
      </c>
      <c r="H334" s="155">
        <v>831.6</v>
      </c>
      <c r="I334" s="156"/>
      <c r="L334" s="152"/>
      <c r="M334" s="157"/>
      <c r="T334" s="158"/>
      <c r="AT334" s="153" t="s">
        <v>178</v>
      </c>
      <c r="AU334" s="153" t="s">
        <v>84</v>
      </c>
      <c r="AV334" s="12" t="s">
        <v>84</v>
      </c>
      <c r="AW334" s="12" t="s">
        <v>31</v>
      </c>
      <c r="AX334" s="12" t="s">
        <v>82</v>
      </c>
      <c r="AY334" s="153" t="s">
        <v>138</v>
      </c>
    </row>
    <row r="335" spans="2:65" s="12" customFormat="1" ht="11.25">
      <c r="B335" s="152"/>
      <c r="D335" s="146" t="s">
        <v>178</v>
      </c>
      <c r="F335" s="154" t="s">
        <v>1944</v>
      </c>
      <c r="H335" s="155">
        <v>856.548</v>
      </c>
      <c r="I335" s="156"/>
      <c r="L335" s="152"/>
      <c r="M335" s="157"/>
      <c r="T335" s="158"/>
      <c r="AT335" s="153" t="s">
        <v>178</v>
      </c>
      <c r="AU335" s="153" t="s">
        <v>84</v>
      </c>
      <c r="AV335" s="12" t="s">
        <v>84</v>
      </c>
      <c r="AW335" s="12" t="s">
        <v>3</v>
      </c>
      <c r="AX335" s="12" t="s">
        <v>82</v>
      </c>
      <c r="AY335" s="153" t="s">
        <v>138</v>
      </c>
    </row>
    <row r="336" spans="2:65" s="1" customFormat="1" ht="16.5" customHeight="1">
      <c r="B336" s="131"/>
      <c r="C336" s="132" t="s">
        <v>1642</v>
      </c>
      <c r="D336" s="132" t="s">
        <v>139</v>
      </c>
      <c r="E336" s="133" t="s">
        <v>486</v>
      </c>
      <c r="F336" s="134" t="s">
        <v>487</v>
      </c>
      <c r="G336" s="135" t="s">
        <v>207</v>
      </c>
      <c r="H336" s="136">
        <v>5033.74</v>
      </c>
      <c r="I336" s="137"/>
      <c r="J336" s="138">
        <f>ROUND(I336*H336,2)</f>
        <v>0</v>
      </c>
      <c r="K336" s="139"/>
      <c r="L336" s="32"/>
      <c r="M336" s="140" t="s">
        <v>1</v>
      </c>
      <c r="N336" s="141" t="s">
        <v>39</v>
      </c>
      <c r="P336" s="142">
        <f>O336*H336</f>
        <v>0</v>
      </c>
      <c r="Q336" s="142">
        <v>0</v>
      </c>
      <c r="R336" s="142">
        <f>Q336*H336</f>
        <v>0</v>
      </c>
      <c r="S336" s="142">
        <v>0</v>
      </c>
      <c r="T336" s="143">
        <f>S336*H336</f>
        <v>0</v>
      </c>
      <c r="AR336" s="144" t="s">
        <v>143</v>
      </c>
      <c r="AT336" s="144" t="s">
        <v>139</v>
      </c>
      <c r="AU336" s="144" t="s">
        <v>84</v>
      </c>
      <c r="AY336" s="17" t="s">
        <v>138</v>
      </c>
      <c r="BE336" s="145">
        <f>IF(N336="základní",J336,0)</f>
        <v>0</v>
      </c>
      <c r="BF336" s="145">
        <f>IF(N336="snížená",J336,0)</f>
        <v>0</v>
      </c>
      <c r="BG336" s="145">
        <f>IF(N336="zákl. přenesená",J336,0)</f>
        <v>0</v>
      </c>
      <c r="BH336" s="145">
        <f>IF(N336="sníž. přenesená",J336,0)</f>
        <v>0</v>
      </c>
      <c r="BI336" s="145">
        <f>IF(N336="nulová",J336,0)</f>
        <v>0</v>
      </c>
      <c r="BJ336" s="17" t="s">
        <v>82</v>
      </c>
      <c r="BK336" s="145">
        <f>ROUND(I336*H336,2)</f>
        <v>0</v>
      </c>
      <c r="BL336" s="17" t="s">
        <v>143</v>
      </c>
      <c r="BM336" s="144" t="s">
        <v>1945</v>
      </c>
    </row>
    <row r="337" spans="2:65" s="12" customFormat="1" ht="11.25">
      <c r="B337" s="152"/>
      <c r="D337" s="146" t="s">
        <v>178</v>
      </c>
      <c r="E337" s="153" t="s">
        <v>1</v>
      </c>
      <c r="F337" s="154" t="s">
        <v>352</v>
      </c>
      <c r="H337" s="155">
        <v>5033.74</v>
      </c>
      <c r="I337" s="156"/>
      <c r="L337" s="152"/>
      <c r="M337" s="157"/>
      <c r="T337" s="158"/>
      <c r="AT337" s="153" t="s">
        <v>178</v>
      </c>
      <c r="AU337" s="153" t="s">
        <v>84</v>
      </c>
      <c r="AV337" s="12" t="s">
        <v>84</v>
      </c>
      <c r="AW337" s="12" t="s">
        <v>31</v>
      </c>
      <c r="AX337" s="12" t="s">
        <v>82</v>
      </c>
      <c r="AY337" s="153" t="s">
        <v>138</v>
      </c>
    </row>
    <row r="338" spans="2:65" s="1" customFormat="1" ht="21.75" customHeight="1">
      <c r="B338" s="131"/>
      <c r="C338" s="132" t="s">
        <v>1946</v>
      </c>
      <c r="D338" s="132" t="s">
        <v>139</v>
      </c>
      <c r="E338" s="133" t="s">
        <v>490</v>
      </c>
      <c r="F338" s="134" t="s">
        <v>491</v>
      </c>
      <c r="G338" s="135" t="s">
        <v>492</v>
      </c>
      <c r="H338" s="136">
        <v>10.855</v>
      </c>
      <c r="I338" s="137"/>
      <c r="J338" s="138">
        <f>ROUND(I338*H338,2)</f>
        <v>0</v>
      </c>
      <c r="K338" s="139"/>
      <c r="L338" s="32"/>
      <c r="M338" s="140" t="s">
        <v>1</v>
      </c>
      <c r="N338" s="141" t="s">
        <v>39</v>
      </c>
      <c r="P338" s="142">
        <f>O338*H338</f>
        <v>0</v>
      </c>
      <c r="Q338" s="142">
        <v>0</v>
      </c>
      <c r="R338" s="142">
        <f>Q338*H338</f>
        <v>0</v>
      </c>
      <c r="S338" s="142">
        <v>0</v>
      </c>
      <c r="T338" s="143">
        <f>S338*H338</f>
        <v>0</v>
      </c>
      <c r="AR338" s="144" t="s">
        <v>143</v>
      </c>
      <c r="AT338" s="144" t="s">
        <v>139</v>
      </c>
      <c r="AU338" s="144" t="s">
        <v>84</v>
      </c>
      <c r="AY338" s="17" t="s">
        <v>138</v>
      </c>
      <c r="BE338" s="145">
        <f>IF(N338="základní",J338,0)</f>
        <v>0</v>
      </c>
      <c r="BF338" s="145">
        <f>IF(N338="snížená",J338,0)</f>
        <v>0</v>
      </c>
      <c r="BG338" s="145">
        <f>IF(N338="zákl. přenesená",J338,0)</f>
        <v>0</v>
      </c>
      <c r="BH338" s="145">
        <f>IF(N338="sníž. přenesená",J338,0)</f>
        <v>0</v>
      </c>
      <c r="BI338" s="145">
        <f>IF(N338="nulová",J338,0)</f>
        <v>0</v>
      </c>
      <c r="BJ338" s="17" t="s">
        <v>82</v>
      </c>
      <c r="BK338" s="145">
        <f>ROUND(I338*H338,2)</f>
        <v>0</v>
      </c>
      <c r="BL338" s="17" t="s">
        <v>143</v>
      </c>
      <c r="BM338" s="144" t="s">
        <v>1947</v>
      </c>
    </row>
    <row r="339" spans="2:65" s="1" customFormat="1" ht="19.5">
      <c r="B339" s="32"/>
      <c r="D339" s="146" t="s">
        <v>145</v>
      </c>
      <c r="F339" s="147" t="s">
        <v>494</v>
      </c>
      <c r="I339" s="148"/>
      <c r="L339" s="32"/>
      <c r="M339" s="149"/>
      <c r="T339" s="56"/>
      <c r="AT339" s="17" t="s">
        <v>145</v>
      </c>
      <c r="AU339" s="17" t="s">
        <v>84</v>
      </c>
    </row>
    <row r="340" spans="2:65" s="12" customFormat="1" ht="11.25">
      <c r="B340" s="152"/>
      <c r="D340" s="146" t="s">
        <v>178</v>
      </c>
      <c r="E340" s="153" t="s">
        <v>1661</v>
      </c>
      <c r="F340" s="154" t="s">
        <v>1948</v>
      </c>
      <c r="H340" s="155">
        <v>1.1200000000000001</v>
      </c>
      <c r="I340" s="156"/>
      <c r="L340" s="152"/>
      <c r="M340" s="157"/>
      <c r="T340" s="158"/>
      <c r="AT340" s="153" t="s">
        <v>178</v>
      </c>
      <c r="AU340" s="153" t="s">
        <v>84</v>
      </c>
      <c r="AV340" s="12" t="s">
        <v>84</v>
      </c>
      <c r="AW340" s="12" t="s">
        <v>31</v>
      </c>
      <c r="AX340" s="12" t="s">
        <v>74</v>
      </c>
      <c r="AY340" s="153" t="s">
        <v>138</v>
      </c>
    </row>
    <row r="341" spans="2:65" s="12" customFormat="1" ht="11.25">
      <c r="B341" s="152"/>
      <c r="D341" s="146" t="s">
        <v>178</v>
      </c>
      <c r="E341" s="153" t="s">
        <v>289</v>
      </c>
      <c r="F341" s="154" t="s">
        <v>1949</v>
      </c>
      <c r="H341" s="155">
        <v>6.375</v>
      </c>
      <c r="I341" s="156"/>
      <c r="L341" s="152"/>
      <c r="M341" s="157"/>
      <c r="T341" s="158"/>
      <c r="AT341" s="153" t="s">
        <v>178</v>
      </c>
      <c r="AU341" s="153" t="s">
        <v>84</v>
      </c>
      <c r="AV341" s="12" t="s">
        <v>84</v>
      </c>
      <c r="AW341" s="12" t="s">
        <v>31</v>
      </c>
      <c r="AX341" s="12" t="s">
        <v>74</v>
      </c>
      <c r="AY341" s="153" t="s">
        <v>138</v>
      </c>
    </row>
    <row r="342" spans="2:65" s="12" customFormat="1" ht="11.25">
      <c r="B342" s="152"/>
      <c r="D342" s="146" t="s">
        <v>178</v>
      </c>
      <c r="E342" s="153" t="s">
        <v>1665</v>
      </c>
      <c r="F342" s="154" t="s">
        <v>1950</v>
      </c>
      <c r="H342" s="155">
        <v>3.36</v>
      </c>
      <c r="I342" s="156"/>
      <c r="L342" s="152"/>
      <c r="M342" s="157"/>
      <c r="T342" s="158"/>
      <c r="AT342" s="153" t="s">
        <v>178</v>
      </c>
      <c r="AU342" s="153" t="s">
        <v>84</v>
      </c>
      <c r="AV342" s="12" t="s">
        <v>84</v>
      </c>
      <c r="AW342" s="12" t="s">
        <v>31</v>
      </c>
      <c r="AX342" s="12" t="s">
        <v>74</v>
      </c>
      <c r="AY342" s="153" t="s">
        <v>138</v>
      </c>
    </row>
    <row r="343" spans="2:65" s="13" customFormat="1" ht="11.25">
      <c r="B343" s="163"/>
      <c r="D343" s="146" t="s">
        <v>178</v>
      </c>
      <c r="E343" s="164" t="s">
        <v>1</v>
      </c>
      <c r="F343" s="165" t="s">
        <v>221</v>
      </c>
      <c r="H343" s="166">
        <v>10.855</v>
      </c>
      <c r="I343" s="167"/>
      <c r="L343" s="163"/>
      <c r="M343" s="168"/>
      <c r="T343" s="169"/>
      <c r="AT343" s="164" t="s">
        <v>178</v>
      </c>
      <c r="AU343" s="164" t="s">
        <v>84</v>
      </c>
      <c r="AV343" s="13" t="s">
        <v>143</v>
      </c>
      <c r="AW343" s="13" t="s">
        <v>31</v>
      </c>
      <c r="AX343" s="13" t="s">
        <v>82</v>
      </c>
      <c r="AY343" s="164" t="s">
        <v>138</v>
      </c>
    </row>
    <row r="344" spans="2:65" s="1" customFormat="1" ht="16.5" customHeight="1">
      <c r="B344" s="131"/>
      <c r="C344" s="132" t="s">
        <v>1951</v>
      </c>
      <c r="D344" s="132" t="s">
        <v>139</v>
      </c>
      <c r="E344" s="133" t="s">
        <v>497</v>
      </c>
      <c r="F344" s="134" t="s">
        <v>498</v>
      </c>
      <c r="G344" s="135" t="s">
        <v>214</v>
      </c>
      <c r="H344" s="136">
        <v>100.675</v>
      </c>
      <c r="I344" s="137"/>
      <c r="J344" s="138">
        <f>ROUND(I344*H344,2)</f>
        <v>0</v>
      </c>
      <c r="K344" s="139"/>
      <c r="L344" s="32"/>
      <c r="M344" s="140" t="s">
        <v>1</v>
      </c>
      <c r="N344" s="141" t="s">
        <v>39</v>
      </c>
      <c r="P344" s="142">
        <f>O344*H344</f>
        <v>0</v>
      </c>
      <c r="Q344" s="142">
        <v>0</v>
      </c>
      <c r="R344" s="142">
        <f>Q344*H344</f>
        <v>0</v>
      </c>
      <c r="S344" s="142">
        <v>0</v>
      </c>
      <c r="T344" s="143">
        <f>S344*H344</f>
        <v>0</v>
      </c>
      <c r="AR344" s="144" t="s">
        <v>143</v>
      </c>
      <c r="AT344" s="144" t="s">
        <v>139</v>
      </c>
      <c r="AU344" s="144" t="s">
        <v>84</v>
      </c>
      <c r="AY344" s="17" t="s">
        <v>138</v>
      </c>
      <c r="BE344" s="145">
        <f>IF(N344="základní",J344,0)</f>
        <v>0</v>
      </c>
      <c r="BF344" s="145">
        <f>IF(N344="snížená",J344,0)</f>
        <v>0</v>
      </c>
      <c r="BG344" s="145">
        <f>IF(N344="zákl. přenesená",J344,0)</f>
        <v>0</v>
      </c>
      <c r="BH344" s="145">
        <f>IF(N344="sníž. přenesená",J344,0)</f>
        <v>0</v>
      </c>
      <c r="BI344" s="145">
        <f>IF(N344="nulová",J344,0)</f>
        <v>0</v>
      </c>
      <c r="BJ344" s="17" t="s">
        <v>82</v>
      </c>
      <c r="BK344" s="145">
        <f>ROUND(I344*H344,2)</f>
        <v>0</v>
      </c>
      <c r="BL344" s="17" t="s">
        <v>143</v>
      </c>
      <c r="BM344" s="144" t="s">
        <v>1952</v>
      </c>
    </row>
    <row r="345" spans="2:65" s="12" customFormat="1" ht="11.25">
      <c r="B345" s="152"/>
      <c r="D345" s="146" t="s">
        <v>178</v>
      </c>
      <c r="E345" s="153" t="s">
        <v>1</v>
      </c>
      <c r="F345" s="154" t="s">
        <v>500</v>
      </c>
      <c r="H345" s="155">
        <v>100.675</v>
      </c>
      <c r="I345" s="156"/>
      <c r="L345" s="152"/>
      <c r="M345" s="157"/>
      <c r="T345" s="158"/>
      <c r="AT345" s="153" t="s">
        <v>178</v>
      </c>
      <c r="AU345" s="153" t="s">
        <v>84</v>
      </c>
      <c r="AV345" s="12" t="s">
        <v>84</v>
      </c>
      <c r="AW345" s="12" t="s">
        <v>31</v>
      </c>
      <c r="AX345" s="12" t="s">
        <v>74</v>
      </c>
      <c r="AY345" s="153" t="s">
        <v>138</v>
      </c>
    </row>
    <row r="346" spans="2:65" s="13" customFormat="1" ht="11.25">
      <c r="B346" s="163"/>
      <c r="D346" s="146" t="s">
        <v>178</v>
      </c>
      <c r="E346" s="164" t="s">
        <v>287</v>
      </c>
      <c r="F346" s="165" t="s">
        <v>221</v>
      </c>
      <c r="H346" s="166">
        <v>100.675</v>
      </c>
      <c r="I346" s="167"/>
      <c r="L346" s="163"/>
      <c r="M346" s="168"/>
      <c r="T346" s="169"/>
      <c r="AT346" s="164" t="s">
        <v>178</v>
      </c>
      <c r="AU346" s="164" t="s">
        <v>84</v>
      </c>
      <c r="AV346" s="13" t="s">
        <v>143</v>
      </c>
      <c r="AW346" s="13" t="s">
        <v>31</v>
      </c>
      <c r="AX346" s="13" t="s">
        <v>82</v>
      </c>
      <c r="AY346" s="164" t="s">
        <v>138</v>
      </c>
    </row>
    <row r="347" spans="2:65" s="1" customFormat="1" ht="21.75" customHeight="1">
      <c r="B347" s="131"/>
      <c r="C347" s="132" t="s">
        <v>1953</v>
      </c>
      <c r="D347" s="132" t="s">
        <v>139</v>
      </c>
      <c r="E347" s="133" t="s">
        <v>1954</v>
      </c>
      <c r="F347" s="134" t="s">
        <v>1955</v>
      </c>
      <c r="G347" s="135" t="s">
        <v>207</v>
      </c>
      <c r="H347" s="136">
        <v>112</v>
      </c>
      <c r="I347" s="137"/>
      <c r="J347" s="138">
        <f>ROUND(I347*H347,2)</f>
        <v>0</v>
      </c>
      <c r="K347" s="139"/>
      <c r="L347" s="32"/>
      <c r="M347" s="140" t="s">
        <v>1</v>
      </c>
      <c r="N347" s="141" t="s">
        <v>39</v>
      </c>
      <c r="P347" s="142">
        <f>O347*H347</f>
        <v>0</v>
      </c>
      <c r="Q347" s="142">
        <v>0</v>
      </c>
      <c r="R347" s="142">
        <f>Q347*H347</f>
        <v>0</v>
      </c>
      <c r="S347" s="142">
        <v>0</v>
      </c>
      <c r="T347" s="143">
        <f>S347*H347</f>
        <v>0</v>
      </c>
      <c r="AR347" s="144" t="s">
        <v>143</v>
      </c>
      <c r="AT347" s="144" t="s">
        <v>139</v>
      </c>
      <c r="AU347" s="144" t="s">
        <v>84</v>
      </c>
      <c r="AY347" s="17" t="s">
        <v>138</v>
      </c>
      <c r="BE347" s="145">
        <f>IF(N347="základní",J347,0)</f>
        <v>0</v>
      </c>
      <c r="BF347" s="145">
        <f>IF(N347="snížená",J347,0)</f>
        <v>0</v>
      </c>
      <c r="BG347" s="145">
        <f>IF(N347="zákl. přenesená",J347,0)</f>
        <v>0</v>
      </c>
      <c r="BH347" s="145">
        <f>IF(N347="sníž. přenesená",J347,0)</f>
        <v>0</v>
      </c>
      <c r="BI347" s="145">
        <f>IF(N347="nulová",J347,0)</f>
        <v>0</v>
      </c>
      <c r="BJ347" s="17" t="s">
        <v>82</v>
      </c>
      <c r="BK347" s="145">
        <f>ROUND(I347*H347,2)</f>
        <v>0</v>
      </c>
      <c r="BL347" s="17" t="s">
        <v>143</v>
      </c>
      <c r="BM347" s="144" t="s">
        <v>1956</v>
      </c>
    </row>
    <row r="348" spans="2:65" s="12" customFormat="1" ht="11.25">
      <c r="B348" s="152"/>
      <c r="D348" s="146" t="s">
        <v>178</v>
      </c>
      <c r="E348" s="153" t="s">
        <v>1</v>
      </c>
      <c r="F348" s="154" t="s">
        <v>1957</v>
      </c>
      <c r="H348" s="155">
        <v>112</v>
      </c>
      <c r="I348" s="156"/>
      <c r="L348" s="152"/>
      <c r="M348" s="157"/>
      <c r="T348" s="158"/>
      <c r="AT348" s="153" t="s">
        <v>178</v>
      </c>
      <c r="AU348" s="153" t="s">
        <v>84</v>
      </c>
      <c r="AV348" s="12" t="s">
        <v>84</v>
      </c>
      <c r="AW348" s="12" t="s">
        <v>31</v>
      </c>
      <c r="AX348" s="12" t="s">
        <v>82</v>
      </c>
      <c r="AY348" s="153" t="s">
        <v>138</v>
      </c>
    </row>
    <row r="349" spans="2:65" s="1" customFormat="1" ht="21.75" customHeight="1">
      <c r="B349" s="131"/>
      <c r="C349" s="132" t="s">
        <v>1958</v>
      </c>
      <c r="D349" s="132" t="s">
        <v>139</v>
      </c>
      <c r="E349" s="133" t="s">
        <v>502</v>
      </c>
      <c r="F349" s="134" t="s">
        <v>503</v>
      </c>
      <c r="G349" s="135" t="s">
        <v>492</v>
      </c>
      <c r="H349" s="136">
        <v>111.53</v>
      </c>
      <c r="I349" s="137"/>
      <c r="J349" s="138">
        <f>ROUND(I349*H349,2)</f>
        <v>0</v>
      </c>
      <c r="K349" s="139"/>
      <c r="L349" s="32"/>
      <c r="M349" s="140" t="s">
        <v>1</v>
      </c>
      <c r="N349" s="141" t="s">
        <v>39</v>
      </c>
      <c r="P349" s="142">
        <f>O349*H349</f>
        <v>0</v>
      </c>
      <c r="Q349" s="142">
        <v>0</v>
      </c>
      <c r="R349" s="142">
        <f>Q349*H349</f>
        <v>0</v>
      </c>
      <c r="S349" s="142">
        <v>0</v>
      </c>
      <c r="T349" s="143">
        <f>S349*H349</f>
        <v>0</v>
      </c>
      <c r="AR349" s="144" t="s">
        <v>143</v>
      </c>
      <c r="AT349" s="144" t="s">
        <v>139</v>
      </c>
      <c r="AU349" s="144" t="s">
        <v>84</v>
      </c>
      <c r="AY349" s="17" t="s">
        <v>138</v>
      </c>
      <c r="BE349" s="145">
        <f>IF(N349="základní",J349,0)</f>
        <v>0</v>
      </c>
      <c r="BF349" s="145">
        <f>IF(N349="snížená",J349,0)</f>
        <v>0</v>
      </c>
      <c r="BG349" s="145">
        <f>IF(N349="zákl. přenesená",J349,0)</f>
        <v>0</v>
      </c>
      <c r="BH349" s="145">
        <f>IF(N349="sníž. přenesená",J349,0)</f>
        <v>0</v>
      </c>
      <c r="BI349" s="145">
        <f>IF(N349="nulová",J349,0)</f>
        <v>0</v>
      </c>
      <c r="BJ349" s="17" t="s">
        <v>82</v>
      </c>
      <c r="BK349" s="145">
        <f>ROUND(I349*H349,2)</f>
        <v>0</v>
      </c>
      <c r="BL349" s="17" t="s">
        <v>143</v>
      </c>
      <c r="BM349" s="144" t="s">
        <v>1959</v>
      </c>
    </row>
    <row r="350" spans="2:65" s="12" customFormat="1" ht="11.25">
      <c r="B350" s="152"/>
      <c r="D350" s="146" t="s">
        <v>178</v>
      </c>
      <c r="E350" s="153" t="s">
        <v>1</v>
      </c>
      <c r="F350" s="154" t="s">
        <v>1960</v>
      </c>
      <c r="H350" s="155">
        <v>111.53</v>
      </c>
      <c r="I350" s="156"/>
      <c r="L350" s="152"/>
      <c r="M350" s="157"/>
      <c r="T350" s="158"/>
      <c r="AT350" s="153" t="s">
        <v>178</v>
      </c>
      <c r="AU350" s="153" t="s">
        <v>84</v>
      </c>
      <c r="AV350" s="12" t="s">
        <v>84</v>
      </c>
      <c r="AW350" s="12" t="s">
        <v>31</v>
      </c>
      <c r="AX350" s="12" t="s">
        <v>82</v>
      </c>
      <c r="AY350" s="153" t="s">
        <v>138</v>
      </c>
    </row>
    <row r="351" spans="2:65" s="1" customFormat="1" ht="24.2" customHeight="1">
      <c r="B351" s="131"/>
      <c r="C351" s="132" t="s">
        <v>1961</v>
      </c>
      <c r="D351" s="132" t="s">
        <v>139</v>
      </c>
      <c r="E351" s="133" t="s">
        <v>507</v>
      </c>
      <c r="F351" s="134" t="s">
        <v>508</v>
      </c>
      <c r="G351" s="135" t="s">
        <v>492</v>
      </c>
      <c r="H351" s="136">
        <v>223.06</v>
      </c>
      <c r="I351" s="137"/>
      <c r="J351" s="138">
        <f>ROUND(I351*H351,2)</f>
        <v>0</v>
      </c>
      <c r="K351" s="139"/>
      <c r="L351" s="32"/>
      <c r="M351" s="140" t="s">
        <v>1</v>
      </c>
      <c r="N351" s="141" t="s">
        <v>39</v>
      </c>
      <c r="P351" s="142">
        <f>O351*H351</f>
        <v>0</v>
      </c>
      <c r="Q351" s="142">
        <v>0</v>
      </c>
      <c r="R351" s="142">
        <f>Q351*H351</f>
        <v>0</v>
      </c>
      <c r="S351" s="142">
        <v>0</v>
      </c>
      <c r="T351" s="143">
        <f>S351*H351</f>
        <v>0</v>
      </c>
      <c r="AR351" s="144" t="s">
        <v>143</v>
      </c>
      <c r="AT351" s="144" t="s">
        <v>139</v>
      </c>
      <c r="AU351" s="144" t="s">
        <v>84</v>
      </c>
      <c r="AY351" s="17" t="s">
        <v>138</v>
      </c>
      <c r="BE351" s="145">
        <f>IF(N351="základní",J351,0)</f>
        <v>0</v>
      </c>
      <c r="BF351" s="145">
        <f>IF(N351="snížená",J351,0)</f>
        <v>0</v>
      </c>
      <c r="BG351" s="145">
        <f>IF(N351="zákl. přenesená",J351,0)</f>
        <v>0</v>
      </c>
      <c r="BH351" s="145">
        <f>IF(N351="sníž. přenesená",J351,0)</f>
        <v>0</v>
      </c>
      <c r="BI351" s="145">
        <f>IF(N351="nulová",J351,0)</f>
        <v>0</v>
      </c>
      <c r="BJ351" s="17" t="s">
        <v>82</v>
      </c>
      <c r="BK351" s="145">
        <f>ROUND(I351*H351,2)</f>
        <v>0</v>
      </c>
      <c r="BL351" s="17" t="s">
        <v>143</v>
      </c>
      <c r="BM351" s="144" t="s">
        <v>1962</v>
      </c>
    </row>
    <row r="352" spans="2:65" s="12" customFormat="1" ht="11.25">
      <c r="B352" s="152"/>
      <c r="D352" s="146" t="s">
        <v>178</v>
      </c>
      <c r="F352" s="154" t="s">
        <v>1963</v>
      </c>
      <c r="H352" s="155">
        <v>223.06</v>
      </c>
      <c r="I352" s="156"/>
      <c r="L352" s="152"/>
      <c r="M352" s="157"/>
      <c r="T352" s="158"/>
      <c r="AT352" s="153" t="s">
        <v>178</v>
      </c>
      <c r="AU352" s="153" t="s">
        <v>84</v>
      </c>
      <c r="AV352" s="12" t="s">
        <v>84</v>
      </c>
      <c r="AW352" s="12" t="s">
        <v>3</v>
      </c>
      <c r="AX352" s="12" t="s">
        <v>82</v>
      </c>
      <c r="AY352" s="153" t="s">
        <v>138</v>
      </c>
    </row>
    <row r="353" spans="2:65" s="11" customFormat="1" ht="22.9" customHeight="1">
      <c r="B353" s="121"/>
      <c r="D353" s="122" t="s">
        <v>73</v>
      </c>
      <c r="E353" s="150" t="s">
        <v>1964</v>
      </c>
      <c r="F353" s="150" t="s">
        <v>1965</v>
      </c>
      <c r="I353" s="124"/>
      <c r="J353" s="151">
        <f>BK353</f>
        <v>0</v>
      </c>
      <c r="L353" s="121"/>
      <c r="M353" s="126"/>
      <c r="P353" s="127">
        <f>SUM(P354:P380)</f>
        <v>0</v>
      </c>
      <c r="R353" s="127">
        <f>SUM(R354:R380)</f>
        <v>13.846</v>
      </c>
      <c r="T353" s="128">
        <f>SUM(T354:T380)</f>
        <v>0</v>
      </c>
      <c r="AR353" s="122" t="s">
        <v>82</v>
      </c>
      <c r="AT353" s="129" t="s">
        <v>73</v>
      </c>
      <c r="AU353" s="129" t="s">
        <v>82</v>
      </c>
      <c r="AY353" s="122" t="s">
        <v>138</v>
      </c>
      <c r="BK353" s="130">
        <f>SUM(BK354:BK380)</f>
        <v>0</v>
      </c>
    </row>
    <row r="354" spans="2:65" s="1" customFormat="1" ht="21.75" customHeight="1">
      <c r="B354" s="131"/>
      <c r="C354" s="132" t="s">
        <v>1966</v>
      </c>
      <c r="D354" s="132" t="s">
        <v>139</v>
      </c>
      <c r="E354" s="133" t="s">
        <v>490</v>
      </c>
      <c r="F354" s="134" t="s">
        <v>491</v>
      </c>
      <c r="G354" s="135" t="s">
        <v>492</v>
      </c>
      <c r="H354" s="136">
        <v>134.4</v>
      </c>
      <c r="I354" s="137"/>
      <c r="J354" s="138">
        <f>ROUND(I354*H354,2)</f>
        <v>0</v>
      </c>
      <c r="K354" s="139"/>
      <c r="L354" s="32"/>
      <c r="M354" s="140" t="s">
        <v>1</v>
      </c>
      <c r="N354" s="141" t="s">
        <v>39</v>
      </c>
      <c r="P354" s="142">
        <f>O354*H354</f>
        <v>0</v>
      </c>
      <c r="Q354" s="142">
        <v>0</v>
      </c>
      <c r="R354" s="142">
        <f>Q354*H354</f>
        <v>0</v>
      </c>
      <c r="S354" s="142">
        <v>0</v>
      </c>
      <c r="T354" s="143">
        <f>S354*H354</f>
        <v>0</v>
      </c>
      <c r="AR354" s="144" t="s">
        <v>143</v>
      </c>
      <c r="AT354" s="144" t="s">
        <v>139</v>
      </c>
      <c r="AU354" s="144" t="s">
        <v>84</v>
      </c>
      <c r="AY354" s="17" t="s">
        <v>138</v>
      </c>
      <c r="BE354" s="145">
        <f>IF(N354="základní",J354,0)</f>
        <v>0</v>
      </c>
      <c r="BF354" s="145">
        <f>IF(N354="snížená",J354,0)</f>
        <v>0</v>
      </c>
      <c r="BG354" s="145">
        <f>IF(N354="zákl. přenesená",J354,0)</f>
        <v>0</v>
      </c>
      <c r="BH354" s="145">
        <f>IF(N354="sníž. přenesená",J354,0)</f>
        <v>0</v>
      </c>
      <c r="BI354" s="145">
        <f>IF(N354="nulová",J354,0)</f>
        <v>0</v>
      </c>
      <c r="BJ354" s="17" t="s">
        <v>82</v>
      </c>
      <c r="BK354" s="145">
        <f>ROUND(I354*H354,2)</f>
        <v>0</v>
      </c>
      <c r="BL354" s="17" t="s">
        <v>143</v>
      </c>
      <c r="BM354" s="144" t="s">
        <v>1967</v>
      </c>
    </row>
    <row r="355" spans="2:65" s="1" customFormat="1" ht="19.5">
      <c r="B355" s="32"/>
      <c r="D355" s="146" t="s">
        <v>145</v>
      </c>
      <c r="F355" s="147" t="s">
        <v>1968</v>
      </c>
      <c r="I355" s="148"/>
      <c r="L355" s="32"/>
      <c r="M355" s="149"/>
      <c r="T355" s="56"/>
      <c r="AT355" s="17" t="s">
        <v>145</v>
      </c>
      <c r="AU355" s="17" t="s">
        <v>84</v>
      </c>
    </row>
    <row r="356" spans="2:65" s="12" customFormat="1" ht="11.25">
      <c r="B356" s="152"/>
      <c r="D356" s="146" t="s">
        <v>178</v>
      </c>
      <c r="E356" s="153" t="s">
        <v>1676</v>
      </c>
      <c r="F356" s="154" t="s">
        <v>1969</v>
      </c>
      <c r="H356" s="155">
        <v>134.4</v>
      </c>
      <c r="I356" s="156"/>
      <c r="L356" s="152"/>
      <c r="M356" s="157"/>
      <c r="T356" s="158"/>
      <c r="AT356" s="153" t="s">
        <v>178</v>
      </c>
      <c r="AU356" s="153" t="s">
        <v>84</v>
      </c>
      <c r="AV356" s="12" t="s">
        <v>84</v>
      </c>
      <c r="AW356" s="12" t="s">
        <v>31</v>
      </c>
      <c r="AX356" s="12" t="s">
        <v>82</v>
      </c>
      <c r="AY356" s="153" t="s">
        <v>138</v>
      </c>
    </row>
    <row r="357" spans="2:65" s="1" customFormat="1" ht="21.75" customHeight="1">
      <c r="B357" s="131"/>
      <c r="C357" s="132" t="s">
        <v>1970</v>
      </c>
      <c r="D357" s="132" t="s">
        <v>139</v>
      </c>
      <c r="E357" s="133" t="s">
        <v>502</v>
      </c>
      <c r="F357" s="134" t="s">
        <v>503</v>
      </c>
      <c r="G357" s="135" t="s">
        <v>492</v>
      </c>
      <c r="H357" s="136">
        <v>134.4</v>
      </c>
      <c r="I357" s="137"/>
      <c r="J357" s="138">
        <f>ROUND(I357*H357,2)</f>
        <v>0</v>
      </c>
      <c r="K357" s="139"/>
      <c r="L357" s="32"/>
      <c r="M357" s="140" t="s">
        <v>1</v>
      </c>
      <c r="N357" s="141" t="s">
        <v>39</v>
      </c>
      <c r="P357" s="142">
        <f>O357*H357</f>
        <v>0</v>
      </c>
      <c r="Q357" s="142">
        <v>0</v>
      </c>
      <c r="R357" s="142">
        <f>Q357*H357</f>
        <v>0</v>
      </c>
      <c r="S357" s="142">
        <v>0</v>
      </c>
      <c r="T357" s="143">
        <f>S357*H357</f>
        <v>0</v>
      </c>
      <c r="AR357" s="144" t="s">
        <v>143</v>
      </c>
      <c r="AT357" s="144" t="s">
        <v>139</v>
      </c>
      <c r="AU357" s="144" t="s">
        <v>84</v>
      </c>
      <c r="AY357" s="17" t="s">
        <v>138</v>
      </c>
      <c r="BE357" s="145">
        <f>IF(N357="základní",J357,0)</f>
        <v>0</v>
      </c>
      <c r="BF357" s="145">
        <f>IF(N357="snížená",J357,0)</f>
        <v>0</v>
      </c>
      <c r="BG357" s="145">
        <f>IF(N357="zákl. přenesená",J357,0)</f>
        <v>0</v>
      </c>
      <c r="BH357" s="145">
        <f>IF(N357="sníž. přenesená",J357,0)</f>
        <v>0</v>
      </c>
      <c r="BI357" s="145">
        <f>IF(N357="nulová",J357,0)</f>
        <v>0</v>
      </c>
      <c r="BJ357" s="17" t="s">
        <v>82</v>
      </c>
      <c r="BK357" s="145">
        <f>ROUND(I357*H357,2)</f>
        <v>0</v>
      </c>
      <c r="BL357" s="17" t="s">
        <v>143</v>
      </c>
      <c r="BM357" s="144" t="s">
        <v>1971</v>
      </c>
    </row>
    <row r="358" spans="2:65" s="12" customFormat="1" ht="11.25">
      <c r="B358" s="152"/>
      <c r="D358" s="146" t="s">
        <v>178</v>
      </c>
      <c r="E358" s="153" t="s">
        <v>1</v>
      </c>
      <c r="F358" s="154" t="s">
        <v>1676</v>
      </c>
      <c r="H358" s="155">
        <v>134.4</v>
      </c>
      <c r="I358" s="156"/>
      <c r="L358" s="152"/>
      <c r="M358" s="157"/>
      <c r="T358" s="158"/>
      <c r="AT358" s="153" t="s">
        <v>178</v>
      </c>
      <c r="AU358" s="153" t="s">
        <v>84</v>
      </c>
      <c r="AV358" s="12" t="s">
        <v>84</v>
      </c>
      <c r="AW358" s="12" t="s">
        <v>31</v>
      </c>
      <c r="AX358" s="12" t="s">
        <v>82</v>
      </c>
      <c r="AY358" s="153" t="s">
        <v>138</v>
      </c>
    </row>
    <row r="359" spans="2:65" s="1" customFormat="1" ht="24.2" customHeight="1">
      <c r="B359" s="131"/>
      <c r="C359" s="132" t="s">
        <v>1972</v>
      </c>
      <c r="D359" s="132" t="s">
        <v>139</v>
      </c>
      <c r="E359" s="133" t="s">
        <v>507</v>
      </c>
      <c r="F359" s="134" t="s">
        <v>508</v>
      </c>
      <c r="G359" s="135" t="s">
        <v>492</v>
      </c>
      <c r="H359" s="136">
        <v>268.8</v>
      </c>
      <c r="I359" s="137"/>
      <c r="J359" s="138">
        <f>ROUND(I359*H359,2)</f>
        <v>0</v>
      </c>
      <c r="K359" s="139"/>
      <c r="L359" s="32"/>
      <c r="M359" s="140" t="s">
        <v>1</v>
      </c>
      <c r="N359" s="141" t="s">
        <v>39</v>
      </c>
      <c r="P359" s="142">
        <f>O359*H359</f>
        <v>0</v>
      </c>
      <c r="Q359" s="142">
        <v>0</v>
      </c>
      <c r="R359" s="142">
        <f>Q359*H359</f>
        <v>0</v>
      </c>
      <c r="S359" s="142">
        <v>0</v>
      </c>
      <c r="T359" s="143">
        <f>S359*H359</f>
        <v>0</v>
      </c>
      <c r="AR359" s="144" t="s">
        <v>143</v>
      </c>
      <c r="AT359" s="144" t="s">
        <v>139</v>
      </c>
      <c r="AU359" s="144" t="s">
        <v>84</v>
      </c>
      <c r="AY359" s="17" t="s">
        <v>138</v>
      </c>
      <c r="BE359" s="145">
        <f>IF(N359="základní",J359,0)</f>
        <v>0</v>
      </c>
      <c r="BF359" s="145">
        <f>IF(N359="snížená",J359,0)</f>
        <v>0</v>
      </c>
      <c r="BG359" s="145">
        <f>IF(N359="zákl. přenesená",J359,0)</f>
        <v>0</v>
      </c>
      <c r="BH359" s="145">
        <f>IF(N359="sníž. přenesená",J359,0)</f>
        <v>0</v>
      </c>
      <c r="BI359" s="145">
        <f>IF(N359="nulová",J359,0)</f>
        <v>0</v>
      </c>
      <c r="BJ359" s="17" t="s">
        <v>82</v>
      </c>
      <c r="BK359" s="145">
        <f>ROUND(I359*H359,2)</f>
        <v>0</v>
      </c>
      <c r="BL359" s="17" t="s">
        <v>143</v>
      </c>
      <c r="BM359" s="144" t="s">
        <v>1973</v>
      </c>
    </row>
    <row r="360" spans="2:65" s="12" customFormat="1" ht="11.25">
      <c r="B360" s="152"/>
      <c r="D360" s="146" t="s">
        <v>178</v>
      </c>
      <c r="F360" s="154" t="s">
        <v>1974</v>
      </c>
      <c r="H360" s="155">
        <v>268.8</v>
      </c>
      <c r="I360" s="156"/>
      <c r="L360" s="152"/>
      <c r="M360" s="157"/>
      <c r="T360" s="158"/>
      <c r="AT360" s="153" t="s">
        <v>178</v>
      </c>
      <c r="AU360" s="153" t="s">
        <v>84</v>
      </c>
      <c r="AV360" s="12" t="s">
        <v>84</v>
      </c>
      <c r="AW360" s="12" t="s">
        <v>3</v>
      </c>
      <c r="AX360" s="12" t="s">
        <v>82</v>
      </c>
      <c r="AY360" s="153" t="s">
        <v>138</v>
      </c>
    </row>
    <row r="361" spans="2:65" s="1" customFormat="1" ht="16.5" customHeight="1">
      <c r="B361" s="131"/>
      <c r="C361" s="132" t="s">
        <v>1975</v>
      </c>
      <c r="D361" s="132" t="s">
        <v>139</v>
      </c>
      <c r="E361" s="133" t="s">
        <v>1976</v>
      </c>
      <c r="F361" s="134" t="s">
        <v>1977</v>
      </c>
      <c r="G361" s="135" t="s">
        <v>298</v>
      </c>
      <c r="H361" s="136">
        <v>140</v>
      </c>
      <c r="I361" s="137"/>
      <c r="J361" s="138">
        <f>ROUND(I361*H361,2)</f>
        <v>0</v>
      </c>
      <c r="K361" s="139"/>
      <c r="L361" s="32"/>
      <c r="M361" s="140" t="s">
        <v>1</v>
      </c>
      <c r="N361" s="141" t="s">
        <v>39</v>
      </c>
      <c r="P361" s="142">
        <f>O361*H361</f>
        <v>0</v>
      </c>
      <c r="Q361" s="142">
        <v>2.0000000000000002E-5</v>
      </c>
      <c r="R361" s="142">
        <f>Q361*H361</f>
        <v>2.8000000000000004E-3</v>
      </c>
      <c r="S361" s="142">
        <v>0</v>
      </c>
      <c r="T361" s="143">
        <f>S361*H361</f>
        <v>0</v>
      </c>
      <c r="AR361" s="144" t="s">
        <v>143</v>
      </c>
      <c r="AT361" s="144" t="s">
        <v>139</v>
      </c>
      <c r="AU361" s="144" t="s">
        <v>84</v>
      </c>
      <c r="AY361" s="17" t="s">
        <v>138</v>
      </c>
      <c r="BE361" s="145">
        <f>IF(N361="základní",J361,0)</f>
        <v>0</v>
      </c>
      <c r="BF361" s="145">
        <f>IF(N361="snížená",J361,0)</f>
        <v>0</v>
      </c>
      <c r="BG361" s="145">
        <f>IF(N361="zákl. přenesená",J361,0)</f>
        <v>0</v>
      </c>
      <c r="BH361" s="145">
        <f>IF(N361="sníž. přenesená",J361,0)</f>
        <v>0</v>
      </c>
      <c r="BI361" s="145">
        <f>IF(N361="nulová",J361,0)</f>
        <v>0</v>
      </c>
      <c r="BJ361" s="17" t="s">
        <v>82</v>
      </c>
      <c r="BK361" s="145">
        <f>ROUND(I361*H361,2)</f>
        <v>0</v>
      </c>
      <c r="BL361" s="17" t="s">
        <v>143</v>
      </c>
      <c r="BM361" s="144" t="s">
        <v>1978</v>
      </c>
    </row>
    <row r="362" spans="2:65" s="1" customFormat="1" ht="19.5">
      <c r="B362" s="32"/>
      <c r="D362" s="146" t="s">
        <v>145</v>
      </c>
      <c r="F362" s="147" t="s">
        <v>1979</v>
      </c>
      <c r="I362" s="148"/>
      <c r="L362" s="32"/>
      <c r="M362" s="149"/>
      <c r="T362" s="56"/>
      <c r="AT362" s="17" t="s">
        <v>145</v>
      </c>
      <c r="AU362" s="17" t="s">
        <v>84</v>
      </c>
    </row>
    <row r="363" spans="2:65" s="12" customFormat="1" ht="11.25">
      <c r="B363" s="152"/>
      <c r="D363" s="146" t="s">
        <v>178</v>
      </c>
      <c r="E363" s="153" t="s">
        <v>1</v>
      </c>
      <c r="F363" s="154" t="s">
        <v>1980</v>
      </c>
      <c r="H363" s="155">
        <v>140</v>
      </c>
      <c r="I363" s="156"/>
      <c r="L363" s="152"/>
      <c r="M363" s="157"/>
      <c r="T363" s="158"/>
      <c r="AT363" s="153" t="s">
        <v>178</v>
      </c>
      <c r="AU363" s="153" t="s">
        <v>84</v>
      </c>
      <c r="AV363" s="12" t="s">
        <v>84</v>
      </c>
      <c r="AW363" s="12" t="s">
        <v>31</v>
      </c>
      <c r="AX363" s="12" t="s">
        <v>82</v>
      </c>
      <c r="AY363" s="153" t="s">
        <v>138</v>
      </c>
    </row>
    <row r="364" spans="2:65" s="1" customFormat="1" ht="21.75" customHeight="1">
      <c r="B364" s="131"/>
      <c r="C364" s="132" t="s">
        <v>1981</v>
      </c>
      <c r="D364" s="132" t="s">
        <v>139</v>
      </c>
      <c r="E364" s="133" t="s">
        <v>1982</v>
      </c>
      <c r="F364" s="134" t="s">
        <v>1983</v>
      </c>
      <c r="G364" s="135" t="s">
        <v>207</v>
      </c>
      <c r="H364" s="136">
        <v>560</v>
      </c>
      <c r="I364" s="137"/>
      <c r="J364" s="138">
        <f>ROUND(I364*H364,2)</f>
        <v>0</v>
      </c>
      <c r="K364" s="139"/>
      <c r="L364" s="32"/>
      <c r="M364" s="140" t="s">
        <v>1</v>
      </c>
      <c r="N364" s="141" t="s">
        <v>39</v>
      </c>
      <c r="P364" s="142">
        <f>O364*H364</f>
        <v>0</v>
      </c>
      <c r="Q364" s="142">
        <v>0</v>
      </c>
      <c r="R364" s="142">
        <f>Q364*H364</f>
        <v>0</v>
      </c>
      <c r="S364" s="142">
        <v>0</v>
      </c>
      <c r="T364" s="143">
        <f>S364*H364</f>
        <v>0</v>
      </c>
      <c r="AR364" s="144" t="s">
        <v>143</v>
      </c>
      <c r="AT364" s="144" t="s">
        <v>139</v>
      </c>
      <c r="AU364" s="144" t="s">
        <v>84</v>
      </c>
      <c r="AY364" s="17" t="s">
        <v>138</v>
      </c>
      <c r="BE364" s="145">
        <f>IF(N364="základní",J364,0)</f>
        <v>0</v>
      </c>
      <c r="BF364" s="145">
        <f>IF(N364="snížená",J364,0)</f>
        <v>0</v>
      </c>
      <c r="BG364" s="145">
        <f>IF(N364="zákl. přenesená",J364,0)</f>
        <v>0</v>
      </c>
      <c r="BH364" s="145">
        <f>IF(N364="sníž. přenesená",J364,0)</f>
        <v>0</v>
      </c>
      <c r="BI364" s="145">
        <f>IF(N364="nulová",J364,0)</f>
        <v>0</v>
      </c>
      <c r="BJ364" s="17" t="s">
        <v>82</v>
      </c>
      <c r="BK364" s="145">
        <f>ROUND(I364*H364,2)</f>
        <v>0</v>
      </c>
      <c r="BL364" s="17" t="s">
        <v>143</v>
      </c>
      <c r="BM364" s="144" t="s">
        <v>1984</v>
      </c>
    </row>
    <row r="365" spans="2:65" s="1" customFormat="1" ht="19.5">
      <c r="B365" s="32"/>
      <c r="D365" s="146" t="s">
        <v>145</v>
      </c>
      <c r="F365" s="147" t="s">
        <v>1985</v>
      </c>
      <c r="I365" s="148"/>
      <c r="L365" s="32"/>
      <c r="M365" s="149"/>
      <c r="T365" s="56"/>
      <c r="AT365" s="17" t="s">
        <v>145</v>
      </c>
      <c r="AU365" s="17" t="s">
        <v>84</v>
      </c>
    </row>
    <row r="366" spans="2:65" s="12" customFormat="1" ht="11.25">
      <c r="B366" s="152"/>
      <c r="D366" s="146" t="s">
        <v>178</v>
      </c>
      <c r="E366" s="153" t="s">
        <v>1</v>
      </c>
      <c r="F366" s="154" t="s">
        <v>1986</v>
      </c>
      <c r="H366" s="155">
        <v>560</v>
      </c>
      <c r="I366" s="156"/>
      <c r="L366" s="152"/>
      <c r="M366" s="157"/>
      <c r="T366" s="158"/>
      <c r="AT366" s="153" t="s">
        <v>178</v>
      </c>
      <c r="AU366" s="153" t="s">
        <v>84</v>
      </c>
      <c r="AV366" s="12" t="s">
        <v>84</v>
      </c>
      <c r="AW366" s="12" t="s">
        <v>31</v>
      </c>
      <c r="AX366" s="12" t="s">
        <v>82</v>
      </c>
      <c r="AY366" s="153" t="s">
        <v>138</v>
      </c>
    </row>
    <row r="367" spans="2:65" s="1" customFormat="1" ht="24.2" customHeight="1">
      <c r="B367" s="131"/>
      <c r="C367" s="132" t="s">
        <v>1987</v>
      </c>
      <c r="D367" s="132" t="s">
        <v>139</v>
      </c>
      <c r="E367" s="133" t="s">
        <v>1921</v>
      </c>
      <c r="F367" s="134" t="s">
        <v>1922</v>
      </c>
      <c r="G367" s="135" t="s">
        <v>207</v>
      </c>
      <c r="H367" s="136">
        <v>280</v>
      </c>
      <c r="I367" s="137"/>
      <c r="J367" s="138">
        <f>ROUND(I367*H367,2)</f>
        <v>0</v>
      </c>
      <c r="K367" s="139"/>
      <c r="L367" s="32"/>
      <c r="M367" s="140" t="s">
        <v>1</v>
      </c>
      <c r="N367" s="141" t="s">
        <v>39</v>
      </c>
      <c r="P367" s="142">
        <f>O367*H367</f>
        <v>0</v>
      </c>
      <c r="Q367" s="142">
        <v>0</v>
      </c>
      <c r="R367" s="142">
        <f>Q367*H367</f>
        <v>0</v>
      </c>
      <c r="S367" s="142">
        <v>0</v>
      </c>
      <c r="T367" s="143">
        <f>S367*H367</f>
        <v>0</v>
      </c>
      <c r="AR367" s="144" t="s">
        <v>143</v>
      </c>
      <c r="AT367" s="144" t="s">
        <v>139</v>
      </c>
      <c r="AU367" s="144" t="s">
        <v>84</v>
      </c>
      <c r="AY367" s="17" t="s">
        <v>138</v>
      </c>
      <c r="BE367" s="145">
        <f>IF(N367="základní",J367,0)</f>
        <v>0</v>
      </c>
      <c r="BF367" s="145">
        <f>IF(N367="snížená",J367,0)</f>
        <v>0</v>
      </c>
      <c r="BG367" s="145">
        <f>IF(N367="zákl. přenesená",J367,0)</f>
        <v>0</v>
      </c>
      <c r="BH367" s="145">
        <f>IF(N367="sníž. přenesená",J367,0)</f>
        <v>0</v>
      </c>
      <c r="BI367" s="145">
        <f>IF(N367="nulová",J367,0)</f>
        <v>0</v>
      </c>
      <c r="BJ367" s="17" t="s">
        <v>82</v>
      </c>
      <c r="BK367" s="145">
        <f>ROUND(I367*H367,2)</f>
        <v>0</v>
      </c>
      <c r="BL367" s="17" t="s">
        <v>143</v>
      </c>
      <c r="BM367" s="144" t="s">
        <v>1988</v>
      </c>
    </row>
    <row r="368" spans="2:65" s="12" customFormat="1" ht="11.25">
      <c r="B368" s="152"/>
      <c r="D368" s="146" t="s">
        <v>178</v>
      </c>
      <c r="E368" s="153" t="s">
        <v>1</v>
      </c>
      <c r="F368" s="154" t="s">
        <v>1989</v>
      </c>
      <c r="H368" s="155">
        <v>280</v>
      </c>
      <c r="I368" s="156"/>
      <c r="L368" s="152"/>
      <c r="M368" s="157"/>
      <c r="T368" s="158"/>
      <c r="AT368" s="153" t="s">
        <v>178</v>
      </c>
      <c r="AU368" s="153" t="s">
        <v>84</v>
      </c>
      <c r="AV368" s="12" t="s">
        <v>84</v>
      </c>
      <c r="AW368" s="12" t="s">
        <v>31</v>
      </c>
      <c r="AX368" s="12" t="s">
        <v>82</v>
      </c>
      <c r="AY368" s="153" t="s">
        <v>138</v>
      </c>
    </row>
    <row r="369" spans="2:65" s="1" customFormat="1" ht="16.5" customHeight="1">
      <c r="B369" s="131"/>
      <c r="C369" s="180" t="s">
        <v>1990</v>
      </c>
      <c r="D369" s="180" t="s">
        <v>320</v>
      </c>
      <c r="E369" s="181" t="s">
        <v>1925</v>
      </c>
      <c r="F369" s="182" t="s">
        <v>481</v>
      </c>
      <c r="G369" s="183" t="s">
        <v>214</v>
      </c>
      <c r="H369" s="184">
        <v>14.42</v>
      </c>
      <c r="I369" s="185"/>
      <c r="J369" s="186">
        <f>ROUND(I369*H369,2)</f>
        <v>0</v>
      </c>
      <c r="K369" s="187"/>
      <c r="L369" s="188"/>
      <c r="M369" s="189" t="s">
        <v>1</v>
      </c>
      <c r="N369" s="190" t="s">
        <v>39</v>
      </c>
      <c r="P369" s="142">
        <f>O369*H369</f>
        <v>0</v>
      </c>
      <c r="Q369" s="142">
        <v>0.3</v>
      </c>
      <c r="R369" s="142">
        <f>Q369*H369</f>
        <v>4.3259999999999996</v>
      </c>
      <c r="S369" s="142">
        <v>0</v>
      </c>
      <c r="T369" s="143">
        <f>S369*H369</f>
        <v>0</v>
      </c>
      <c r="AR369" s="144" t="s">
        <v>180</v>
      </c>
      <c r="AT369" s="144" t="s">
        <v>320</v>
      </c>
      <c r="AU369" s="144" t="s">
        <v>84</v>
      </c>
      <c r="AY369" s="17" t="s">
        <v>138</v>
      </c>
      <c r="BE369" s="145">
        <f>IF(N369="základní",J369,0)</f>
        <v>0</v>
      </c>
      <c r="BF369" s="145">
        <f>IF(N369="snížená",J369,0)</f>
        <v>0</v>
      </c>
      <c r="BG369" s="145">
        <f>IF(N369="zákl. přenesená",J369,0)</f>
        <v>0</v>
      </c>
      <c r="BH369" s="145">
        <f>IF(N369="sníž. přenesená",J369,0)</f>
        <v>0</v>
      </c>
      <c r="BI369" s="145">
        <f>IF(N369="nulová",J369,0)</f>
        <v>0</v>
      </c>
      <c r="BJ369" s="17" t="s">
        <v>82</v>
      </c>
      <c r="BK369" s="145">
        <f>ROUND(I369*H369,2)</f>
        <v>0</v>
      </c>
      <c r="BL369" s="17" t="s">
        <v>143</v>
      </c>
      <c r="BM369" s="144" t="s">
        <v>1991</v>
      </c>
    </row>
    <row r="370" spans="2:65" s="12" customFormat="1" ht="11.25">
      <c r="B370" s="152"/>
      <c r="D370" s="146" t="s">
        <v>178</v>
      </c>
      <c r="E370" s="153" t="s">
        <v>1</v>
      </c>
      <c r="F370" s="154" t="s">
        <v>1992</v>
      </c>
      <c r="H370" s="155">
        <v>14</v>
      </c>
      <c r="I370" s="156"/>
      <c r="L370" s="152"/>
      <c r="M370" s="157"/>
      <c r="T370" s="158"/>
      <c r="AT370" s="153" t="s">
        <v>178</v>
      </c>
      <c r="AU370" s="153" t="s">
        <v>84</v>
      </c>
      <c r="AV370" s="12" t="s">
        <v>84</v>
      </c>
      <c r="AW370" s="12" t="s">
        <v>31</v>
      </c>
      <c r="AX370" s="12" t="s">
        <v>82</v>
      </c>
      <c r="AY370" s="153" t="s">
        <v>138</v>
      </c>
    </row>
    <row r="371" spans="2:65" s="12" customFormat="1" ht="11.25">
      <c r="B371" s="152"/>
      <c r="D371" s="146" t="s">
        <v>178</v>
      </c>
      <c r="F371" s="154" t="s">
        <v>1993</v>
      </c>
      <c r="H371" s="155">
        <v>14.42</v>
      </c>
      <c r="I371" s="156"/>
      <c r="L371" s="152"/>
      <c r="M371" s="157"/>
      <c r="T371" s="158"/>
      <c r="AT371" s="153" t="s">
        <v>178</v>
      </c>
      <c r="AU371" s="153" t="s">
        <v>84</v>
      </c>
      <c r="AV371" s="12" t="s">
        <v>84</v>
      </c>
      <c r="AW371" s="12" t="s">
        <v>3</v>
      </c>
      <c r="AX371" s="12" t="s">
        <v>82</v>
      </c>
      <c r="AY371" s="153" t="s">
        <v>138</v>
      </c>
    </row>
    <row r="372" spans="2:65" s="1" customFormat="1" ht="24.2" customHeight="1">
      <c r="B372" s="131"/>
      <c r="C372" s="132" t="s">
        <v>1994</v>
      </c>
      <c r="D372" s="132" t="s">
        <v>139</v>
      </c>
      <c r="E372" s="133" t="s">
        <v>1935</v>
      </c>
      <c r="F372" s="134" t="s">
        <v>1936</v>
      </c>
      <c r="G372" s="135" t="s">
        <v>207</v>
      </c>
      <c r="H372" s="136">
        <v>280</v>
      </c>
      <c r="I372" s="137"/>
      <c r="J372" s="138">
        <f>ROUND(I372*H372,2)</f>
        <v>0</v>
      </c>
      <c r="K372" s="139"/>
      <c r="L372" s="32"/>
      <c r="M372" s="140" t="s">
        <v>1</v>
      </c>
      <c r="N372" s="141" t="s">
        <v>39</v>
      </c>
      <c r="P372" s="142">
        <f>O372*H372</f>
        <v>0</v>
      </c>
      <c r="Q372" s="142">
        <v>0</v>
      </c>
      <c r="R372" s="142">
        <f>Q372*H372</f>
        <v>0</v>
      </c>
      <c r="S372" s="142">
        <v>0</v>
      </c>
      <c r="T372" s="143">
        <f>S372*H372</f>
        <v>0</v>
      </c>
      <c r="AR372" s="144" t="s">
        <v>143</v>
      </c>
      <c r="AT372" s="144" t="s">
        <v>139</v>
      </c>
      <c r="AU372" s="144" t="s">
        <v>84</v>
      </c>
      <c r="AY372" s="17" t="s">
        <v>138</v>
      </c>
      <c r="BE372" s="145">
        <f>IF(N372="základní",J372,0)</f>
        <v>0</v>
      </c>
      <c r="BF372" s="145">
        <f>IF(N372="snížená",J372,0)</f>
        <v>0</v>
      </c>
      <c r="BG372" s="145">
        <f>IF(N372="zákl. přenesená",J372,0)</f>
        <v>0</v>
      </c>
      <c r="BH372" s="145">
        <f>IF(N372="sníž. přenesená",J372,0)</f>
        <v>0</v>
      </c>
      <c r="BI372" s="145">
        <f>IF(N372="nulová",J372,0)</f>
        <v>0</v>
      </c>
      <c r="BJ372" s="17" t="s">
        <v>82</v>
      </c>
      <c r="BK372" s="145">
        <f>ROUND(I372*H372,2)</f>
        <v>0</v>
      </c>
      <c r="BL372" s="17" t="s">
        <v>143</v>
      </c>
      <c r="BM372" s="144" t="s">
        <v>1995</v>
      </c>
    </row>
    <row r="373" spans="2:65" s="12" customFormat="1" ht="11.25">
      <c r="B373" s="152"/>
      <c r="D373" s="146" t="s">
        <v>178</v>
      </c>
      <c r="E373" s="153" t="s">
        <v>1</v>
      </c>
      <c r="F373" s="154" t="s">
        <v>1989</v>
      </c>
      <c r="H373" s="155">
        <v>280</v>
      </c>
      <c r="I373" s="156"/>
      <c r="L373" s="152"/>
      <c r="M373" s="157"/>
      <c r="T373" s="158"/>
      <c r="AT373" s="153" t="s">
        <v>178</v>
      </c>
      <c r="AU373" s="153" t="s">
        <v>84</v>
      </c>
      <c r="AV373" s="12" t="s">
        <v>84</v>
      </c>
      <c r="AW373" s="12" t="s">
        <v>31</v>
      </c>
      <c r="AX373" s="12" t="s">
        <v>82</v>
      </c>
      <c r="AY373" s="153" t="s">
        <v>138</v>
      </c>
    </row>
    <row r="374" spans="2:65" s="1" customFormat="1" ht="16.5" customHeight="1">
      <c r="B374" s="131"/>
      <c r="C374" s="180" t="s">
        <v>1996</v>
      </c>
      <c r="D374" s="180" t="s">
        <v>320</v>
      </c>
      <c r="E374" s="181" t="s">
        <v>1940</v>
      </c>
      <c r="F374" s="182" t="s">
        <v>1941</v>
      </c>
      <c r="G374" s="183" t="s">
        <v>356</v>
      </c>
      <c r="H374" s="184">
        <v>9517.2000000000007</v>
      </c>
      <c r="I374" s="185"/>
      <c r="J374" s="186">
        <f>ROUND(I374*H374,2)</f>
        <v>0</v>
      </c>
      <c r="K374" s="187"/>
      <c r="L374" s="188"/>
      <c r="M374" s="189" t="s">
        <v>1</v>
      </c>
      <c r="N374" s="190" t="s">
        <v>39</v>
      </c>
      <c r="P374" s="142">
        <f>O374*H374</f>
        <v>0</v>
      </c>
      <c r="Q374" s="142">
        <v>1E-3</v>
      </c>
      <c r="R374" s="142">
        <f>Q374*H374</f>
        <v>9.5172000000000008</v>
      </c>
      <c r="S374" s="142">
        <v>0</v>
      </c>
      <c r="T374" s="143">
        <f>S374*H374</f>
        <v>0</v>
      </c>
      <c r="AR374" s="144" t="s">
        <v>180</v>
      </c>
      <c r="AT374" s="144" t="s">
        <v>320</v>
      </c>
      <c r="AU374" s="144" t="s">
        <v>84</v>
      </c>
      <c r="AY374" s="17" t="s">
        <v>138</v>
      </c>
      <c r="BE374" s="145">
        <f>IF(N374="základní",J374,0)</f>
        <v>0</v>
      </c>
      <c r="BF374" s="145">
        <f>IF(N374="snížená",J374,0)</f>
        <v>0</v>
      </c>
      <c r="BG374" s="145">
        <f>IF(N374="zákl. přenesená",J374,0)</f>
        <v>0</v>
      </c>
      <c r="BH374" s="145">
        <f>IF(N374="sníž. přenesená",J374,0)</f>
        <v>0</v>
      </c>
      <c r="BI374" s="145">
        <f>IF(N374="nulová",J374,0)</f>
        <v>0</v>
      </c>
      <c r="BJ374" s="17" t="s">
        <v>82</v>
      </c>
      <c r="BK374" s="145">
        <f>ROUND(I374*H374,2)</f>
        <v>0</v>
      </c>
      <c r="BL374" s="17" t="s">
        <v>143</v>
      </c>
      <c r="BM374" s="144" t="s">
        <v>1997</v>
      </c>
    </row>
    <row r="375" spans="2:65" s="12" customFormat="1" ht="11.25">
      <c r="B375" s="152"/>
      <c r="D375" s="146" t="s">
        <v>178</v>
      </c>
      <c r="E375" s="153" t="s">
        <v>1</v>
      </c>
      <c r="F375" s="154" t="s">
        <v>1998</v>
      </c>
      <c r="H375" s="155">
        <v>9240</v>
      </c>
      <c r="I375" s="156"/>
      <c r="L375" s="152"/>
      <c r="M375" s="157"/>
      <c r="T375" s="158"/>
      <c r="AT375" s="153" t="s">
        <v>178</v>
      </c>
      <c r="AU375" s="153" t="s">
        <v>84</v>
      </c>
      <c r="AV375" s="12" t="s">
        <v>84</v>
      </c>
      <c r="AW375" s="12" t="s">
        <v>31</v>
      </c>
      <c r="AX375" s="12" t="s">
        <v>82</v>
      </c>
      <c r="AY375" s="153" t="s">
        <v>138</v>
      </c>
    </row>
    <row r="376" spans="2:65" s="12" customFormat="1" ht="11.25">
      <c r="B376" s="152"/>
      <c r="D376" s="146" t="s">
        <v>178</v>
      </c>
      <c r="F376" s="154" t="s">
        <v>1999</v>
      </c>
      <c r="H376" s="155">
        <v>9517.2000000000007</v>
      </c>
      <c r="I376" s="156"/>
      <c r="L376" s="152"/>
      <c r="M376" s="157"/>
      <c r="T376" s="158"/>
      <c r="AT376" s="153" t="s">
        <v>178</v>
      </c>
      <c r="AU376" s="153" t="s">
        <v>84</v>
      </c>
      <c r="AV376" s="12" t="s">
        <v>84</v>
      </c>
      <c r="AW376" s="12" t="s">
        <v>3</v>
      </c>
      <c r="AX376" s="12" t="s">
        <v>82</v>
      </c>
      <c r="AY376" s="153" t="s">
        <v>138</v>
      </c>
    </row>
    <row r="377" spans="2:65" s="1" customFormat="1" ht="21.75" customHeight="1">
      <c r="B377" s="131"/>
      <c r="C377" s="132" t="s">
        <v>2000</v>
      </c>
      <c r="D377" s="132" t="s">
        <v>139</v>
      </c>
      <c r="E377" s="133" t="s">
        <v>446</v>
      </c>
      <c r="F377" s="134" t="s">
        <v>447</v>
      </c>
      <c r="G377" s="135" t="s">
        <v>298</v>
      </c>
      <c r="H377" s="136">
        <v>56</v>
      </c>
      <c r="I377" s="137"/>
      <c r="J377" s="138">
        <f>ROUND(I377*H377,2)</f>
        <v>0</v>
      </c>
      <c r="K377" s="139"/>
      <c r="L377" s="32"/>
      <c r="M377" s="140" t="s">
        <v>1</v>
      </c>
      <c r="N377" s="141" t="s">
        <v>39</v>
      </c>
      <c r="P377" s="142">
        <f>O377*H377</f>
        <v>0</v>
      </c>
      <c r="Q377" s="142">
        <v>0</v>
      </c>
      <c r="R377" s="142">
        <f>Q377*H377</f>
        <v>0</v>
      </c>
      <c r="S377" s="142">
        <v>0</v>
      </c>
      <c r="T377" s="143">
        <f>S377*H377</f>
        <v>0</v>
      </c>
      <c r="AR377" s="144" t="s">
        <v>143</v>
      </c>
      <c r="AT377" s="144" t="s">
        <v>139</v>
      </c>
      <c r="AU377" s="144" t="s">
        <v>84</v>
      </c>
      <c r="AY377" s="17" t="s">
        <v>138</v>
      </c>
      <c r="BE377" s="145">
        <f>IF(N377="základní",J377,0)</f>
        <v>0</v>
      </c>
      <c r="BF377" s="145">
        <f>IF(N377="snížená",J377,0)</f>
        <v>0</v>
      </c>
      <c r="BG377" s="145">
        <f>IF(N377="zákl. přenesená",J377,0)</f>
        <v>0</v>
      </c>
      <c r="BH377" s="145">
        <f>IF(N377="sníž. přenesená",J377,0)</f>
        <v>0</v>
      </c>
      <c r="BI377" s="145">
        <f>IF(N377="nulová",J377,0)</f>
        <v>0</v>
      </c>
      <c r="BJ377" s="17" t="s">
        <v>82</v>
      </c>
      <c r="BK377" s="145">
        <f>ROUND(I377*H377,2)</f>
        <v>0</v>
      </c>
      <c r="BL377" s="17" t="s">
        <v>143</v>
      </c>
      <c r="BM377" s="144" t="s">
        <v>2001</v>
      </c>
    </row>
    <row r="378" spans="2:65" s="12" customFormat="1" ht="11.25">
      <c r="B378" s="152"/>
      <c r="D378" s="146" t="s">
        <v>178</v>
      </c>
      <c r="E378" s="153" t="s">
        <v>1</v>
      </c>
      <c r="F378" s="154" t="s">
        <v>567</v>
      </c>
      <c r="H378" s="155">
        <v>56</v>
      </c>
      <c r="I378" s="156"/>
      <c r="L378" s="152"/>
      <c r="M378" s="157"/>
      <c r="T378" s="158"/>
      <c r="AT378" s="153" t="s">
        <v>178</v>
      </c>
      <c r="AU378" s="153" t="s">
        <v>84</v>
      </c>
      <c r="AV378" s="12" t="s">
        <v>84</v>
      </c>
      <c r="AW378" s="12" t="s">
        <v>31</v>
      </c>
      <c r="AX378" s="12" t="s">
        <v>82</v>
      </c>
      <c r="AY378" s="153" t="s">
        <v>138</v>
      </c>
    </row>
    <row r="379" spans="2:65" s="1" customFormat="1" ht="24.2" customHeight="1">
      <c r="B379" s="131"/>
      <c r="C379" s="132" t="s">
        <v>2002</v>
      </c>
      <c r="D379" s="132" t="s">
        <v>139</v>
      </c>
      <c r="E379" s="133" t="s">
        <v>648</v>
      </c>
      <c r="F379" s="134" t="s">
        <v>649</v>
      </c>
      <c r="G379" s="135" t="s">
        <v>227</v>
      </c>
      <c r="H379" s="136">
        <v>13.846</v>
      </c>
      <c r="I379" s="137"/>
      <c r="J379" s="138">
        <f>ROUND(I379*H379,2)</f>
        <v>0</v>
      </c>
      <c r="K379" s="139"/>
      <c r="L379" s="32"/>
      <c r="M379" s="140" t="s">
        <v>1</v>
      </c>
      <c r="N379" s="141" t="s">
        <v>39</v>
      </c>
      <c r="P379" s="142">
        <f>O379*H379</f>
        <v>0</v>
      </c>
      <c r="Q379" s="142">
        <v>0</v>
      </c>
      <c r="R379" s="142">
        <f>Q379*H379</f>
        <v>0</v>
      </c>
      <c r="S379" s="142">
        <v>0</v>
      </c>
      <c r="T379" s="143">
        <f>S379*H379</f>
        <v>0</v>
      </c>
      <c r="AR379" s="144" t="s">
        <v>143</v>
      </c>
      <c r="AT379" s="144" t="s">
        <v>139</v>
      </c>
      <c r="AU379" s="144" t="s">
        <v>84</v>
      </c>
      <c r="AY379" s="17" t="s">
        <v>138</v>
      </c>
      <c r="BE379" s="145">
        <f>IF(N379="základní",J379,0)</f>
        <v>0</v>
      </c>
      <c r="BF379" s="145">
        <f>IF(N379="snížená",J379,0)</f>
        <v>0</v>
      </c>
      <c r="BG379" s="145">
        <f>IF(N379="zákl. přenesená",J379,0)</f>
        <v>0</v>
      </c>
      <c r="BH379" s="145">
        <f>IF(N379="sníž. přenesená",J379,0)</f>
        <v>0</v>
      </c>
      <c r="BI379" s="145">
        <f>IF(N379="nulová",J379,0)</f>
        <v>0</v>
      </c>
      <c r="BJ379" s="17" t="s">
        <v>82</v>
      </c>
      <c r="BK379" s="145">
        <f>ROUND(I379*H379,2)</f>
        <v>0</v>
      </c>
      <c r="BL379" s="17" t="s">
        <v>143</v>
      </c>
      <c r="BM379" s="144" t="s">
        <v>2003</v>
      </c>
    </row>
    <row r="380" spans="2:65" s="1" customFormat="1" ht="16.5" customHeight="1">
      <c r="B380" s="131"/>
      <c r="C380" s="132" t="s">
        <v>2004</v>
      </c>
      <c r="D380" s="132" t="s">
        <v>139</v>
      </c>
      <c r="E380" s="133" t="s">
        <v>2005</v>
      </c>
      <c r="F380" s="134" t="s">
        <v>2006</v>
      </c>
      <c r="G380" s="135" t="s">
        <v>142</v>
      </c>
      <c r="H380" s="136">
        <v>1</v>
      </c>
      <c r="I380" s="137"/>
      <c r="J380" s="138">
        <f>ROUND(I380*H380,2)</f>
        <v>0</v>
      </c>
      <c r="K380" s="139"/>
      <c r="L380" s="32"/>
      <c r="M380" s="140" t="s">
        <v>1</v>
      </c>
      <c r="N380" s="141" t="s">
        <v>39</v>
      </c>
      <c r="P380" s="142">
        <f>O380*H380</f>
        <v>0</v>
      </c>
      <c r="Q380" s="142">
        <v>0</v>
      </c>
      <c r="R380" s="142">
        <f>Q380*H380</f>
        <v>0</v>
      </c>
      <c r="S380" s="142">
        <v>0</v>
      </c>
      <c r="T380" s="143">
        <f>S380*H380</f>
        <v>0</v>
      </c>
      <c r="AR380" s="144" t="s">
        <v>143</v>
      </c>
      <c r="AT380" s="144" t="s">
        <v>139</v>
      </c>
      <c r="AU380" s="144" t="s">
        <v>84</v>
      </c>
      <c r="AY380" s="17" t="s">
        <v>138</v>
      </c>
      <c r="BE380" s="145">
        <f>IF(N380="základní",J380,0)</f>
        <v>0</v>
      </c>
      <c r="BF380" s="145">
        <f>IF(N380="snížená",J380,0)</f>
        <v>0</v>
      </c>
      <c r="BG380" s="145">
        <f>IF(N380="zákl. přenesená",J380,0)</f>
        <v>0</v>
      </c>
      <c r="BH380" s="145">
        <f>IF(N380="sníž. přenesená",J380,0)</f>
        <v>0</v>
      </c>
      <c r="BI380" s="145">
        <f>IF(N380="nulová",J380,0)</f>
        <v>0</v>
      </c>
      <c r="BJ380" s="17" t="s">
        <v>82</v>
      </c>
      <c r="BK380" s="145">
        <f>ROUND(I380*H380,2)</f>
        <v>0</v>
      </c>
      <c r="BL380" s="17" t="s">
        <v>143</v>
      </c>
      <c r="BM380" s="144" t="s">
        <v>2007</v>
      </c>
    </row>
    <row r="381" spans="2:65" s="11" customFormat="1" ht="22.9" customHeight="1">
      <c r="B381" s="121"/>
      <c r="D381" s="122" t="s">
        <v>73</v>
      </c>
      <c r="E381" s="150" t="s">
        <v>2008</v>
      </c>
      <c r="F381" s="150" t="s">
        <v>2009</v>
      </c>
      <c r="I381" s="124"/>
      <c r="J381" s="151">
        <f>BK381</f>
        <v>0</v>
      </c>
      <c r="L381" s="121"/>
      <c r="M381" s="126"/>
      <c r="P381" s="127">
        <f>SUM(P382:P394)</f>
        <v>0</v>
      </c>
      <c r="R381" s="127">
        <f>SUM(R382:R394)</f>
        <v>0</v>
      </c>
      <c r="T381" s="128">
        <f>SUM(T382:T394)</f>
        <v>0</v>
      </c>
      <c r="AR381" s="122" t="s">
        <v>82</v>
      </c>
      <c r="AT381" s="129" t="s">
        <v>73</v>
      </c>
      <c r="AU381" s="129" t="s">
        <v>82</v>
      </c>
      <c r="AY381" s="122" t="s">
        <v>138</v>
      </c>
      <c r="BK381" s="130">
        <f>SUM(BK382:BK394)</f>
        <v>0</v>
      </c>
    </row>
    <row r="382" spans="2:65" s="1" customFormat="1" ht="24.2" customHeight="1">
      <c r="B382" s="131"/>
      <c r="C382" s="132" t="s">
        <v>2010</v>
      </c>
      <c r="D382" s="132" t="s">
        <v>139</v>
      </c>
      <c r="E382" s="133" t="s">
        <v>2011</v>
      </c>
      <c r="F382" s="134" t="s">
        <v>2012</v>
      </c>
      <c r="G382" s="135" t="s">
        <v>207</v>
      </c>
      <c r="H382" s="136">
        <v>4299.66</v>
      </c>
      <c r="I382" s="137"/>
      <c r="J382" s="138">
        <f>ROUND(I382*H382,2)</f>
        <v>0</v>
      </c>
      <c r="K382" s="139"/>
      <c r="L382" s="32"/>
      <c r="M382" s="140" t="s">
        <v>1</v>
      </c>
      <c r="N382" s="141" t="s">
        <v>39</v>
      </c>
      <c r="P382" s="142">
        <f>O382*H382</f>
        <v>0</v>
      </c>
      <c r="Q382" s="142">
        <v>0</v>
      </c>
      <c r="R382" s="142">
        <f>Q382*H382</f>
        <v>0</v>
      </c>
      <c r="S382" s="142">
        <v>0</v>
      </c>
      <c r="T382" s="143">
        <f>S382*H382</f>
        <v>0</v>
      </c>
      <c r="AR382" s="144" t="s">
        <v>143</v>
      </c>
      <c r="AT382" s="144" t="s">
        <v>139</v>
      </c>
      <c r="AU382" s="144" t="s">
        <v>84</v>
      </c>
      <c r="AY382" s="17" t="s">
        <v>138</v>
      </c>
      <c r="BE382" s="145">
        <f>IF(N382="základní",J382,0)</f>
        <v>0</v>
      </c>
      <c r="BF382" s="145">
        <f>IF(N382="snížená",J382,0)</f>
        <v>0</v>
      </c>
      <c r="BG382" s="145">
        <f>IF(N382="zákl. přenesená",J382,0)</f>
        <v>0</v>
      </c>
      <c r="BH382" s="145">
        <f>IF(N382="sníž. přenesená",J382,0)</f>
        <v>0</v>
      </c>
      <c r="BI382" s="145">
        <f>IF(N382="nulová",J382,0)</f>
        <v>0</v>
      </c>
      <c r="BJ382" s="17" t="s">
        <v>82</v>
      </c>
      <c r="BK382" s="145">
        <f>ROUND(I382*H382,2)</f>
        <v>0</v>
      </c>
      <c r="BL382" s="17" t="s">
        <v>143</v>
      </c>
      <c r="BM382" s="144" t="s">
        <v>2013</v>
      </c>
    </row>
    <row r="383" spans="2:65" s="12" customFormat="1" ht="11.25">
      <c r="B383" s="152"/>
      <c r="D383" s="146" t="s">
        <v>178</v>
      </c>
      <c r="E383" s="153" t="s">
        <v>1</v>
      </c>
      <c r="F383" s="154" t="s">
        <v>2014</v>
      </c>
      <c r="H383" s="155">
        <v>4299.66</v>
      </c>
      <c r="I383" s="156"/>
      <c r="L383" s="152"/>
      <c r="M383" s="157"/>
      <c r="T383" s="158"/>
      <c r="AT383" s="153" t="s">
        <v>178</v>
      </c>
      <c r="AU383" s="153" t="s">
        <v>84</v>
      </c>
      <c r="AV383" s="12" t="s">
        <v>84</v>
      </c>
      <c r="AW383" s="12" t="s">
        <v>31</v>
      </c>
      <c r="AX383" s="12" t="s">
        <v>82</v>
      </c>
      <c r="AY383" s="153" t="s">
        <v>138</v>
      </c>
    </row>
    <row r="384" spans="2:65" s="1" customFormat="1" ht="24.2" customHeight="1">
      <c r="B384" s="131"/>
      <c r="C384" s="132" t="s">
        <v>2015</v>
      </c>
      <c r="D384" s="132" t="s">
        <v>139</v>
      </c>
      <c r="E384" s="133" t="s">
        <v>2016</v>
      </c>
      <c r="F384" s="134" t="s">
        <v>2017</v>
      </c>
      <c r="G384" s="135" t="s">
        <v>207</v>
      </c>
      <c r="H384" s="136">
        <v>8785.65</v>
      </c>
      <c r="I384" s="137"/>
      <c r="J384" s="138">
        <f>ROUND(I384*H384,2)</f>
        <v>0</v>
      </c>
      <c r="K384" s="139"/>
      <c r="L384" s="32"/>
      <c r="M384" s="140" t="s">
        <v>1</v>
      </c>
      <c r="N384" s="141" t="s">
        <v>39</v>
      </c>
      <c r="P384" s="142">
        <f>O384*H384</f>
        <v>0</v>
      </c>
      <c r="Q384" s="142">
        <v>0</v>
      </c>
      <c r="R384" s="142">
        <f>Q384*H384</f>
        <v>0</v>
      </c>
      <c r="S384" s="142">
        <v>0</v>
      </c>
      <c r="T384" s="143">
        <f>S384*H384</f>
        <v>0</v>
      </c>
      <c r="AR384" s="144" t="s">
        <v>143</v>
      </c>
      <c r="AT384" s="144" t="s">
        <v>139</v>
      </c>
      <c r="AU384" s="144" t="s">
        <v>84</v>
      </c>
      <c r="AY384" s="17" t="s">
        <v>138</v>
      </c>
      <c r="BE384" s="145">
        <f>IF(N384="základní",J384,0)</f>
        <v>0</v>
      </c>
      <c r="BF384" s="145">
        <f>IF(N384="snížená",J384,0)</f>
        <v>0</v>
      </c>
      <c r="BG384" s="145">
        <f>IF(N384="zákl. přenesená",J384,0)</f>
        <v>0</v>
      </c>
      <c r="BH384" s="145">
        <f>IF(N384="sníž. přenesená",J384,0)</f>
        <v>0</v>
      </c>
      <c r="BI384" s="145">
        <f>IF(N384="nulová",J384,0)</f>
        <v>0</v>
      </c>
      <c r="BJ384" s="17" t="s">
        <v>82</v>
      </c>
      <c r="BK384" s="145">
        <f>ROUND(I384*H384,2)</f>
        <v>0</v>
      </c>
      <c r="BL384" s="17" t="s">
        <v>143</v>
      </c>
      <c r="BM384" s="144" t="s">
        <v>2018</v>
      </c>
    </row>
    <row r="385" spans="2:65" s="12" customFormat="1" ht="11.25">
      <c r="B385" s="152"/>
      <c r="D385" s="146" t="s">
        <v>178</v>
      </c>
      <c r="E385" s="153" t="s">
        <v>1</v>
      </c>
      <c r="F385" s="154" t="s">
        <v>2019</v>
      </c>
      <c r="H385" s="155">
        <v>8785.65</v>
      </c>
      <c r="I385" s="156"/>
      <c r="L385" s="152"/>
      <c r="M385" s="157"/>
      <c r="T385" s="158"/>
      <c r="AT385" s="153" t="s">
        <v>178</v>
      </c>
      <c r="AU385" s="153" t="s">
        <v>84</v>
      </c>
      <c r="AV385" s="12" t="s">
        <v>84</v>
      </c>
      <c r="AW385" s="12" t="s">
        <v>31</v>
      </c>
      <c r="AX385" s="12" t="s">
        <v>82</v>
      </c>
      <c r="AY385" s="153" t="s">
        <v>138</v>
      </c>
    </row>
    <row r="386" spans="2:65" s="1" customFormat="1" ht="24.2" customHeight="1">
      <c r="B386" s="131"/>
      <c r="C386" s="132" t="s">
        <v>2020</v>
      </c>
      <c r="D386" s="132" t="s">
        <v>139</v>
      </c>
      <c r="E386" s="133" t="s">
        <v>2021</v>
      </c>
      <c r="F386" s="134" t="s">
        <v>2022</v>
      </c>
      <c r="G386" s="135" t="s">
        <v>207</v>
      </c>
      <c r="H386" s="136">
        <v>2377.92</v>
      </c>
      <c r="I386" s="137"/>
      <c r="J386" s="138">
        <f>ROUND(I386*H386,2)</f>
        <v>0</v>
      </c>
      <c r="K386" s="139"/>
      <c r="L386" s="32"/>
      <c r="M386" s="140" t="s">
        <v>1</v>
      </c>
      <c r="N386" s="141" t="s">
        <v>39</v>
      </c>
      <c r="P386" s="142">
        <f>O386*H386</f>
        <v>0</v>
      </c>
      <c r="Q386" s="142">
        <v>0</v>
      </c>
      <c r="R386" s="142">
        <f>Q386*H386</f>
        <v>0</v>
      </c>
      <c r="S386" s="142">
        <v>0</v>
      </c>
      <c r="T386" s="143">
        <f>S386*H386</f>
        <v>0</v>
      </c>
      <c r="AR386" s="144" t="s">
        <v>143</v>
      </c>
      <c r="AT386" s="144" t="s">
        <v>139</v>
      </c>
      <c r="AU386" s="144" t="s">
        <v>84</v>
      </c>
      <c r="AY386" s="17" t="s">
        <v>138</v>
      </c>
      <c r="BE386" s="145">
        <f>IF(N386="základní",J386,0)</f>
        <v>0</v>
      </c>
      <c r="BF386" s="145">
        <f>IF(N386="snížená",J386,0)</f>
        <v>0</v>
      </c>
      <c r="BG386" s="145">
        <f>IF(N386="zákl. přenesená",J386,0)</f>
        <v>0</v>
      </c>
      <c r="BH386" s="145">
        <f>IF(N386="sníž. přenesená",J386,0)</f>
        <v>0</v>
      </c>
      <c r="BI386" s="145">
        <f>IF(N386="nulová",J386,0)</f>
        <v>0</v>
      </c>
      <c r="BJ386" s="17" t="s">
        <v>82</v>
      </c>
      <c r="BK386" s="145">
        <f>ROUND(I386*H386,2)</f>
        <v>0</v>
      </c>
      <c r="BL386" s="17" t="s">
        <v>143</v>
      </c>
      <c r="BM386" s="144" t="s">
        <v>2023</v>
      </c>
    </row>
    <row r="387" spans="2:65" s="12" customFormat="1" ht="11.25">
      <c r="B387" s="152"/>
      <c r="D387" s="146" t="s">
        <v>178</v>
      </c>
      <c r="E387" s="153" t="s">
        <v>1</v>
      </c>
      <c r="F387" s="154" t="s">
        <v>2024</v>
      </c>
      <c r="H387" s="155">
        <v>2377.92</v>
      </c>
      <c r="I387" s="156"/>
      <c r="L387" s="152"/>
      <c r="M387" s="157"/>
      <c r="T387" s="158"/>
      <c r="AT387" s="153" t="s">
        <v>178</v>
      </c>
      <c r="AU387" s="153" t="s">
        <v>84</v>
      </c>
      <c r="AV387" s="12" t="s">
        <v>84</v>
      </c>
      <c r="AW387" s="12" t="s">
        <v>31</v>
      </c>
      <c r="AX387" s="12" t="s">
        <v>82</v>
      </c>
      <c r="AY387" s="153" t="s">
        <v>138</v>
      </c>
    </row>
    <row r="388" spans="2:65" s="1" customFormat="1" ht="24.2" customHeight="1">
      <c r="B388" s="131"/>
      <c r="C388" s="132" t="s">
        <v>2025</v>
      </c>
      <c r="D388" s="132" t="s">
        <v>139</v>
      </c>
      <c r="E388" s="133" t="s">
        <v>2026</v>
      </c>
      <c r="F388" s="134" t="s">
        <v>2027</v>
      </c>
      <c r="G388" s="135" t="s">
        <v>207</v>
      </c>
      <c r="H388" s="136">
        <v>15402.63</v>
      </c>
      <c r="I388" s="137"/>
      <c r="J388" s="138">
        <f>ROUND(I388*H388,2)</f>
        <v>0</v>
      </c>
      <c r="K388" s="139"/>
      <c r="L388" s="32"/>
      <c r="M388" s="140" t="s">
        <v>1</v>
      </c>
      <c r="N388" s="141" t="s">
        <v>39</v>
      </c>
      <c r="P388" s="142">
        <f>O388*H388</f>
        <v>0</v>
      </c>
      <c r="Q388" s="142">
        <v>0</v>
      </c>
      <c r="R388" s="142">
        <f>Q388*H388</f>
        <v>0</v>
      </c>
      <c r="S388" s="142">
        <v>0</v>
      </c>
      <c r="T388" s="143">
        <f>S388*H388</f>
        <v>0</v>
      </c>
      <c r="AR388" s="144" t="s">
        <v>143</v>
      </c>
      <c r="AT388" s="144" t="s">
        <v>139</v>
      </c>
      <c r="AU388" s="144" t="s">
        <v>84</v>
      </c>
      <c r="AY388" s="17" t="s">
        <v>138</v>
      </c>
      <c r="BE388" s="145">
        <f>IF(N388="základní",J388,0)</f>
        <v>0</v>
      </c>
      <c r="BF388" s="145">
        <f>IF(N388="snížená",J388,0)</f>
        <v>0</v>
      </c>
      <c r="BG388" s="145">
        <f>IF(N388="zákl. přenesená",J388,0)</f>
        <v>0</v>
      </c>
      <c r="BH388" s="145">
        <f>IF(N388="sníž. přenesená",J388,0)</f>
        <v>0</v>
      </c>
      <c r="BI388" s="145">
        <f>IF(N388="nulová",J388,0)</f>
        <v>0</v>
      </c>
      <c r="BJ388" s="17" t="s">
        <v>82</v>
      </c>
      <c r="BK388" s="145">
        <f>ROUND(I388*H388,2)</f>
        <v>0</v>
      </c>
      <c r="BL388" s="17" t="s">
        <v>143</v>
      </c>
      <c r="BM388" s="144" t="s">
        <v>2028</v>
      </c>
    </row>
    <row r="389" spans="2:65" s="1" customFormat="1" ht="19.5">
      <c r="B389" s="32"/>
      <c r="D389" s="146" t="s">
        <v>145</v>
      </c>
      <c r="F389" s="147" t="s">
        <v>2029</v>
      </c>
      <c r="I389" s="148"/>
      <c r="L389" s="32"/>
      <c r="M389" s="149"/>
      <c r="T389" s="56"/>
      <c r="AT389" s="17" t="s">
        <v>145</v>
      </c>
      <c r="AU389" s="17" t="s">
        <v>84</v>
      </c>
    </row>
    <row r="390" spans="2:65" s="12" customFormat="1" ht="11.25">
      <c r="B390" s="152"/>
      <c r="D390" s="146" t="s">
        <v>178</v>
      </c>
      <c r="E390" s="153" t="s">
        <v>1</v>
      </c>
      <c r="F390" s="154" t="s">
        <v>2030</v>
      </c>
      <c r="H390" s="155">
        <v>4371.66</v>
      </c>
      <c r="I390" s="156"/>
      <c r="L390" s="152"/>
      <c r="M390" s="157"/>
      <c r="T390" s="158"/>
      <c r="AT390" s="153" t="s">
        <v>178</v>
      </c>
      <c r="AU390" s="153" t="s">
        <v>84</v>
      </c>
      <c r="AV390" s="12" t="s">
        <v>84</v>
      </c>
      <c r="AW390" s="12" t="s">
        <v>31</v>
      </c>
      <c r="AX390" s="12" t="s">
        <v>74</v>
      </c>
      <c r="AY390" s="153" t="s">
        <v>138</v>
      </c>
    </row>
    <row r="391" spans="2:65" s="12" customFormat="1" ht="11.25">
      <c r="B391" s="152"/>
      <c r="D391" s="146" t="s">
        <v>178</v>
      </c>
      <c r="E391" s="153" t="s">
        <v>1</v>
      </c>
      <c r="F391" s="154" t="s">
        <v>2031</v>
      </c>
      <c r="H391" s="155">
        <v>2422.92</v>
      </c>
      <c r="I391" s="156"/>
      <c r="L391" s="152"/>
      <c r="M391" s="157"/>
      <c r="T391" s="158"/>
      <c r="AT391" s="153" t="s">
        <v>178</v>
      </c>
      <c r="AU391" s="153" t="s">
        <v>84</v>
      </c>
      <c r="AV391" s="12" t="s">
        <v>84</v>
      </c>
      <c r="AW391" s="12" t="s">
        <v>31</v>
      </c>
      <c r="AX391" s="12" t="s">
        <v>74</v>
      </c>
      <c r="AY391" s="153" t="s">
        <v>138</v>
      </c>
    </row>
    <row r="392" spans="2:65" s="12" customFormat="1" ht="11.25">
      <c r="B392" s="152"/>
      <c r="D392" s="146" t="s">
        <v>178</v>
      </c>
      <c r="E392" s="153" t="s">
        <v>1</v>
      </c>
      <c r="F392" s="154" t="s">
        <v>2032</v>
      </c>
      <c r="H392" s="155">
        <v>8836.65</v>
      </c>
      <c r="I392" s="156"/>
      <c r="L392" s="152"/>
      <c r="M392" s="157"/>
      <c r="T392" s="158"/>
      <c r="AT392" s="153" t="s">
        <v>178</v>
      </c>
      <c r="AU392" s="153" t="s">
        <v>84</v>
      </c>
      <c r="AV392" s="12" t="s">
        <v>84</v>
      </c>
      <c r="AW392" s="12" t="s">
        <v>31</v>
      </c>
      <c r="AX392" s="12" t="s">
        <v>74</v>
      </c>
      <c r="AY392" s="153" t="s">
        <v>138</v>
      </c>
    </row>
    <row r="393" spans="2:65" s="12" customFormat="1" ht="11.25">
      <c r="B393" s="152"/>
      <c r="D393" s="146" t="s">
        <v>178</v>
      </c>
      <c r="E393" s="153" t="s">
        <v>1</v>
      </c>
      <c r="F393" s="154" t="s">
        <v>2033</v>
      </c>
      <c r="H393" s="155">
        <v>-228.6</v>
      </c>
      <c r="I393" s="156"/>
      <c r="L393" s="152"/>
      <c r="M393" s="157"/>
      <c r="T393" s="158"/>
      <c r="AT393" s="153" t="s">
        <v>178</v>
      </c>
      <c r="AU393" s="153" t="s">
        <v>84</v>
      </c>
      <c r="AV393" s="12" t="s">
        <v>84</v>
      </c>
      <c r="AW393" s="12" t="s">
        <v>31</v>
      </c>
      <c r="AX393" s="12" t="s">
        <v>74</v>
      </c>
      <c r="AY393" s="153" t="s">
        <v>138</v>
      </c>
    </row>
    <row r="394" spans="2:65" s="13" customFormat="1" ht="11.25">
      <c r="B394" s="163"/>
      <c r="D394" s="146" t="s">
        <v>178</v>
      </c>
      <c r="E394" s="164" t="s">
        <v>1</v>
      </c>
      <c r="F394" s="165" t="s">
        <v>221</v>
      </c>
      <c r="H394" s="166">
        <v>15402.63</v>
      </c>
      <c r="I394" s="167"/>
      <c r="L394" s="163"/>
      <c r="M394" s="168"/>
      <c r="T394" s="169"/>
      <c r="AT394" s="164" t="s">
        <v>178</v>
      </c>
      <c r="AU394" s="164" t="s">
        <v>84</v>
      </c>
      <c r="AV394" s="13" t="s">
        <v>143</v>
      </c>
      <c r="AW394" s="13" t="s">
        <v>31</v>
      </c>
      <c r="AX394" s="13" t="s">
        <v>82</v>
      </c>
      <c r="AY394" s="164" t="s">
        <v>138</v>
      </c>
    </row>
    <row r="395" spans="2:65" s="11" customFormat="1" ht="22.9" customHeight="1">
      <c r="B395" s="121"/>
      <c r="D395" s="122" t="s">
        <v>73</v>
      </c>
      <c r="E395" s="150" t="s">
        <v>2034</v>
      </c>
      <c r="F395" s="150" t="s">
        <v>2035</v>
      </c>
      <c r="I395" s="124"/>
      <c r="J395" s="151">
        <f>BK395</f>
        <v>0</v>
      </c>
      <c r="L395" s="121"/>
      <c r="M395" s="126"/>
      <c r="P395" s="127">
        <f>SUM(P396:P417)</f>
        <v>0</v>
      </c>
      <c r="R395" s="127">
        <f>SUM(R396:R417)</f>
        <v>3.7375439999999998</v>
      </c>
      <c r="T395" s="128">
        <f>SUM(T396:T417)</f>
        <v>0</v>
      </c>
      <c r="AR395" s="122" t="s">
        <v>82</v>
      </c>
      <c r="AT395" s="129" t="s">
        <v>73</v>
      </c>
      <c r="AU395" s="129" t="s">
        <v>82</v>
      </c>
      <c r="AY395" s="122" t="s">
        <v>138</v>
      </c>
      <c r="BK395" s="130">
        <f>SUM(BK396:BK417)</f>
        <v>0</v>
      </c>
    </row>
    <row r="396" spans="2:65" s="1" customFormat="1" ht="21.75" customHeight="1">
      <c r="B396" s="131"/>
      <c r="C396" s="132" t="s">
        <v>2036</v>
      </c>
      <c r="D396" s="132" t="s">
        <v>139</v>
      </c>
      <c r="E396" s="133" t="s">
        <v>490</v>
      </c>
      <c r="F396" s="134" t="s">
        <v>491</v>
      </c>
      <c r="G396" s="135" t="s">
        <v>492</v>
      </c>
      <c r="H396" s="136">
        <v>9.0719999999999992</v>
      </c>
      <c r="I396" s="137"/>
      <c r="J396" s="138">
        <f>ROUND(I396*H396,2)</f>
        <v>0</v>
      </c>
      <c r="K396" s="139"/>
      <c r="L396" s="32"/>
      <c r="M396" s="140" t="s">
        <v>1</v>
      </c>
      <c r="N396" s="141" t="s">
        <v>39</v>
      </c>
      <c r="P396" s="142">
        <f>O396*H396</f>
        <v>0</v>
      </c>
      <c r="Q396" s="142">
        <v>0</v>
      </c>
      <c r="R396" s="142">
        <f>Q396*H396</f>
        <v>0</v>
      </c>
      <c r="S396" s="142">
        <v>0</v>
      </c>
      <c r="T396" s="143">
        <f>S396*H396</f>
        <v>0</v>
      </c>
      <c r="AR396" s="144" t="s">
        <v>143</v>
      </c>
      <c r="AT396" s="144" t="s">
        <v>139</v>
      </c>
      <c r="AU396" s="144" t="s">
        <v>84</v>
      </c>
      <c r="AY396" s="17" t="s">
        <v>138</v>
      </c>
      <c r="BE396" s="145">
        <f>IF(N396="základní",J396,0)</f>
        <v>0</v>
      </c>
      <c r="BF396" s="145">
        <f>IF(N396="snížená",J396,0)</f>
        <v>0</v>
      </c>
      <c r="BG396" s="145">
        <f>IF(N396="zákl. přenesená",J396,0)</f>
        <v>0</v>
      </c>
      <c r="BH396" s="145">
        <f>IF(N396="sníž. přenesená",J396,0)</f>
        <v>0</v>
      </c>
      <c r="BI396" s="145">
        <f>IF(N396="nulová",J396,0)</f>
        <v>0</v>
      </c>
      <c r="BJ396" s="17" t="s">
        <v>82</v>
      </c>
      <c r="BK396" s="145">
        <f>ROUND(I396*H396,2)</f>
        <v>0</v>
      </c>
      <c r="BL396" s="17" t="s">
        <v>143</v>
      </c>
      <c r="BM396" s="144" t="s">
        <v>2037</v>
      </c>
    </row>
    <row r="397" spans="2:65" s="1" customFormat="1" ht="19.5">
      <c r="B397" s="32"/>
      <c r="D397" s="146" t="s">
        <v>145</v>
      </c>
      <c r="F397" s="147" t="s">
        <v>2038</v>
      </c>
      <c r="I397" s="148"/>
      <c r="L397" s="32"/>
      <c r="M397" s="149"/>
      <c r="T397" s="56"/>
      <c r="AT397" s="17" t="s">
        <v>145</v>
      </c>
      <c r="AU397" s="17" t="s">
        <v>84</v>
      </c>
    </row>
    <row r="398" spans="2:65" s="12" customFormat="1" ht="11.25">
      <c r="B398" s="152"/>
      <c r="D398" s="146" t="s">
        <v>178</v>
      </c>
      <c r="E398" s="153" t="s">
        <v>1672</v>
      </c>
      <c r="F398" s="154" t="s">
        <v>2039</v>
      </c>
      <c r="H398" s="155">
        <v>9.0719999999999992</v>
      </c>
      <c r="I398" s="156"/>
      <c r="L398" s="152"/>
      <c r="M398" s="157"/>
      <c r="T398" s="158"/>
      <c r="AT398" s="153" t="s">
        <v>178</v>
      </c>
      <c r="AU398" s="153" t="s">
        <v>84</v>
      </c>
      <c r="AV398" s="12" t="s">
        <v>84</v>
      </c>
      <c r="AW398" s="12" t="s">
        <v>31</v>
      </c>
      <c r="AX398" s="12" t="s">
        <v>74</v>
      </c>
      <c r="AY398" s="153" t="s">
        <v>138</v>
      </c>
    </row>
    <row r="399" spans="2:65" s="13" customFormat="1" ht="11.25">
      <c r="B399" s="163"/>
      <c r="D399" s="146" t="s">
        <v>178</v>
      </c>
      <c r="E399" s="164" t="s">
        <v>1</v>
      </c>
      <c r="F399" s="165" t="s">
        <v>221</v>
      </c>
      <c r="H399" s="166">
        <v>9.0719999999999992</v>
      </c>
      <c r="I399" s="167"/>
      <c r="L399" s="163"/>
      <c r="M399" s="168"/>
      <c r="T399" s="169"/>
      <c r="AT399" s="164" t="s">
        <v>178</v>
      </c>
      <c r="AU399" s="164" t="s">
        <v>84</v>
      </c>
      <c r="AV399" s="13" t="s">
        <v>143</v>
      </c>
      <c r="AW399" s="13" t="s">
        <v>31</v>
      </c>
      <c r="AX399" s="13" t="s">
        <v>82</v>
      </c>
      <c r="AY399" s="164" t="s">
        <v>138</v>
      </c>
    </row>
    <row r="400" spans="2:65" s="1" customFormat="1" ht="21.75" customHeight="1">
      <c r="B400" s="131"/>
      <c r="C400" s="132" t="s">
        <v>2040</v>
      </c>
      <c r="D400" s="132" t="s">
        <v>139</v>
      </c>
      <c r="E400" s="133" t="s">
        <v>502</v>
      </c>
      <c r="F400" s="134" t="s">
        <v>503</v>
      </c>
      <c r="G400" s="135" t="s">
        <v>492</v>
      </c>
      <c r="H400" s="136">
        <v>9.0719999999999992</v>
      </c>
      <c r="I400" s="137"/>
      <c r="J400" s="138">
        <f>ROUND(I400*H400,2)</f>
        <v>0</v>
      </c>
      <c r="K400" s="139"/>
      <c r="L400" s="32"/>
      <c r="M400" s="140" t="s">
        <v>1</v>
      </c>
      <c r="N400" s="141" t="s">
        <v>39</v>
      </c>
      <c r="P400" s="142">
        <f>O400*H400</f>
        <v>0</v>
      </c>
      <c r="Q400" s="142">
        <v>0</v>
      </c>
      <c r="R400" s="142">
        <f>Q400*H400</f>
        <v>0</v>
      </c>
      <c r="S400" s="142">
        <v>0</v>
      </c>
      <c r="T400" s="143">
        <f>S400*H400</f>
        <v>0</v>
      </c>
      <c r="AR400" s="144" t="s">
        <v>143</v>
      </c>
      <c r="AT400" s="144" t="s">
        <v>139</v>
      </c>
      <c r="AU400" s="144" t="s">
        <v>84</v>
      </c>
      <c r="AY400" s="17" t="s">
        <v>138</v>
      </c>
      <c r="BE400" s="145">
        <f>IF(N400="základní",J400,0)</f>
        <v>0</v>
      </c>
      <c r="BF400" s="145">
        <f>IF(N400="snížená",J400,0)</f>
        <v>0</v>
      </c>
      <c r="BG400" s="145">
        <f>IF(N400="zákl. přenesená",J400,0)</f>
        <v>0</v>
      </c>
      <c r="BH400" s="145">
        <f>IF(N400="sníž. přenesená",J400,0)</f>
        <v>0</v>
      </c>
      <c r="BI400" s="145">
        <f>IF(N400="nulová",J400,0)</f>
        <v>0</v>
      </c>
      <c r="BJ400" s="17" t="s">
        <v>82</v>
      </c>
      <c r="BK400" s="145">
        <f>ROUND(I400*H400,2)</f>
        <v>0</v>
      </c>
      <c r="BL400" s="17" t="s">
        <v>143</v>
      </c>
      <c r="BM400" s="144" t="s">
        <v>2041</v>
      </c>
    </row>
    <row r="401" spans="2:65" s="12" customFormat="1" ht="11.25">
      <c r="B401" s="152"/>
      <c r="D401" s="146" t="s">
        <v>178</v>
      </c>
      <c r="E401" s="153" t="s">
        <v>1</v>
      </c>
      <c r="F401" s="154" t="s">
        <v>1672</v>
      </c>
      <c r="H401" s="155">
        <v>9.0719999999999992</v>
      </c>
      <c r="I401" s="156"/>
      <c r="L401" s="152"/>
      <c r="M401" s="157"/>
      <c r="T401" s="158"/>
      <c r="AT401" s="153" t="s">
        <v>178</v>
      </c>
      <c r="AU401" s="153" t="s">
        <v>84</v>
      </c>
      <c r="AV401" s="12" t="s">
        <v>84</v>
      </c>
      <c r="AW401" s="12" t="s">
        <v>31</v>
      </c>
      <c r="AX401" s="12" t="s">
        <v>82</v>
      </c>
      <c r="AY401" s="153" t="s">
        <v>138</v>
      </c>
    </row>
    <row r="402" spans="2:65" s="1" customFormat="1" ht="24.2" customHeight="1">
      <c r="B402" s="131"/>
      <c r="C402" s="132" t="s">
        <v>663</v>
      </c>
      <c r="D402" s="132" t="s">
        <v>139</v>
      </c>
      <c r="E402" s="133" t="s">
        <v>507</v>
      </c>
      <c r="F402" s="134" t="s">
        <v>508</v>
      </c>
      <c r="G402" s="135" t="s">
        <v>492</v>
      </c>
      <c r="H402" s="136">
        <v>18.143999999999998</v>
      </c>
      <c r="I402" s="137"/>
      <c r="J402" s="138">
        <f>ROUND(I402*H402,2)</f>
        <v>0</v>
      </c>
      <c r="K402" s="139"/>
      <c r="L402" s="32"/>
      <c r="M402" s="140" t="s">
        <v>1</v>
      </c>
      <c r="N402" s="141" t="s">
        <v>39</v>
      </c>
      <c r="P402" s="142">
        <f>O402*H402</f>
        <v>0</v>
      </c>
      <c r="Q402" s="142">
        <v>0</v>
      </c>
      <c r="R402" s="142">
        <f>Q402*H402</f>
        <v>0</v>
      </c>
      <c r="S402" s="142">
        <v>0</v>
      </c>
      <c r="T402" s="143">
        <f>S402*H402</f>
        <v>0</v>
      </c>
      <c r="AR402" s="144" t="s">
        <v>143</v>
      </c>
      <c r="AT402" s="144" t="s">
        <v>139</v>
      </c>
      <c r="AU402" s="144" t="s">
        <v>84</v>
      </c>
      <c r="AY402" s="17" t="s">
        <v>138</v>
      </c>
      <c r="BE402" s="145">
        <f>IF(N402="základní",J402,0)</f>
        <v>0</v>
      </c>
      <c r="BF402" s="145">
        <f>IF(N402="snížená",J402,0)</f>
        <v>0</v>
      </c>
      <c r="BG402" s="145">
        <f>IF(N402="zákl. přenesená",J402,0)</f>
        <v>0</v>
      </c>
      <c r="BH402" s="145">
        <f>IF(N402="sníž. přenesená",J402,0)</f>
        <v>0</v>
      </c>
      <c r="BI402" s="145">
        <f>IF(N402="nulová",J402,0)</f>
        <v>0</v>
      </c>
      <c r="BJ402" s="17" t="s">
        <v>82</v>
      </c>
      <c r="BK402" s="145">
        <f>ROUND(I402*H402,2)</f>
        <v>0</v>
      </c>
      <c r="BL402" s="17" t="s">
        <v>143</v>
      </c>
      <c r="BM402" s="144" t="s">
        <v>2042</v>
      </c>
    </row>
    <row r="403" spans="2:65" s="12" customFormat="1" ht="11.25">
      <c r="B403" s="152"/>
      <c r="D403" s="146" t="s">
        <v>178</v>
      </c>
      <c r="F403" s="154" t="s">
        <v>2043</v>
      </c>
      <c r="H403" s="155">
        <v>18.143999999999998</v>
      </c>
      <c r="I403" s="156"/>
      <c r="L403" s="152"/>
      <c r="M403" s="157"/>
      <c r="T403" s="158"/>
      <c r="AT403" s="153" t="s">
        <v>178</v>
      </c>
      <c r="AU403" s="153" t="s">
        <v>84</v>
      </c>
      <c r="AV403" s="12" t="s">
        <v>84</v>
      </c>
      <c r="AW403" s="12" t="s">
        <v>3</v>
      </c>
      <c r="AX403" s="12" t="s">
        <v>82</v>
      </c>
      <c r="AY403" s="153" t="s">
        <v>138</v>
      </c>
    </row>
    <row r="404" spans="2:65" s="1" customFormat="1" ht="24.2" customHeight="1">
      <c r="B404" s="131"/>
      <c r="C404" s="132" t="s">
        <v>2044</v>
      </c>
      <c r="D404" s="132" t="s">
        <v>139</v>
      </c>
      <c r="E404" s="133" t="s">
        <v>1921</v>
      </c>
      <c r="F404" s="134" t="s">
        <v>1922</v>
      </c>
      <c r="G404" s="135" t="s">
        <v>207</v>
      </c>
      <c r="H404" s="136">
        <v>75.599999999999994</v>
      </c>
      <c r="I404" s="137"/>
      <c r="J404" s="138">
        <f>ROUND(I404*H404,2)</f>
        <v>0</v>
      </c>
      <c r="K404" s="139"/>
      <c r="L404" s="32"/>
      <c r="M404" s="140" t="s">
        <v>1</v>
      </c>
      <c r="N404" s="141" t="s">
        <v>39</v>
      </c>
      <c r="P404" s="142">
        <f>O404*H404</f>
        <v>0</v>
      </c>
      <c r="Q404" s="142">
        <v>0</v>
      </c>
      <c r="R404" s="142">
        <f>Q404*H404</f>
        <v>0</v>
      </c>
      <c r="S404" s="142">
        <v>0</v>
      </c>
      <c r="T404" s="143">
        <f>S404*H404</f>
        <v>0</v>
      </c>
      <c r="AR404" s="144" t="s">
        <v>143</v>
      </c>
      <c r="AT404" s="144" t="s">
        <v>139</v>
      </c>
      <c r="AU404" s="144" t="s">
        <v>84</v>
      </c>
      <c r="AY404" s="17" t="s">
        <v>138</v>
      </c>
      <c r="BE404" s="145">
        <f>IF(N404="základní",J404,0)</f>
        <v>0</v>
      </c>
      <c r="BF404" s="145">
        <f>IF(N404="snížená",J404,0)</f>
        <v>0</v>
      </c>
      <c r="BG404" s="145">
        <f>IF(N404="zákl. přenesená",J404,0)</f>
        <v>0</v>
      </c>
      <c r="BH404" s="145">
        <f>IF(N404="sníž. přenesená",J404,0)</f>
        <v>0</v>
      </c>
      <c r="BI404" s="145">
        <f>IF(N404="nulová",J404,0)</f>
        <v>0</v>
      </c>
      <c r="BJ404" s="17" t="s">
        <v>82</v>
      </c>
      <c r="BK404" s="145">
        <f>ROUND(I404*H404,2)</f>
        <v>0</v>
      </c>
      <c r="BL404" s="17" t="s">
        <v>143</v>
      </c>
      <c r="BM404" s="144" t="s">
        <v>2045</v>
      </c>
    </row>
    <row r="405" spans="2:65" s="12" customFormat="1" ht="11.25">
      <c r="B405" s="152"/>
      <c r="D405" s="146" t="s">
        <v>178</v>
      </c>
      <c r="E405" s="153" t="s">
        <v>1</v>
      </c>
      <c r="F405" s="154" t="s">
        <v>2046</v>
      </c>
      <c r="H405" s="155">
        <v>75.599999999999994</v>
      </c>
      <c r="I405" s="156"/>
      <c r="L405" s="152"/>
      <c r="M405" s="157"/>
      <c r="T405" s="158"/>
      <c r="AT405" s="153" t="s">
        <v>178</v>
      </c>
      <c r="AU405" s="153" t="s">
        <v>84</v>
      </c>
      <c r="AV405" s="12" t="s">
        <v>84</v>
      </c>
      <c r="AW405" s="12" t="s">
        <v>31</v>
      </c>
      <c r="AX405" s="12" t="s">
        <v>82</v>
      </c>
      <c r="AY405" s="153" t="s">
        <v>138</v>
      </c>
    </row>
    <row r="406" spans="2:65" s="1" customFormat="1" ht="16.5" customHeight="1">
      <c r="B406" s="131"/>
      <c r="C406" s="180" t="s">
        <v>2047</v>
      </c>
      <c r="D406" s="180" t="s">
        <v>320</v>
      </c>
      <c r="E406" s="181" t="s">
        <v>1925</v>
      </c>
      <c r="F406" s="182" t="s">
        <v>481</v>
      </c>
      <c r="G406" s="183" t="s">
        <v>214</v>
      </c>
      <c r="H406" s="184">
        <v>3.8929999999999998</v>
      </c>
      <c r="I406" s="185"/>
      <c r="J406" s="186">
        <f>ROUND(I406*H406,2)</f>
        <v>0</v>
      </c>
      <c r="K406" s="187"/>
      <c r="L406" s="188"/>
      <c r="M406" s="189" t="s">
        <v>1</v>
      </c>
      <c r="N406" s="190" t="s">
        <v>39</v>
      </c>
      <c r="P406" s="142">
        <f>O406*H406</f>
        <v>0</v>
      </c>
      <c r="Q406" s="142">
        <v>0.3</v>
      </c>
      <c r="R406" s="142">
        <f>Q406*H406</f>
        <v>1.1678999999999999</v>
      </c>
      <c r="S406" s="142">
        <v>0</v>
      </c>
      <c r="T406" s="143">
        <f>S406*H406</f>
        <v>0</v>
      </c>
      <c r="AR406" s="144" t="s">
        <v>180</v>
      </c>
      <c r="AT406" s="144" t="s">
        <v>320</v>
      </c>
      <c r="AU406" s="144" t="s">
        <v>84</v>
      </c>
      <c r="AY406" s="17" t="s">
        <v>138</v>
      </c>
      <c r="BE406" s="145">
        <f>IF(N406="základní",J406,0)</f>
        <v>0</v>
      </c>
      <c r="BF406" s="145">
        <f>IF(N406="snížená",J406,0)</f>
        <v>0</v>
      </c>
      <c r="BG406" s="145">
        <f>IF(N406="zákl. přenesená",J406,0)</f>
        <v>0</v>
      </c>
      <c r="BH406" s="145">
        <f>IF(N406="sníž. přenesená",J406,0)</f>
        <v>0</v>
      </c>
      <c r="BI406" s="145">
        <f>IF(N406="nulová",J406,0)</f>
        <v>0</v>
      </c>
      <c r="BJ406" s="17" t="s">
        <v>82</v>
      </c>
      <c r="BK406" s="145">
        <f>ROUND(I406*H406,2)</f>
        <v>0</v>
      </c>
      <c r="BL406" s="17" t="s">
        <v>143</v>
      </c>
      <c r="BM406" s="144" t="s">
        <v>2048</v>
      </c>
    </row>
    <row r="407" spans="2:65" s="12" customFormat="1" ht="11.25">
      <c r="B407" s="152"/>
      <c r="D407" s="146" t="s">
        <v>178</v>
      </c>
      <c r="E407" s="153" t="s">
        <v>1</v>
      </c>
      <c r="F407" s="154" t="s">
        <v>2049</v>
      </c>
      <c r="H407" s="155">
        <v>3.78</v>
      </c>
      <c r="I407" s="156"/>
      <c r="L407" s="152"/>
      <c r="M407" s="157"/>
      <c r="T407" s="158"/>
      <c r="AT407" s="153" t="s">
        <v>178</v>
      </c>
      <c r="AU407" s="153" t="s">
        <v>84</v>
      </c>
      <c r="AV407" s="12" t="s">
        <v>84</v>
      </c>
      <c r="AW407" s="12" t="s">
        <v>31</v>
      </c>
      <c r="AX407" s="12" t="s">
        <v>82</v>
      </c>
      <c r="AY407" s="153" t="s">
        <v>138</v>
      </c>
    </row>
    <row r="408" spans="2:65" s="12" customFormat="1" ht="11.25">
      <c r="B408" s="152"/>
      <c r="D408" s="146" t="s">
        <v>178</v>
      </c>
      <c r="F408" s="154" t="s">
        <v>2050</v>
      </c>
      <c r="H408" s="155">
        <v>3.8929999999999998</v>
      </c>
      <c r="I408" s="156"/>
      <c r="L408" s="152"/>
      <c r="M408" s="157"/>
      <c r="T408" s="158"/>
      <c r="AT408" s="153" t="s">
        <v>178</v>
      </c>
      <c r="AU408" s="153" t="s">
        <v>84</v>
      </c>
      <c r="AV408" s="12" t="s">
        <v>84</v>
      </c>
      <c r="AW408" s="12" t="s">
        <v>3</v>
      </c>
      <c r="AX408" s="12" t="s">
        <v>82</v>
      </c>
      <c r="AY408" s="153" t="s">
        <v>138</v>
      </c>
    </row>
    <row r="409" spans="2:65" s="1" customFormat="1" ht="24.2" customHeight="1">
      <c r="B409" s="131"/>
      <c r="C409" s="132" t="s">
        <v>2051</v>
      </c>
      <c r="D409" s="132" t="s">
        <v>139</v>
      </c>
      <c r="E409" s="133" t="s">
        <v>1935</v>
      </c>
      <c r="F409" s="134" t="s">
        <v>1936</v>
      </c>
      <c r="G409" s="135" t="s">
        <v>207</v>
      </c>
      <c r="H409" s="136">
        <v>75.599999999999994</v>
      </c>
      <c r="I409" s="137"/>
      <c r="J409" s="138">
        <f>ROUND(I409*H409,2)</f>
        <v>0</v>
      </c>
      <c r="K409" s="139"/>
      <c r="L409" s="32"/>
      <c r="M409" s="140" t="s">
        <v>1</v>
      </c>
      <c r="N409" s="141" t="s">
        <v>39</v>
      </c>
      <c r="P409" s="142">
        <f>O409*H409</f>
        <v>0</v>
      </c>
      <c r="Q409" s="142">
        <v>0</v>
      </c>
      <c r="R409" s="142">
        <f>Q409*H409</f>
        <v>0</v>
      </c>
      <c r="S409" s="142">
        <v>0</v>
      </c>
      <c r="T409" s="143">
        <f>S409*H409</f>
        <v>0</v>
      </c>
      <c r="AR409" s="144" t="s">
        <v>143</v>
      </c>
      <c r="AT409" s="144" t="s">
        <v>139</v>
      </c>
      <c r="AU409" s="144" t="s">
        <v>84</v>
      </c>
      <c r="AY409" s="17" t="s">
        <v>138</v>
      </c>
      <c r="BE409" s="145">
        <f>IF(N409="základní",J409,0)</f>
        <v>0</v>
      </c>
      <c r="BF409" s="145">
        <f>IF(N409="snížená",J409,0)</f>
        <v>0</v>
      </c>
      <c r="BG409" s="145">
        <f>IF(N409="zákl. přenesená",J409,0)</f>
        <v>0</v>
      </c>
      <c r="BH409" s="145">
        <f>IF(N409="sníž. přenesená",J409,0)</f>
        <v>0</v>
      </c>
      <c r="BI409" s="145">
        <f>IF(N409="nulová",J409,0)</f>
        <v>0</v>
      </c>
      <c r="BJ409" s="17" t="s">
        <v>82</v>
      </c>
      <c r="BK409" s="145">
        <f>ROUND(I409*H409,2)</f>
        <v>0</v>
      </c>
      <c r="BL409" s="17" t="s">
        <v>143</v>
      </c>
      <c r="BM409" s="144" t="s">
        <v>2052</v>
      </c>
    </row>
    <row r="410" spans="2:65" s="12" customFormat="1" ht="11.25">
      <c r="B410" s="152"/>
      <c r="D410" s="146" t="s">
        <v>178</v>
      </c>
      <c r="E410" s="153" t="s">
        <v>1</v>
      </c>
      <c r="F410" s="154" t="s">
        <v>2046</v>
      </c>
      <c r="H410" s="155">
        <v>75.599999999999994</v>
      </c>
      <c r="I410" s="156"/>
      <c r="L410" s="152"/>
      <c r="M410" s="157"/>
      <c r="T410" s="158"/>
      <c r="AT410" s="153" t="s">
        <v>178</v>
      </c>
      <c r="AU410" s="153" t="s">
        <v>84</v>
      </c>
      <c r="AV410" s="12" t="s">
        <v>84</v>
      </c>
      <c r="AW410" s="12" t="s">
        <v>31</v>
      </c>
      <c r="AX410" s="12" t="s">
        <v>82</v>
      </c>
      <c r="AY410" s="153" t="s">
        <v>138</v>
      </c>
    </row>
    <row r="411" spans="2:65" s="1" customFormat="1" ht="16.5" customHeight="1">
      <c r="B411" s="131"/>
      <c r="C411" s="180" t="s">
        <v>2053</v>
      </c>
      <c r="D411" s="180" t="s">
        <v>320</v>
      </c>
      <c r="E411" s="181" t="s">
        <v>1940</v>
      </c>
      <c r="F411" s="182" t="s">
        <v>1941</v>
      </c>
      <c r="G411" s="183" t="s">
        <v>356</v>
      </c>
      <c r="H411" s="184">
        <v>2569.6439999999998</v>
      </c>
      <c r="I411" s="185"/>
      <c r="J411" s="186">
        <f>ROUND(I411*H411,2)</f>
        <v>0</v>
      </c>
      <c r="K411" s="187"/>
      <c r="L411" s="188"/>
      <c r="M411" s="189" t="s">
        <v>1</v>
      </c>
      <c r="N411" s="190" t="s">
        <v>39</v>
      </c>
      <c r="P411" s="142">
        <f>O411*H411</f>
        <v>0</v>
      </c>
      <c r="Q411" s="142">
        <v>1E-3</v>
      </c>
      <c r="R411" s="142">
        <f>Q411*H411</f>
        <v>2.5696439999999998</v>
      </c>
      <c r="S411" s="142">
        <v>0</v>
      </c>
      <c r="T411" s="143">
        <f>S411*H411</f>
        <v>0</v>
      </c>
      <c r="AR411" s="144" t="s">
        <v>180</v>
      </c>
      <c r="AT411" s="144" t="s">
        <v>320</v>
      </c>
      <c r="AU411" s="144" t="s">
        <v>84</v>
      </c>
      <c r="AY411" s="17" t="s">
        <v>138</v>
      </c>
      <c r="BE411" s="145">
        <f>IF(N411="základní",J411,0)</f>
        <v>0</v>
      </c>
      <c r="BF411" s="145">
        <f>IF(N411="snížená",J411,0)</f>
        <v>0</v>
      </c>
      <c r="BG411" s="145">
        <f>IF(N411="zákl. přenesená",J411,0)</f>
        <v>0</v>
      </c>
      <c r="BH411" s="145">
        <f>IF(N411="sníž. přenesená",J411,0)</f>
        <v>0</v>
      </c>
      <c r="BI411" s="145">
        <f>IF(N411="nulová",J411,0)</f>
        <v>0</v>
      </c>
      <c r="BJ411" s="17" t="s">
        <v>82</v>
      </c>
      <c r="BK411" s="145">
        <f>ROUND(I411*H411,2)</f>
        <v>0</v>
      </c>
      <c r="BL411" s="17" t="s">
        <v>143</v>
      </c>
      <c r="BM411" s="144" t="s">
        <v>2054</v>
      </c>
    </row>
    <row r="412" spans="2:65" s="12" customFormat="1" ht="11.25">
      <c r="B412" s="152"/>
      <c r="D412" s="146" t="s">
        <v>178</v>
      </c>
      <c r="E412" s="153" t="s">
        <v>1</v>
      </c>
      <c r="F412" s="154" t="s">
        <v>2055</v>
      </c>
      <c r="H412" s="155">
        <v>2494.8000000000002</v>
      </c>
      <c r="I412" s="156"/>
      <c r="L412" s="152"/>
      <c r="M412" s="157"/>
      <c r="T412" s="158"/>
      <c r="AT412" s="153" t="s">
        <v>178</v>
      </c>
      <c r="AU412" s="153" t="s">
        <v>84</v>
      </c>
      <c r="AV412" s="12" t="s">
        <v>84</v>
      </c>
      <c r="AW412" s="12" t="s">
        <v>31</v>
      </c>
      <c r="AX412" s="12" t="s">
        <v>82</v>
      </c>
      <c r="AY412" s="153" t="s">
        <v>138</v>
      </c>
    </row>
    <row r="413" spans="2:65" s="12" customFormat="1" ht="11.25">
      <c r="B413" s="152"/>
      <c r="D413" s="146" t="s">
        <v>178</v>
      </c>
      <c r="F413" s="154" t="s">
        <v>2056</v>
      </c>
      <c r="H413" s="155">
        <v>2569.6439999999998</v>
      </c>
      <c r="I413" s="156"/>
      <c r="L413" s="152"/>
      <c r="M413" s="157"/>
      <c r="T413" s="158"/>
      <c r="AT413" s="153" t="s">
        <v>178</v>
      </c>
      <c r="AU413" s="153" t="s">
        <v>84</v>
      </c>
      <c r="AV413" s="12" t="s">
        <v>84</v>
      </c>
      <c r="AW413" s="12" t="s">
        <v>3</v>
      </c>
      <c r="AX413" s="12" t="s">
        <v>82</v>
      </c>
      <c r="AY413" s="153" t="s">
        <v>138</v>
      </c>
    </row>
    <row r="414" spans="2:65" s="1" customFormat="1" ht="16.5" customHeight="1">
      <c r="B414" s="131"/>
      <c r="C414" s="132" t="s">
        <v>2057</v>
      </c>
      <c r="D414" s="132" t="s">
        <v>139</v>
      </c>
      <c r="E414" s="133" t="s">
        <v>2058</v>
      </c>
      <c r="F414" s="134" t="s">
        <v>2059</v>
      </c>
      <c r="G414" s="135" t="s">
        <v>298</v>
      </c>
      <c r="H414" s="136">
        <v>168</v>
      </c>
      <c r="I414" s="137"/>
      <c r="J414" s="138">
        <f>ROUND(I414*H414,2)</f>
        <v>0</v>
      </c>
      <c r="K414" s="139"/>
      <c r="L414" s="32"/>
      <c r="M414" s="140" t="s">
        <v>1</v>
      </c>
      <c r="N414" s="141" t="s">
        <v>39</v>
      </c>
      <c r="P414" s="142">
        <f>O414*H414</f>
        <v>0</v>
      </c>
      <c r="Q414" s="142">
        <v>0</v>
      </c>
      <c r="R414" s="142">
        <f>Q414*H414</f>
        <v>0</v>
      </c>
      <c r="S414" s="142">
        <v>0</v>
      </c>
      <c r="T414" s="143">
        <f>S414*H414</f>
        <v>0</v>
      </c>
      <c r="AR414" s="144" t="s">
        <v>143</v>
      </c>
      <c r="AT414" s="144" t="s">
        <v>139</v>
      </c>
      <c r="AU414" s="144" t="s">
        <v>84</v>
      </c>
      <c r="AY414" s="17" t="s">
        <v>138</v>
      </c>
      <c r="BE414" s="145">
        <f>IF(N414="základní",J414,0)</f>
        <v>0</v>
      </c>
      <c r="BF414" s="145">
        <f>IF(N414="snížená",J414,0)</f>
        <v>0</v>
      </c>
      <c r="BG414" s="145">
        <f>IF(N414="zákl. přenesená",J414,0)</f>
        <v>0</v>
      </c>
      <c r="BH414" s="145">
        <f>IF(N414="sníž. přenesená",J414,0)</f>
        <v>0</v>
      </c>
      <c r="BI414" s="145">
        <f>IF(N414="nulová",J414,0)</f>
        <v>0</v>
      </c>
      <c r="BJ414" s="17" t="s">
        <v>82</v>
      </c>
      <c r="BK414" s="145">
        <f>ROUND(I414*H414,2)</f>
        <v>0</v>
      </c>
      <c r="BL414" s="17" t="s">
        <v>143</v>
      </c>
      <c r="BM414" s="144" t="s">
        <v>2060</v>
      </c>
    </row>
    <row r="415" spans="2:65" s="12" customFormat="1" ht="11.25">
      <c r="B415" s="152"/>
      <c r="D415" s="146" t="s">
        <v>178</v>
      </c>
      <c r="E415" s="153" t="s">
        <v>1</v>
      </c>
      <c r="F415" s="154" t="s">
        <v>2061</v>
      </c>
      <c r="H415" s="155">
        <v>168</v>
      </c>
      <c r="I415" s="156"/>
      <c r="L415" s="152"/>
      <c r="M415" s="157"/>
      <c r="T415" s="158"/>
      <c r="AT415" s="153" t="s">
        <v>178</v>
      </c>
      <c r="AU415" s="153" t="s">
        <v>84</v>
      </c>
      <c r="AV415" s="12" t="s">
        <v>84</v>
      </c>
      <c r="AW415" s="12" t="s">
        <v>31</v>
      </c>
      <c r="AX415" s="12" t="s">
        <v>82</v>
      </c>
      <c r="AY415" s="153" t="s">
        <v>138</v>
      </c>
    </row>
    <row r="416" spans="2:65" s="1" customFormat="1" ht="24.2" customHeight="1">
      <c r="B416" s="131"/>
      <c r="C416" s="132" t="s">
        <v>2062</v>
      </c>
      <c r="D416" s="132" t="s">
        <v>139</v>
      </c>
      <c r="E416" s="133" t="s">
        <v>648</v>
      </c>
      <c r="F416" s="134" t="s">
        <v>649</v>
      </c>
      <c r="G416" s="135" t="s">
        <v>227</v>
      </c>
      <c r="H416" s="136">
        <v>3.738</v>
      </c>
      <c r="I416" s="137"/>
      <c r="J416" s="138">
        <f>ROUND(I416*H416,2)</f>
        <v>0</v>
      </c>
      <c r="K416" s="139"/>
      <c r="L416" s="32"/>
      <c r="M416" s="140" t="s">
        <v>1</v>
      </c>
      <c r="N416" s="141" t="s">
        <v>39</v>
      </c>
      <c r="P416" s="142">
        <f>O416*H416</f>
        <v>0</v>
      </c>
      <c r="Q416" s="142">
        <v>0</v>
      </c>
      <c r="R416" s="142">
        <f>Q416*H416</f>
        <v>0</v>
      </c>
      <c r="S416" s="142">
        <v>0</v>
      </c>
      <c r="T416" s="143">
        <f>S416*H416</f>
        <v>0</v>
      </c>
      <c r="AR416" s="144" t="s">
        <v>143</v>
      </c>
      <c r="AT416" s="144" t="s">
        <v>139</v>
      </c>
      <c r="AU416" s="144" t="s">
        <v>84</v>
      </c>
      <c r="AY416" s="17" t="s">
        <v>138</v>
      </c>
      <c r="BE416" s="145">
        <f>IF(N416="základní",J416,0)</f>
        <v>0</v>
      </c>
      <c r="BF416" s="145">
        <f>IF(N416="snížená",J416,0)</f>
        <v>0</v>
      </c>
      <c r="BG416" s="145">
        <f>IF(N416="zákl. přenesená",J416,0)</f>
        <v>0</v>
      </c>
      <c r="BH416" s="145">
        <f>IF(N416="sníž. přenesená",J416,0)</f>
        <v>0</v>
      </c>
      <c r="BI416" s="145">
        <f>IF(N416="nulová",J416,0)</f>
        <v>0</v>
      </c>
      <c r="BJ416" s="17" t="s">
        <v>82</v>
      </c>
      <c r="BK416" s="145">
        <f>ROUND(I416*H416,2)</f>
        <v>0</v>
      </c>
      <c r="BL416" s="17" t="s">
        <v>143</v>
      </c>
      <c r="BM416" s="144" t="s">
        <v>2063</v>
      </c>
    </row>
    <row r="417" spans="2:65" s="1" customFormat="1" ht="16.5" customHeight="1">
      <c r="B417" s="131"/>
      <c r="C417" s="132" t="s">
        <v>2064</v>
      </c>
      <c r="D417" s="132" t="s">
        <v>139</v>
      </c>
      <c r="E417" s="133" t="s">
        <v>2065</v>
      </c>
      <c r="F417" s="134" t="s">
        <v>2006</v>
      </c>
      <c r="G417" s="135" t="s">
        <v>142</v>
      </c>
      <c r="H417" s="136">
        <v>1</v>
      </c>
      <c r="I417" s="137"/>
      <c r="J417" s="138">
        <f>ROUND(I417*H417,2)</f>
        <v>0</v>
      </c>
      <c r="K417" s="139"/>
      <c r="L417" s="32"/>
      <c r="M417" s="140" t="s">
        <v>1</v>
      </c>
      <c r="N417" s="141" t="s">
        <v>39</v>
      </c>
      <c r="P417" s="142">
        <f>O417*H417</f>
        <v>0</v>
      </c>
      <c r="Q417" s="142">
        <v>0</v>
      </c>
      <c r="R417" s="142">
        <f>Q417*H417</f>
        <v>0</v>
      </c>
      <c r="S417" s="142">
        <v>0</v>
      </c>
      <c r="T417" s="143">
        <f>S417*H417</f>
        <v>0</v>
      </c>
      <c r="AR417" s="144" t="s">
        <v>143</v>
      </c>
      <c r="AT417" s="144" t="s">
        <v>139</v>
      </c>
      <c r="AU417" s="144" t="s">
        <v>84</v>
      </c>
      <c r="AY417" s="17" t="s">
        <v>138</v>
      </c>
      <c r="BE417" s="145">
        <f>IF(N417="základní",J417,0)</f>
        <v>0</v>
      </c>
      <c r="BF417" s="145">
        <f>IF(N417="snížená",J417,0)</f>
        <v>0</v>
      </c>
      <c r="BG417" s="145">
        <f>IF(N417="zákl. přenesená",J417,0)</f>
        <v>0</v>
      </c>
      <c r="BH417" s="145">
        <f>IF(N417="sníž. přenesená",J417,0)</f>
        <v>0</v>
      </c>
      <c r="BI417" s="145">
        <f>IF(N417="nulová",J417,0)</f>
        <v>0</v>
      </c>
      <c r="BJ417" s="17" t="s">
        <v>82</v>
      </c>
      <c r="BK417" s="145">
        <f>ROUND(I417*H417,2)</f>
        <v>0</v>
      </c>
      <c r="BL417" s="17" t="s">
        <v>143</v>
      </c>
      <c r="BM417" s="144" t="s">
        <v>2066</v>
      </c>
    </row>
    <row r="418" spans="2:65" s="11" customFormat="1" ht="22.9" customHeight="1">
      <c r="B418" s="121"/>
      <c r="D418" s="122" t="s">
        <v>73</v>
      </c>
      <c r="E418" s="150" t="s">
        <v>2067</v>
      </c>
      <c r="F418" s="150" t="s">
        <v>2068</v>
      </c>
      <c r="I418" s="124"/>
      <c r="J418" s="151">
        <f>BK418</f>
        <v>0</v>
      </c>
      <c r="L418" s="121"/>
      <c r="M418" s="126"/>
      <c r="P418" s="127">
        <f>SUM(P419:P440)</f>
        <v>0</v>
      </c>
      <c r="R418" s="127">
        <f>SUM(R419:R440)</f>
        <v>0</v>
      </c>
      <c r="T418" s="128">
        <f>SUM(T419:T440)</f>
        <v>0</v>
      </c>
      <c r="AR418" s="122" t="s">
        <v>82</v>
      </c>
      <c r="AT418" s="129" t="s">
        <v>73</v>
      </c>
      <c r="AU418" s="129" t="s">
        <v>82</v>
      </c>
      <c r="AY418" s="122" t="s">
        <v>138</v>
      </c>
      <c r="BK418" s="130">
        <f>SUM(BK419:BK440)</f>
        <v>0</v>
      </c>
    </row>
    <row r="419" spans="2:65" s="1" customFormat="1" ht="21.75" customHeight="1">
      <c r="B419" s="131"/>
      <c r="C419" s="132" t="s">
        <v>2069</v>
      </c>
      <c r="D419" s="132" t="s">
        <v>139</v>
      </c>
      <c r="E419" s="133" t="s">
        <v>490</v>
      </c>
      <c r="F419" s="134" t="s">
        <v>491</v>
      </c>
      <c r="G419" s="135" t="s">
        <v>492</v>
      </c>
      <c r="H419" s="136">
        <v>10.08</v>
      </c>
      <c r="I419" s="137"/>
      <c r="J419" s="138">
        <f>ROUND(I419*H419,2)</f>
        <v>0</v>
      </c>
      <c r="K419" s="139"/>
      <c r="L419" s="32"/>
      <c r="M419" s="140" t="s">
        <v>1</v>
      </c>
      <c r="N419" s="141" t="s">
        <v>39</v>
      </c>
      <c r="P419" s="142">
        <f>O419*H419</f>
        <v>0</v>
      </c>
      <c r="Q419" s="142">
        <v>0</v>
      </c>
      <c r="R419" s="142">
        <f>Q419*H419</f>
        <v>0</v>
      </c>
      <c r="S419" s="142">
        <v>0</v>
      </c>
      <c r="T419" s="143">
        <f>S419*H419</f>
        <v>0</v>
      </c>
      <c r="AR419" s="144" t="s">
        <v>143</v>
      </c>
      <c r="AT419" s="144" t="s">
        <v>139</v>
      </c>
      <c r="AU419" s="144" t="s">
        <v>84</v>
      </c>
      <c r="AY419" s="17" t="s">
        <v>138</v>
      </c>
      <c r="BE419" s="145">
        <f>IF(N419="základní",J419,0)</f>
        <v>0</v>
      </c>
      <c r="BF419" s="145">
        <f>IF(N419="snížená",J419,0)</f>
        <v>0</v>
      </c>
      <c r="BG419" s="145">
        <f>IF(N419="zákl. přenesená",J419,0)</f>
        <v>0</v>
      </c>
      <c r="BH419" s="145">
        <f>IF(N419="sníž. přenesená",J419,0)</f>
        <v>0</v>
      </c>
      <c r="BI419" s="145">
        <f>IF(N419="nulová",J419,0)</f>
        <v>0</v>
      </c>
      <c r="BJ419" s="17" t="s">
        <v>82</v>
      </c>
      <c r="BK419" s="145">
        <f>ROUND(I419*H419,2)</f>
        <v>0</v>
      </c>
      <c r="BL419" s="17" t="s">
        <v>143</v>
      </c>
      <c r="BM419" s="144" t="s">
        <v>2070</v>
      </c>
    </row>
    <row r="420" spans="2:65" s="1" customFormat="1" ht="19.5">
      <c r="B420" s="32"/>
      <c r="D420" s="146" t="s">
        <v>145</v>
      </c>
      <c r="F420" s="147" t="s">
        <v>2038</v>
      </c>
      <c r="I420" s="148"/>
      <c r="L420" s="32"/>
      <c r="M420" s="149"/>
      <c r="T420" s="56"/>
      <c r="AT420" s="17" t="s">
        <v>145</v>
      </c>
      <c r="AU420" s="17" t="s">
        <v>84</v>
      </c>
    </row>
    <row r="421" spans="2:65" s="12" customFormat="1" ht="11.25">
      <c r="B421" s="152"/>
      <c r="D421" s="146" t="s">
        <v>178</v>
      </c>
      <c r="E421" s="153" t="s">
        <v>1674</v>
      </c>
      <c r="F421" s="154" t="s">
        <v>2071</v>
      </c>
      <c r="H421" s="155">
        <v>10.08</v>
      </c>
      <c r="I421" s="156"/>
      <c r="L421" s="152"/>
      <c r="M421" s="157"/>
      <c r="T421" s="158"/>
      <c r="AT421" s="153" t="s">
        <v>178</v>
      </c>
      <c r="AU421" s="153" t="s">
        <v>84</v>
      </c>
      <c r="AV421" s="12" t="s">
        <v>84</v>
      </c>
      <c r="AW421" s="12" t="s">
        <v>31</v>
      </c>
      <c r="AX421" s="12" t="s">
        <v>74</v>
      </c>
      <c r="AY421" s="153" t="s">
        <v>138</v>
      </c>
    </row>
    <row r="422" spans="2:65" s="13" customFormat="1" ht="11.25">
      <c r="B422" s="163"/>
      <c r="D422" s="146" t="s">
        <v>178</v>
      </c>
      <c r="E422" s="164" t="s">
        <v>1</v>
      </c>
      <c r="F422" s="165" t="s">
        <v>221</v>
      </c>
      <c r="H422" s="166">
        <v>10.08</v>
      </c>
      <c r="I422" s="167"/>
      <c r="L422" s="163"/>
      <c r="M422" s="168"/>
      <c r="T422" s="169"/>
      <c r="AT422" s="164" t="s">
        <v>178</v>
      </c>
      <c r="AU422" s="164" t="s">
        <v>84</v>
      </c>
      <c r="AV422" s="13" t="s">
        <v>143</v>
      </c>
      <c r="AW422" s="13" t="s">
        <v>31</v>
      </c>
      <c r="AX422" s="13" t="s">
        <v>82</v>
      </c>
      <c r="AY422" s="164" t="s">
        <v>138</v>
      </c>
    </row>
    <row r="423" spans="2:65" s="1" customFormat="1" ht="21.75" customHeight="1">
      <c r="B423" s="131"/>
      <c r="C423" s="132" t="s">
        <v>2072</v>
      </c>
      <c r="D423" s="132" t="s">
        <v>139</v>
      </c>
      <c r="E423" s="133" t="s">
        <v>502</v>
      </c>
      <c r="F423" s="134" t="s">
        <v>503</v>
      </c>
      <c r="G423" s="135" t="s">
        <v>492</v>
      </c>
      <c r="H423" s="136">
        <v>10.08</v>
      </c>
      <c r="I423" s="137"/>
      <c r="J423" s="138">
        <f>ROUND(I423*H423,2)</f>
        <v>0</v>
      </c>
      <c r="K423" s="139"/>
      <c r="L423" s="32"/>
      <c r="M423" s="140" t="s">
        <v>1</v>
      </c>
      <c r="N423" s="141" t="s">
        <v>39</v>
      </c>
      <c r="P423" s="142">
        <f>O423*H423</f>
        <v>0</v>
      </c>
      <c r="Q423" s="142">
        <v>0</v>
      </c>
      <c r="R423" s="142">
        <f>Q423*H423</f>
        <v>0</v>
      </c>
      <c r="S423" s="142">
        <v>0</v>
      </c>
      <c r="T423" s="143">
        <f>S423*H423</f>
        <v>0</v>
      </c>
      <c r="AR423" s="144" t="s">
        <v>143</v>
      </c>
      <c r="AT423" s="144" t="s">
        <v>139</v>
      </c>
      <c r="AU423" s="144" t="s">
        <v>84</v>
      </c>
      <c r="AY423" s="17" t="s">
        <v>138</v>
      </c>
      <c r="BE423" s="145">
        <f>IF(N423="základní",J423,0)</f>
        <v>0</v>
      </c>
      <c r="BF423" s="145">
        <f>IF(N423="snížená",J423,0)</f>
        <v>0</v>
      </c>
      <c r="BG423" s="145">
        <f>IF(N423="zákl. přenesená",J423,0)</f>
        <v>0</v>
      </c>
      <c r="BH423" s="145">
        <f>IF(N423="sníž. přenesená",J423,0)</f>
        <v>0</v>
      </c>
      <c r="BI423" s="145">
        <f>IF(N423="nulová",J423,0)</f>
        <v>0</v>
      </c>
      <c r="BJ423" s="17" t="s">
        <v>82</v>
      </c>
      <c r="BK423" s="145">
        <f>ROUND(I423*H423,2)</f>
        <v>0</v>
      </c>
      <c r="BL423" s="17" t="s">
        <v>143</v>
      </c>
      <c r="BM423" s="144" t="s">
        <v>2073</v>
      </c>
    </row>
    <row r="424" spans="2:65" s="12" customFormat="1" ht="11.25">
      <c r="B424" s="152"/>
      <c r="D424" s="146" t="s">
        <v>178</v>
      </c>
      <c r="E424" s="153" t="s">
        <v>1</v>
      </c>
      <c r="F424" s="154" t="s">
        <v>1674</v>
      </c>
      <c r="H424" s="155">
        <v>10.08</v>
      </c>
      <c r="I424" s="156"/>
      <c r="L424" s="152"/>
      <c r="M424" s="157"/>
      <c r="T424" s="158"/>
      <c r="AT424" s="153" t="s">
        <v>178</v>
      </c>
      <c r="AU424" s="153" t="s">
        <v>84</v>
      </c>
      <c r="AV424" s="12" t="s">
        <v>84</v>
      </c>
      <c r="AW424" s="12" t="s">
        <v>31</v>
      </c>
      <c r="AX424" s="12" t="s">
        <v>82</v>
      </c>
      <c r="AY424" s="153" t="s">
        <v>138</v>
      </c>
    </row>
    <row r="425" spans="2:65" s="1" customFormat="1" ht="24.2" customHeight="1">
      <c r="B425" s="131"/>
      <c r="C425" s="132" t="s">
        <v>2074</v>
      </c>
      <c r="D425" s="132" t="s">
        <v>139</v>
      </c>
      <c r="E425" s="133" t="s">
        <v>507</v>
      </c>
      <c r="F425" s="134" t="s">
        <v>508</v>
      </c>
      <c r="G425" s="135" t="s">
        <v>492</v>
      </c>
      <c r="H425" s="136">
        <v>20.16</v>
      </c>
      <c r="I425" s="137"/>
      <c r="J425" s="138">
        <f>ROUND(I425*H425,2)</f>
        <v>0</v>
      </c>
      <c r="K425" s="139"/>
      <c r="L425" s="32"/>
      <c r="M425" s="140" t="s">
        <v>1</v>
      </c>
      <c r="N425" s="141" t="s">
        <v>39</v>
      </c>
      <c r="P425" s="142">
        <f>O425*H425</f>
        <v>0</v>
      </c>
      <c r="Q425" s="142">
        <v>0</v>
      </c>
      <c r="R425" s="142">
        <f>Q425*H425</f>
        <v>0</v>
      </c>
      <c r="S425" s="142">
        <v>0</v>
      </c>
      <c r="T425" s="143">
        <f>S425*H425</f>
        <v>0</v>
      </c>
      <c r="AR425" s="144" t="s">
        <v>143</v>
      </c>
      <c r="AT425" s="144" t="s">
        <v>139</v>
      </c>
      <c r="AU425" s="144" t="s">
        <v>84</v>
      </c>
      <c r="AY425" s="17" t="s">
        <v>138</v>
      </c>
      <c r="BE425" s="145">
        <f>IF(N425="základní",J425,0)</f>
        <v>0</v>
      </c>
      <c r="BF425" s="145">
        <f>IF(N425="snížená",J425,0)</f>
        <v>0</v>
      </c>
      <c r="BG425" s="145">
        <f>IF(N425="zákl. přenesená",J425,0)</f>
        <v>0</v>
      </c>
      <c r="BH425" s="145">
        <f>IF(N425="sníž. přenesená",J425,0)</f>
        <v>0</v>
      </c>
      <c r="BI425" s="145">
        <f>IF(N425="nulová",J425,0)</f>
        <v>0</v>
      </c>
      <c r="BJ425" s="17" t="s">
        <v>82</v>
      </c>
      <c r="BK425" s="145">
        <f>ROUND(I425*H425,2)</f>
        <v>0</v>
      </c>
      <c r="BL425" s="17" t="s">
        <v>143</v>
      </c>
      <c r="BM425" s="144" t="s">
        <v>2075</v>
      </c>
    </row>
    <row r="426" spans="2:65" s="12" customFormat="1" ht="11.25">
      <c r="B426" s="152"/>
      <c r="D426" s="146" t="s">
        <v>178</v>
      </c>
      <c r="F426" s="154" t="s">
        <v>2076</v>
      </c>
      <c r="H426" s="155">
        <v>20.16</v>
      </c>
      <c r="I426" s="156"/>
      <c r="L426" s="152"/>
      <c r="M426" s="157"/>
      <c r="T426" s="158"/>
      <c r="AT426" s="153" t="s">
        <v>178</v>
      </c>
      <c r="AU426" s="153" t="s">
        <v>84</v>
      </c>
      <c r="AV426" s="12" t="s">
        <v>84</v>
      </c>
      <c r="AW426" s="12" t="s">
        <v>3</v>
      </c>
      <c r="AX426" s="12" t="s">
        <v>82</v>
      </c>
      <c r="AY426" s="153" t="s">
        <v>138</v>
      </c>
    </row>
    <row r="427" spans="2:65" s="1" customFormat="1" ht="24.2" customHeight="1">
      <c r="B427" s="131"/>
      <c r="C427" s="132" t="s">
        <v>2077</v>
      </c>
      <c r="D427" s="132" t="s">
        <v>139</v>
      </c>
      <c r="E427" s="133" t="s">
        <v>1930</v>
      </c>
      <c r="F427" s="134" t="s">
        <v>1931</v>
      </c>
      <c r="G427" s="135" t="s">
        <v>207</v>
      </c>
      <c r="H427" s="136">
        <v>84</v>
      </c>
      <c r="I427" s="137"/>
      <c r="J427" s="138">
        <f>ROUND(I427*H427,2)</f>
        <v>0</v>
      </c>
      <c r="K427" s="139"/>
      <c r="L427" s="32"/>
      <c r="M427" s="140" t="s">
        <v>1</v>
      </c>
      <c r="N427" s="141" t="s">
        <v>39</v>
      </c>
      <c r="P427" s="142">
        <f>O427*H427</f>
        <v>0</v>
      </c>
      <c r="Q427" s="142">
        <v>0</v>
      </c>
      <c r="R427" s="142">
        <f>Q427*H427</f>
        <v>0</v>
      </c>
      <c r="S427" s="142">
        <v>0</v>
      </c>
      <c r="T427" s="143">
        <f>S427*H427</f>
        <v>0</v>
      </c>
      <c r="AR427" s="144" t="s">
        <v>143</v>
      </c>
      <c r="AT427" s="144" t="s">
        <v>139</v>
      </c>
      <c r="AU427" s="144" t="s">
        <v>84</v>
      </c>
      <c r="AY427" s="17" t="s">
        <v>138</v>
      </c>
      <c r="BE427" s="145">
        <f>IF(N427="základní",J427,0)</f>
        <v>0</v>
      </c>
      <c r="BF427" s="145">
        <f>IF(N427="snížená",J427,0)</f>
        <v>0</v>
      </c>
      <c r="BG427" s="145">
        <f>IF(N427="zákl. přenesená",J427,0)</f>
        <v>0</v>
      </c>
      <c r="BH427" s="145">
        <f>IF(N427="sníž. přenesená",J427,0)</f>
        <v>0</v>
      </c>
      <c r="BI427" s="145">
        <f>IF(N427="nulová",J427,0)</f>
        <v>0</v>
      </c>
      <c r="BJ427" s="17" t="s">
        <v>82</v>
      </c>
      <c r="BK427" s="145">
        <f>ROUND(I427*H427,2)</f>
        <v>0</v>
      </c>
      <c r="BL427" s="17" t="s">
        <v>143</v>
      </c>
      <c r="BM427" s="144" t="s">
        <v>2078</v>
      </c>
    </row>
    <row r="428" spans="2:65" s="1" customFormat="1" ht="19.5">
      <c r="B428" s="32"/>
      <c r="D428" s="146" t="s">
        <v>145</v>
      </c>
      <c r="F428" s="147" t="s">
        <v>1933</v>
      </c>
      <c r="I428" s="148"/>
      <c r="L428" s="32"/>
      <c r="M428" s="149"/>
      <c r="T428" s="56"/>
      <c r="AT428" s="17" t="s">
        <v>145</v>
      </c>
      <c r="AU428" s="17" t="s">
        <v>84</v>
      </c>
    </row>
    <row r="429" spans="2:65" s="12" customFormat="1" ht="11.25">
      <c r="B429" s="152"/>
      <c r="D429" s="146" t="s">
        <v>178</v>
      </c>
      <c r="E429" s="153" t="s">
        <v>1</v>
      </c>
      <c r="F429" s="154" t="s">
        <v>2079</v>
      </c>
      <c r="H429" s="155">
        <v>84</v>
      </c>
      <c r="I429" s="156"/>
      <c r="L429" s="152"/>
      <c r="M429" s="157"/>
      <c r="T429" s="158"/>
      <c r="AT429" s="153" t="s">
        <v>178</v>
      </c>
      <c r="AU429" s="153" t="s">
        <v>84</v>
      </c>
      <c r="AV429" s="12" t="s">
        <v>84</v>
      </c>
      <c r="AW429" s="12" t="s">
        <v>31</v>
      </c>
      <c r="AX429" s="12" t="s">
        <v>82</v>
      </c>
      <c r="AY429" s="153" t="s">
        <v>138</v>
      </c>
    </row>
    <row r="430" spans="2:65" s="1" customFormat="1" ht="24.2" customHeight="1">
      <c r="B430" s="131"/>
      <c r="C430" s="132" t="s">
        <v>2080</v>
      </c>
      <c r="D430" s="132" t="s">
        <v>139</v>
      </c>
      <c r="E430" s="133" t="s">
        <v>2081</v>
      </c>
      <c r="F430" s="134" t="s">
        <v>2082</v>
      </c>
      <c r="G430" s="135" t="s">
        <v>207</v>
      </c>
      <c r="H430" s="136">
        <v>84</v>
      </c>
      <c r="I430" s="137"/>
      <c r="J430" s="138">
        <f>ROUND(I430*H430,2)</f>
        <v>0</v>
      </c>
      <c r="K430" s="139"/>
      <c r="L430" s="32"/>
      <c r="M430" s="140" t="s">
        <v>1</v>
      </c>
      <c r="N430" s="141" t="s">
        <v>39</v>
      </c>
      <c r="P430" s="142">
        <f>O430*H430</f>
        <v>0</v>
      </c>
      <c r="Q430" s="142">
        <v>0</v>
      </c>
      <c r="R430" s="142">
        <f>Q430*H430</f>
        <v>0</v>
      </c>
      <c r="S430" s="142">
        <v>0</v>
      </c>
      <c r="T430" s="143">
        <f>S430*H430</f>
        <v>0</v>
      </c>
      <c r="AR430" s="144" t="s">
        <v>143</v>
      </c>
      <c r="AT430" s="144" t="s">
        <v>139</v>
      </c>
      <c r="AU430" s="144" t="s">
        <v>84</v>
      </c>
      <c r="AY430" s="17" t="s">
        <v>138</v>
      </c>
      <c r="BE430" s="145">
        <f>IF(N430="základní",J430,0)</f>
        <v>0</v>
      </c>
      <c r="BF430" s="145">
        <f>IF(N430="snížená",J430,0)</f>
        <v>0</v>
      </c>
      <c r="BG430" s="145">
        <f>IF(N430="zákl. přenesená",J430,0)</f>
        <v>0</v>
      </c>
      <c r="BH430" s="145">
        <f>IF(N430="sníž. přenesená",J430,0)</f>
        <v>0</v>
      </c>
      <c r="BI430" s="145">
        <f>IF(N430="nulová",J430,0)</f>
        <v>0</v>
      </c>
      <c r="BJ430" s="17" t="s">
        <v>82</v>
      </c>
      <c r="BK430" s="145">
        <f>ROUND(I430*H430,2)</f>
        <v>0</v>
      </c>
      <c r="BL430" s="17" t="s">
        <v>143</v>
      </c>
      <c r="BM430" s="144" t="s">
        <v>2083</v>
      </c>
    </row>
    <row r="431" spans="2:65" s="12" customFormat="1" ht="11.25">
      <c r="B431" s="152"/>
      <c r="D431" s="146" t="s">
        <v>178</v>
      </c>
      <c r="E431" s="153" t="s">
        <v>1</v>
      </c>
      <c r="F431" s="154" t="s">
        <v>2084</v>
      </c>
      <c r="H431" s="155">
        <v>84</v>
      </c>
      <c r="I431" s="156"/>
      <c r="L431" s="152"/>
      <c r="M431" s="157"/>
      <c r="T431" s="158"/>
      <c r="AT431" s="153" t="s">
        <v>178</v>
      </c>
      <c r="AU431" s="153" t="s">
        <v>84</v>
      </c>
      <c r="AV431" s="12" t="s">
        <v>84</v>
      </c>
      <c r="AW431" s="12" t="s">
        <v>31</v>
      </c>
      <c r="AX431" s="12" t="s">
        <v>82</v>
      </c>
      <c r="AY431" s="153" t="s">
        <v>138</v>
      </c>
    </row>
    <row r="432" spans="2:65" s="1" customFormat="1" ht="21.75" customHeight="1">
      <c r="B432" s="131"/>
      <c r="C432" s="132" t="s">
        <v>2085</v>
      </c>
      <c r="D432" s="132" t="s">
        <v>139</v>
      </c>
      <c r="E432" s="133" t="s">
        <v>1954</v>
      </c>
      <c r="F432" s="134" t="s">
        <v>1955</v>
      </c>
      <c r="G432" s="135" t="s">
        <v>207</v>
      </c>
      <c r="H432" s="136">
        <v>84</v>
      </c>
      <c r="I432" s="137"/>
      <c r="J432" s="138">
        <f>ROUND(I432*H432,2)</f>
        <v>0</v>
      </c>
      <c r="K432" s="139"/>
      <c r="L432" s="32"/>
      <c r="M432" s="140" t="s">
        <v>1</v>
      </c>
      <c r="N432" s="141" t="s">
        <v>39</v>
      </c>
      <c r="P432" s="142">
        <f>O432*H432</f>
        <v>0</v>
      </c>
      <c r="Q432" s="142">
        <v>0</v>
      </c>
      <c r="R432" s="142">
        <f>Q432*H432</f>
        <v>0</v>
      </c>
      <c r="S432" s="142">
        <v>0</v>
      </c>
      <c r="T432" s="143">
        <f>S432*H432</f>
        <v>0</v>
      </c>
      <c r="AR432" s="144" t="s">
        <v>143</v>
      </c>
      <c r="AT432" s="144" t="s">
        <v>139</v>
      </c>
      <c r="AU432" s="144" t="s">
        <v>84</v>
      </c>
      <c r="AY432" s="17" t="s">
        <v>138</v>
      </c>
      <c r="BE432" s="145">
        <f>IF(N432="základní",J432,0)</f>
        <v>0</v>
      </c>
      <c r="BF432" s="145">
        <f>IF(N432="snížená",J432,0)</f>
        <v>0</v>
      </c>
      <c r="BG432" s="145">
        <f>IF(N432="zákl. přenesená",J432,0)</f>
        <v>0</v>
      </c>
      <c r="BH432" s="145">
        <f>IF(N432="sníž. přenesená",J432,0)</f>
        <v>0</v>
      </c>
      <c r="BI432" s="145">
        <f>IF(N432="nulová",J432,0)</f>
        <v>0</v>
      </c>
      <c r="BJ432" s="17" t="s">
        <v>82</v>
      </c>
      <c r="BK432" s="145">
        <f>ROUND(I432*H432,2)</f>
        <v>0</v>
      </c>
      <c r="BL432" s="17" t="s">
        <v>143</v>
      </c>
      <c r="BM432" s="144" t="s">
        <v>2086</v>
      </c>
    </row>
    <row r="433" spans="2:65" s="12" customFormat="1" ht="11.25">
      <c r="B433" s="152"/>
      <c r="D433" s="146" t="s">
        <v>178</v>
      </c>
      <c r="E433" s="153" t="s">
        <v>1</v>
      </c>
      <c r="F433" s="154" t="s">
        <v>2084</v>
      </c>
      <c r="H433" s="155">
        <v>84</v>
      </c>
      <c r="I433" s="156"/>
      <c r="L433" s="152"/>
      <c r="M433" s="157"/>
      <c r="T433" s="158"/>
      <c r="AT433" s="153" t="s">
        <v>178</v>
      </c>
      <c r="AU433" s="153" t="s">
        <v>84</v>
      </c>
      <c r="AV433" s="12" t="s">
        <v>84</v>
      </c>
      <c r="AW433" s="12" t="s">
        <v>31</v>
      </c>
      <c r="AX433" s="12" t="s">
        <v>82</v>
      </c>
      <c r="AY433" s="153" t="s">
        <v>138</v>
      </c>
    </row>
    <row r="434" spans="2:65" s="1" customFormat="1" ht="24.2" customHeight="1">
      <c r="B434" s="131"/>
      <c r="C434" s="132" t="s">
        <v>2087</v>
      </c>
      <c r="D434" s="132" t="s">
        <v>139</v>
      </c>
      <c r="E434" s="133" t="s">
        <v>2088</v>
      </c>
      <c r="F434" s="134" t="s">
        <v>2089</v>
      </c>
      <c r="G434" s="135" t="s">
        <v>207</v>
      </c>
      <c r="H434" s="136">
        <v>84</v>
      </c>
      <c r="I434" s="137"/>
      <c r="J434" s="138">
        <f>ROUND(I434*H434,2)</f>
        <v>0</v>
      </c>
      <c r="K434" s="139"/>
      <c r="L434" s="32"/>
      <c r="M434" s="140" t="s">
        <v>1</v>
      </c>
      <c r="N434" s="141" t="s">
        <v>39</v>
      </c>
      <c r="P434" s="142">
        <f>O434*H434</f>
        <v>0</v>
      </c>
      <c r="Q434" s="142">
        <v>0</v>
      </c>
      <c r="R434" s="142">
        <f>Q434*H434</f>
        <v>0</v>
      </c>
      <c r="S434" s="142">
        <v>0</v>
      </c>
      <c r="T434" s="143">
        <f>S434*H434</f>
        <v>0</v>
      </c>
      <c r="AR434" s="144" t="s">
        <v>143</v>
      </c>
      <c r="AT434" s="144" t="s">
        <v>139</v>
      </c>
      <c r="AU434" s="144" t="s">
        <v>84</v>
      </c>
      <c r="AY434" s="17" t="s">
        <v>138</v>
      </c>
      <c r="BE434" s="145">
        <f>IF(N434="základní",J434,0)</f>
        <v>0</v>
      </c>
      <c r="BF434" s="145">
        <f>IF(N434="snížená",J434,0)</f>
        <v>0</v>
      </c>
      <c r="BG434" s="145">
        <f>IF(N434="zákl. přenesená",J434,0)</f>
        <v>0</v>
      </c>
      <c r="BH434" s="145">
        <f>IF(N434="sníž. přenesená",J434,0)</f>
        <v>0</v>
      </c>
      <c r="BI434" s="145">
        <f>IF(N434="nulová",J434,0)</f>
        <v>0</v>
      </c>
      <c r="BJ434" s="17" t="s">
        <v>82</v>
      </c>
      <c r="BK434" s="145">
        <f>ROUND(I434*H434,2)</f>
        <v>0</v>
      </c>
      <c r="BL434" s="17" t="s">
        <v>143</v>
      </c>
      <c r="BM434" s="144" t="s">
        <v>2090</v>
      </c>
    </row>
    <row r="435" spans="2:65" s="1" customFormat="1" ht="19.5">
      <c r="B435" s="32"/>
      <c r="D435" s="146" t="s">
        <v>145</v>
      </c>
      <c r="F435" s="147" t="s">
        <v>2091</v>
      </c>
      <c r="I435" s="148"/>
      <c r="L435" s="32"/>
      <c r="M435" s="149"/>
      <c r="T435" s="56"/>
      <c r="AT435" s="17" t="s">
        <v>145</v>
      </c>
      <c r="AU435" s="17" t="s">
        <v>84</v>
      </c>
    </row>
    <row r="436" spans="2:65" s="12" customFormat="1" ht="11.25">
      <c r="B436" s="152"/>
      <c r="D436" s="146" t="s">
        <v>178</v>
      </c>
      <c r="E436" s="153" t="s">
        <v>1</v>
      </c>
      <c r="F436" s="154" t="s">
        <v>2079</v>
      </c>
      <c r="H436" s="155">
        <v>84</v>
      </c>
      <c r="I436" s="156"/>
      <c r="L436" s="152"/>
      <c r="M436" s="157"/>
      <c r="T436" s="158"/>
      <c r="AT436" s="153" t="s">
        <v>178</v>
      </c>
      <c r="AU436" s="153" t="s">
        <v>84</v>
      </c>
      <c r="AV436" s="12" t="s">
        <v>84</v>
      </c>
      <c r="AW436" s="12" t="s">
        <v>31</v>
      </c>
      <c r="AX436" s="12" t="s">
        <v>82</v>
      </c>
      <c r="AY436" s="153" t="s">
        <v>138</v>
      </c>
    </row>
    <row r="437" spans="2:65" s="1" customFormat="1" ht="24.2" customHeight="1">
      <c r="B437" s="131"/>
      <c r="C437" s="132" t="s">
        <v>2092</v>
      </c>
      <c r="D437" s="132" t="s">
        <v>139</v>
      </c>
      <c r="E437" s="133" t="s">
        <v>2093</v>
      </c>
      <c r="F437" s="134" t="s">
        <v>2094</v>
      </c>
      <c r="G437" s="135" t="s">
        <v>207</v>
      </c>
      <c r="H437" s="136">
        <v>84</v>
      </c>
      <c r="I437" s="137"/>
      <c r="J437" s="138">
        <f>ROUND(I437*H437,2)</f>
        <v>0</v>
      </c>
      <c r="K437" s="139"/>
      <c r="L437" s="32"/>
      <c r="M437" s="140" t="s">
        <v>1</v>
      </c>
      <c r="N437" s="141" t="s">
        <v>39</v>
      </c>
      <c r="P437" s="142">
        <f>O437*H437</f>
        <v>0</v>
      </c>
      <c r="Q437" s="142">
        <v>0</v>
      </c>
      <c r="R437" s="142">
        <f>Q437*H437</f>
        <v>0</v>
      </c>
      <c r="S437" s="142">
        <v>0</v>
      </c>
      <c r="T437" s="143">
        <f>S437*H437</f>
        <v>0</v>
      </c>
      <c r="AR437" s="144" t="s">
        <v>143</v>
      </c>
      <c r="AT437" s="144" t="s">
        <v>139</v>
      </c>
      <c r="AU437" s="144" t="s">
        <v>84</v>
      </c>
      <c r="AY437" s="17" t="s">
        <v>138</v>
      </c>
      <c r="BE437" s="145">
        <f>IF(N437="základní",J437,0)</f>
        <v>0</v>
      </c>
      <c r="BF437" s="145">
        <f>IF(N437="snížená",J437,0)</f>
        <v>0</v>
      </c>
      <c r="BG437" s="145">
        <f>IF(N437="zákl. přenesená",J437,0)</f>
        <v>0</v>
      </c>
      <c r="BH437" s="145">
        <f>IF(N437="sníž. přenesená",J437,0)</f>
        <v>0</v>
      </c>
      <c r="BI437" s="145">
        <f>IF(N437="nulová",J437,0)</f>
        <v>0</v>
      </c>
      <c r="BJ437" s="17" t="s">
        <v>82</v>
      </c>
      <c r="BK437" s="145">
        <f>ROUND(I437*H437,2)</f>
        <v>0</v>
      </c>
      <c r="BL437" s="17" t="s">
        <v>143</v>
      </c>
      <c r="BM437" s="144" t="s">
        <v>2095</v>
      </c>
    </row>
    <row r="438" spans="2:65" s="12" customFormat="1" ht="11.25">
      <c r="B438" s="152"/>
      <c r="D438" s="146" t="s">
        <v>178</v>
      </c>
      <c r="E438" s="153" t="s">
        <v>1</v>
      </c>
      <c r="F438" s="154" t="s">
        <v>2079</v>
      </c>
      <c r="H438" s="155">
        <v>84</v>
      </c>
      <c r="I438" s="156"/>
      <c r="L438" s="152"/>
      <c r="M438" s="157"/>
      <c r="T438" s="158"/>
      <c r="AT438" s="153" t="s">
        <v>178</v>
      </c>
      <c r="AU438" s="153" t="s">
        <v>84</v>
      </c>
      <c r="AV438" s="12" t="s">
        <v>84</v>
      </c>
      <c r="AW438" s="12" t="s">
        <v>31</v>
      </c>
      <c r="AX438" s="12" t="s">
        <v>82</v>
      </c>
      <c r="AY438" s="153" t="s">
        <v>138</v>
      </c>
    </row>
    <row r="439" spans="2:65" s="1" customFormat="1" ht="24.2" customHeight="1">
      <c r="B439" s="131"/>
      <c r="C439" s="132" t="s">
        <v>2096</v>
      </c>
      <c r="D439" s="132" t="s">
        <v>139</v>
      </c>
      <c r="E439" s="133" t="s">
        <v>648</v>
      </c>
      <c r="F439" s="134" t="s">
        <v>649</v>
      </c>
      <c r="G439" s="135" t="s">
        <v>227</v>
      </c>
      <c r="H439" s="136">
        <v>2.024</v>
      </c>
      <c r="I439" s="137"/>
      <c r="J439" s="138">
        <f>ROUND(I439*H439,2)</f>
        <v>0</v>
      </c>
      <c r="K439" s="139"/>
      <c r="L439" s="32"/>
      <c r="M439" s="140" t="s">
        <v>1</v>
      </c>
      <c r="N439" s="141" t="s">
        <v>39</v>
      </c>
      <c r="P439" s="142">
        <f>O439*H439</f>
        <v>0</v>
      </c>
      <c r="Q439" s="142">
        <v>0</v>
      </c>
      <c r="R439" s="142">
        <f>Q439*H439</f>
        <v>0</v>
      </c>
      <c r="S439" s="142">
        <v>0</v>
      </c>
      <c r="T439" s="143">
        <f>S439*H439</f>
        <v>0</v>
      </c>
      <c r="AR439" s="144" t="s">
        <v>143</v>
      </c>
      <c r="AT439" s="144" t="s">
        <v>139</v>
      </c>
      <c r="AU439" s="144" t="s">
        <v>84</v>
      </c>
      <c r="AY439" s="17" t="s">
        <v>138</v>
      </c>
      <c r="BE439" s="145">
        <f>IF(N439="základní",J439,0)</f>
        <v>0</v>
      </c>
      <c r="BF439" s="145">
        <f>IF(N439="snížená",J439,0)</f>
        <v>0</v>
      </c>
      <c r="BG439" s="145">
        <f>IF(N439="zákl. přenesená",J439,0)</f>
        <v>0</v>
      </c>
      <c r="BH439" s="145">
        <f>IF(N439="sníž. přenesená",J439,0)</f>
        <v>0</v>
      </c>
      <c r="BI439" s="145">
        <f>IF(N439="nulová",J439,0)</f>
        <v>0</v>
      </c>
      <c r="BJ439" s="17" t="s">
        <v>82</v>
      </c>
      <c r="BK439" s="145">
        <f>ROUND(I439*H439,2)</f>
        <v>0</v>
      </c>
      <c r="BL439" s="17" t="s">
        <v>143</v>
      </c>
      <c r="BM439" s="144" t="s">
        <v>2097</v>
      </c>
    </row>
    <row r="440" spans="2:65" s="1" customFormat="1" ht="16.5" customHeight="1">
      <c r="B440" s="131"/>
      <c r="C440" s="132" t="s">
        <v>2098</v>
      </c>
      <c r="D440" s="132" t="s">
        <v>139</v>
      </c>
      <c r="E440" s="133" t="s">
        <v>2065</v>
      </c>
      <c r="F440" s="134" t="s">
        <v>2006</v>
      </c>
      <c r="G440" s="135" t="s">
        <v>142</v>
      </c>
      <c r="H440" s="136">
        <v>1</v>
      </c>
      <c r="I440" s="137"/>
      <c r="J440" s="138">
        <f>ROUND(I440*H440,2)</f>
        <v>0</v>
      </c>
      <c r="K440" s="139"/>
      <c r="L440" s="32"/>
      <c r="M440" s="140" t="s">
        <v>1</v>
      </c>
      <c r="N440" s="141" t="s">
        <v>39</v>
      </c>
      <c r="P440" s="142">
        <f>O440*H440</f>
        <v>0</v>
      </c>
      <c r="Q440" s="142">
        <v>0</v>
      </c>
      <c r="R440" s="142">
        <f>Q440*H440</f>
        <v>0</v>
      </c>
      <c r="S440" s="142">
        <v>0</v>
      </c>
      <c r="T440" s="143">
        <f>S440*H440</f>
        <v>0</v>
      </c>
      <c r="AR440" s="144" t="s">
        <v>143</v>
      </c>
      <c r="AT440" s="144" t="s">
        <v>139</v>
      </c>
      <c r="AU440" s="144" t="s">
        <v>84</v>
      </c>
      <c r="AY440" s="17" t="s">
        <v>138</v>
      </c>
      <c r="BE440" s="145">
        <f>IF(N440="základní",J440,0)</f>
        <v>0</v>
      </c>
      <c r="BF440" s="145">
        <f>IF(N440="snížená",J440,0)</f>
        <v>0</v>
      </c>
      <c r="BG440" s="145">
        <f>IF(N440="zákl. přenesená",J440,0)</f>
        <v>0</v>
      </c>
      <c r="BH440" s="145">
        <f>IF(N440="sníž. přenesená",J440,0)</f>
        <v>0</v>
      </c>
      <c r="BI440" s="145">
        <f>IF(N440="nulová",J440,0)</f>
        <v>0</v>
      </c>
      <c r="BJ440" s="17" t="s">
        <v>82</v>
      </c>
      <c r="BK440" s="145">
        <f>ROUND(I440*H440,2)</f>
        <v>0</v>
      </c>
      <c r="BL440" s="17" t="s">
        <v>143</v>
      </c>
      <c r="BM440" s="144" t="s">
        <v>2099</v>
      </c>
    </row>
    <row r="441" spans="2:65" s="11" customFormat="1" ht="22.9" customHeight="1">
      <c r="B441" s="121"/>
      <c r="D441" s="122" t="s">
        <v>73</v>
      </c>
      <c r="E441" s="150" t="s">
        <v>641</v>
      </c>
      <c r="F441" s="150" t="s">
        <v>642</v>
      </c>
      <c r="I441" s="124"/>
      <c r="J441" s="151">
        <f>BK441</f>
        <v>0</v>
      </c>
      <c r="L441" s="121"/>
      <c r="M441" s="126"/>
      <c r="P441" s="127">
        <f>SUM(P442:P443)</f>
        <v>0</v>
      </c>
      <c r="R441" s="127">
        <f>SUM(R442:R443)</f>
        <v>0</v>
      </c>
      <c r="T441" s="128">
        <f>SUM(T442:T443)</f>
        <v>0</v>
      </c>
      <c r="AR441" s="122" t="s">
        <v>82</v>
      </c>
      <c r="AT441" s="129" t="s">
        <v>73</v>
      </c>
      <c r="AU441" s="129" t="s">
        <v>82</v>
      </c>
      <c r="AY441" s="122" t="s">
        <v>138</v>
      </c>
      <c r="BK441" s="130">
        <f>SUM(BK442:BK443)</f>
        <v>0</v>
      </c>
    </row>
    <row r="442" spans="2:65" s="1" customFormat="1" ht="24.2" customHeight="1">
      <c r="B442" s="131"/>
      <c r="C442" s="132" t="s">
        <v>2100</v>
      </c>
      <c r="D442" s="132" t="s">
        <v>139</v>
      </c>
      <c r="E442" s="133" t="s">
        <v>648</v>
      </c>
      <c r="F442" s="134" t="s">
        <v>649</v>
      </c>
      <c r="G442" s="135" t="s">
        <v>227</v>
      </c>
      <c r="H442" s="136">
        <v>6.8380000000000001</v>
      </c>
      <c r="I442" s="137"/>
      <c r="J442" s="138">
        <f>ROUND(I442*H442,2)</f>
        <v>0</v>
      </c>
      <c r="K442" s="139"/>
      <c r="L442" s="32"/>
      <c r="M442" s="140" t="s">
        <v>1</v>
      </c>
      <c r="N442" s="141" t="s">
        <v>39</v>
      </c>
      <c r="P442" s="142">
        <f>O442*H442</f>
        <v>0</v>
      </c>
      <c r="Q442" s="142">
        <v>0</v>
      </c>
      <c r="R442" s="142">
        <f>Q442*H442</f>
        <v>0</v>
      </c>
      <c r="S442" s="142">
        <v>0</v>
      </c>
      <c r="T442" s="143">
        <f>S442*H442</f>
        <v>0</v>
      </c>
      <c r="AR442" s="144" t="s">
        <v>143</v>
      </c>
      <c r="AT442" s="144" t="s">
        <v>139</v>
      </c>
      <c r="AU442" s="144" t="s">
        <v>84</v>
      </c>
      <c r="AY442" s="17" t="s">
        <v>138</v>
      </c>
      <c r="BE442" s="145">
        <f>IF(N442="základní",J442,0)</f>
        <v>0</v>
      </c>
      <c r="BF442" s="145">
        <f>IF(N442="snížená",J442,0)</f>
        <v>0</v>
      </c>
      <c r="BG442" s="145">
        <f>IF(N442="zákl. přenesená",J442,0)</f>
        <v>0</v>
      </c>
      <c r="BH442" s="145">
        <f>IF(N442="sníž. přenesená",J442,0)</f>
        <v>0</v>
      </c>
      <c r="BI442" s="145">
        <f>IF(N442="nulová",J442,0)</f>
        <v>0</v>
      </c>
      <c r="BJ442" s="17" t="s">
        <v>82</v>
      </c>
      <c r="BK442" s="145">
        <f>ROUND(I442*H442,2)</f>
        <v>0</v>
      </c>
      <c r="BL442" s="17" t="s">
        <v>143</v>
      </c>
      <c r="BM442" s="144" t="s">
        <v>2101</v>
      </c>
    </row>
    <row r="443" spans="2:65" s="1" customFormat="1" ht="19.5">
      <c r="B443" s="32"/>
      <c r="D443" s="146" t="s">
        <v>145</v>
      </c>
      <c r="F443" s="147" t="s">
        <v>2102</v>
      </c>
      <c r="I443" s="148"/>
      <c r="L443" s="32"/>
      <c r="M443" s="159"/>
      <c r="N443" s="160"/>
      <c r="O443" s="160"/>
      <c r="P443" s="160"/>
      <c r="Q443" s="160"/>
      <c r="R443" s="160"/>
      <c r="S443" s="160"/>
      <c r="T443" s="161"/>
      <c r="AT443" s="17" t="s">
        <v>145</v>
      </c>
      <c r="AU443" s="17" t="s">
        <v>84</v>
      </c>
    </row>
    <row r="444" spans="2:65" s="1" customFormat="1" ht="6.95" customHeight="1">
      <c r="B444" s="44"/>
      <c r="C444" s="45"/>
      <c r="D444" s="45"/>
      <c r="E444" s="45"/>
      <c r="F444" s="45"/>
      <c r="G444" s="45"/>
      <c r="H444" s="45"/>
      <c r="I444" s="45"/>
      <c r="J444" s="45"/>
      <c r="K444" s="45"/>
      <c r="L444" s="32"/>
    </row>
  </sheetData>
  <autoFilter ref="C122:K443" xr:uid="{00000000-0009-0000-0000-000009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H977"/>
  <sheetViews>
    <sheetView showGridLines="0" topLeftCell="A994" workbookViewId="0">
      <selection activeCell="K791" sqref="K791"/>
    </sheetView>
  </sheetViews>
  <sheetFormatPr defaultRowHeight="15"/>
  <cols>
    <col min="1" max="1" width="8.33203125" customWidth="1"/>
    <col min="2" max="2" width="1.6640625" customWidth="1"/>
    <col min="3" max="3" width="25" customWidth="1"/>
    <col min="4" max="4" width="75.83203125" customWidth="1"/>
    <col min="5" max="5" width="13.33203125" customWidth="1"/>
    <col min="6" max="6" width="20" customWidth="1"/>
    <col min="7" max="7" width="1.6640625" customWidth="1"/>
    <col min="8" max="8" width="8.33203125" customWidth="1"/>
  </cols>
  <sheetData>
    <row r="1" spans="2:8" ht="11.25" customHeight="1"/>
    <row r="2" spans="2:8" ht="36.950000000000003" customHeight="1"/>
    <row r="3" spans="2:8" ht="6.95" customHeight="1">
      <c r="B3" s="18"/>
      <c r="C3" s="19"/>
      <c r="D3" s="19"/>
      <c r="E3" s="19"/>
      <c r="F3" s="19"/>
      <c r="G3" s="19"/>
      <c r="H3" s="20"/>
    </row>
    <row r="4" spans="2:8" ht="24.95" customHeight="1">
      <c r="B4" s="20"/>
      <c r="C4" s="21" t="s">
        <v>2103</v>
      </c>
      <c r="H4" s="20"/>
    </row>
    <row r="5" spans="2:8" ht="12" customHeight="1">
      <c r="B5" s="20"/>
      <c r="C5" s="24" t="s">
        <v>13</v>
      </c>
      <c r="D5" s="241" t="s">
        <v>14</v>
      </c>
      <c r="E5" s="237"/>
      <c r="F5" s="237"/>
      <c r="H5" s="20"/>
    </row>
    <row r="6" spans="2:8" ht="36.950000000000003" customHeight="1">
      <c r="B6" s="20"/>
      <c r="C6" s="26" t="s">
        <v>16</v>
      </c>
      <c r="D6" s="238" t="s">
        <v>17</v>
      </c>
      <c r="E6" s="237"/>
      <c r="F6" s="237"/>
      <c r="H6" s="20"/>
    </row>
    <row r="7" spans="2:8" ht="16.5" customHeight="1">
      <c r="B7" s="20"/>
      <c r="C7" s="27" t="s">
        <v>22</v>
      </c>
      <c r="D7" s="52" t="str">
        <f>'Rekapitulace stavby'!AN8</f>
        <v>15. 1. 2024</v>
      </c>
      <c r="H7" s="20"/>
    </row>
    <row r="8" spans="2:8" s="1" customFormat="1" ht="10.9" customHeight="1">
      <c r="B8" s="32"/>
      <c r="H8" s="32"/>
    </row>
    <row r="9" spans="2:8" s="10" customFormat="1" ht="29.25" customHeight="1">
      <c r="B9" s="112"/>
      <c r="C9" s="113" t="s">
        <v>55</v>
      </c>
      <c r="D9" s="114" t="s">
        <v>56</v>
      </c>
      <c r="E9" s="114" t="s">
        <v>124</v>
      </c>
      <c r="F9" s="115" t="s">
        <v>2104</v>
      </c>
      <c r="H9" s="112"/>
    </row>
    <row r="10" spans="2:8" s="1" customFormat="1" ht="26.45" customHeight="1">
      <c r="B10" s="32"/>
      <c r="C10" s="206" t="s">
        <v>85</v>
      </c>
      <c r="D10" s="206" t="s">
        <v>86</v>
      </c>
      <c r="H10" s="32"/>
    </row>
    <row r="11" spans="2:8" s="1" customFormat="1" ht="16.899999999999999" customHeight="1">
      <c r="B11" s="32"/>
      <c r="C11" s="207" t="s">
        <v>210</v>
      </c>
      <c r="D11" s="208" t="s">
        <v>1</v>
      </c>
      <c r="E11" s="209" t="s">
        <v>1</v>
      </c>
      <c r="F11" s="210">
        <v>5239.1400000000003</v>
      </c>
      <c r="H11" s="32"/>
    </row>
    <row r="12" spans="2:8" s="1" customFormat="1" ht="16.899999999999999" customHeight="1">
      <c r="B12" s="32"/>
      <c r="C12" s="211" t="s">
        <v>210</v>
      </c>
      <c r="D12" s="211" t="s">
        <v>211</v>
      </c>
      <c r="E12" s="17" t="s">
        <v>1</v>
      </c>
      <c r="F12" s="212">
        <v>5239.1400000000003</v>
      </c>
      <c r="H12" s="32"/>
    </row>
    <row r="13" spans="2:8" s="1" customFormat="1" ht="16.899999999999999" customHeight="1">
      <c r="B13" s="32"/>
      <c r="C13" s="207" t="s">
        <v>195</v>
      </c>
      <c r="D13" s="208" t="s">
        <v>1</v>
      </c>
      <c r="E13" s="209" t="s">
        <v>1</v>
      </c>
      <c r="F13" s="210">
        <v>1380.277</v>
      </c>
      <c r="H13" s="32"/>
    </row>
    <row r="14" spans="2:8" s="1" customFormat="1" ht="16.899999999999999" customHeight="1">
      <c r="B14" s="32"/>
      <c r="C14" s="211" t="s">
        <v>1</v>
      </c>
      <c r="D14" s="211" t="s">
        <v>219</v>
      </c>
      <c r="E14" s="17" t="s">
        <v>1</v>
      </c>
      <c r="F14" s="212">
        <v>1401.2</v>
      </c>
      <c r="H14" s="32"/>
    </row>
    <row r="15" spans="2:8" s="1" customFormat="1" ht="16.899999999999999" customHeight="1">
      <c r="B15" s="32"/>
      <c r="C15" s="211" t="s">
        <v>1</v>
      </c>
      <c r="D15" s="211" t="s">
        <v>220</v>
      </c>
      <c r="E15" s="17" t="s">
        <v>1</v>
      </c>
      <c r="F15" s="212">
        <v>-20.922999999999998</v>
      </c>
      <c r="H15" s="32"/>
    </row>
    <row r="16" spans="2:8" s="1" customFormat="1" ht="16.899999999999999" customHeight="1">
      <c r="B16" s="32"/>
      <c r="C16" s="211" t="s">
        <v>195</v>
      </c>
      <c r="D16" s="211" t="s">
        <v>221</v>
      </c>
      <c r="E16" s="17" t="s">
        <v>1</v>
      </c>
      <c r="F16" s="212">
        <v>1380.277</v>
      </c>
      <c r="H16" s="32"/>
    </row>
    <row r="17" spans="2:8" s="1" customFormat="1" ht="16.899999999999999" customHeight="1">
      <c r="B17" s="32"/>
      <c r="C17" s="213" t="s">
        <v>2105</v>
      </c>
      <c r="H17" s="32"/>
    </row>
    <row r="18" spans="2:8" s="1" customFormat="1" ht="16.899999999999999" customHeight="1">
      <c r="B18" s="32"/>
      <c r="C18" s="211" t="s">
        <v>216</v>
      </c>
      <c r="D18" s="211" t="s">
        <v>217</v>
      </c>
      <c r="E18" s="17" t="s">
        <v>214</v>
      </c>
      <c r="F18" s="212">
        <v>1380.277</v>
      </c>
      <c r="H18" s="32"/>
    </row>
    <row r="19" spans="2:8" s="1" customFormat="1" ht="22.5">
      <c r="B19" s="32"/>
      <c r="C19" s="211" t="s">
        <v>212</v>
      </c>
      <c r="D19" s="211" t="s">
        <v>213</v>
      </c>
      <c r="E19" s="17" t="s">
        <v>214</v>
      </c>
      <c r="F19" s="212">
        <v>1380.277</v>
      </c>
      <c r="H19" s="32"/>
    </row>
    <row r="20" spans="2:8" s="1" customFormat="1" ht="22.5">
      <c r="B20" s="32"/>
      <c r="C20" s="211" t="s">
        <v>225</v>
      </c>
      <c r="D20" s="211" t="s">
        <v>226</v>
      </c>
      <c r="E20" s="17" t="s">
        <v>227</v>
      </c>
      <c r="F20" s="212">
        <v>2484.4989999999998</v>
      </c>
      <c r="H20" s="32"/>
    </row>
    <row r="21" spans="2:8" s="1" customFormat="1" ht="16.899999999999999" customHeight="1">
      <c r="B21" s="32"/>
      <c r="C21" s="211" t="s">
        <v>222</v>
      </c>
      <c r="D21" s="211" t="s">
        <v>223</v>
      </c>
      <c r="E21" s="17" t="s">
        <v>214</v>
      </c>
      <c r="F21" s="212">
        <v>1380.277</v>
      </c>
      <c r="H21" s="32"/>
    </row>
    <row r="22" spans="2:8" s="1" customFormat="1" ht="16.899999999999999" customHeight="1">
      <c r="B22" s="32"/>
      <c r="C22" s="207" t="s">
        <v>245</v>
      </c>
      <c r="D22" s="208" t="s">
        <v>1</v>
      </c>
      <c r="E22" s="209" t="s">
        <v>1</v>
      </c>
      <c r="F22" s="210">
        <v>19.523</v>
      </c>
      <c r="H22" s="32"/>
    </row>
    <row r="23" spans="2:8" s="1" customFormat="1" ht="16.899999999999999" customHeight="1">
      <c r="B23" s="32"/>
      <c r="C23" s="211" t="s">
        <v>245</v>
      </c>
      <c r="D23" s="211" t="s">
        <v>246</v>
      </c>
      <c r="E23" s="17" t="s">
        <v>1</v>
      </c>
      <c r="F23" s="212">
        <v>19.523</v>
      </c>
      <c r="H23" s="32"/>
    </row>
    <row r="24" spans="2:8" s="1" customFormat="1" ht="16.899999999999999" customHeight="1">
      <c r="B24" s="32"/>
      <c r="C24" s="207" t="s">
        <v>197</v>
      </c>
      <c r="D24" s="208" t="s">
        <v>1</v>
      </c>
      <c r="E24" s="209" t="s">
        <v>1</v>
      </c>
      <c r="F24" s="210">
        <v>20.922999999999998</v>
      </c>
      <c r="H24" s="32"/>
    </row>
    <row r="25" spans="2:8" s="1" customFormat="1" ht="16.899999999999999" customHeight="1">
      <c r="B25" s="32"/>
      <c r="C25" s="211" t="s">
        <v>245</v>
      </c>
      <c r="D25" s="211" t="s">
        <v>246</v>
      </c>
      <c r="E25" s="17" t="s">
        <v>1</v>
      </c>
      <c r="F25" s="212">
        <v>19.523</v>
      </c>
      <c r="H25" s="32"/>
    </row>
    <row r="26" spans="2:8" s="1" customFormat="1" ht="16.899999999999999" customHeight="1">
      <c r="B26" s="32"/>
      <c r="C26" s="211" t="s">
        <v>1</v>
      </c>
      <c r="D26" s="211" t="s">
        <v>247</v>
      </c>
      <c r="E26" s="17" t="s">
        <v>1</v>
      </c>
      <c r="F26" s="212">
        <v>1.4</v>
      </c>
      <c r="H26" s="32"/>
    </row>
    <row r="27" spans="2:8" s="1" customFormat="1" ht="16.899999999999999" customHeight="1">
      <c r="B27" s="32"/>
      <c r="C27" s="211" t="s">
        <v>197</v>
      </c>
      <c r="D27" s="211" t="s">
        <v>221</v>
      </c>
      <c r="E27" s="17" t="s">
        <v>1</v>
      </c>
      <c r="F27" s="212">
        <v>20.922999999999998</v>
      </c>
      <c r="H27" s="32"/>
    </row>
    <row r="28" spans="2:8" s="1" customFormat="1" ht="16.899999999999999" customHeight="1">
      <c r="B28" s="32"/>
      <c r="C28" s="213" t="s">
        <v>2105</v>
      </c>
      <c r="H28" s="32"/>
    </row>
    <row r="29" spans="2:8" s="1" customFormat="1" ht="16.899999999999999" customHeight="1">
      <c r="B29" s="32"/>
      <c r="C29" s="211" t="s">
        <v>241</v>
      </c>
      <c r="D29" s="211" t="s">
        <v>242</v>
      </c>
      <c r="E29" s="17" t="s">
        <v>214</v>
      </c>
      <c r="F29" s="212">
        <v>20.922999999999998</v>
      </c>
      <c r="H29" s="32"/>
    </row>
    <row r="30" spans="2:8" s="1" customFormat="1" ht="16.899999999999999" customHeight="1">
      <c r="B30" s="32"/>
      <c r="C30" s="211" t="s">
        <v>216</v>
      </c>
      <c r="D30" s="211" t="s">
        <v>217</v>
      </c>
      <c r="E30" s="17" t="s">
        <v>214</v>
      </c>
      <c r="F30" s="212">
        <v>1380.277</v>
      </c>
      <c r="H30" s="32"/>
    </row>
    <row r="31" spans="2:8" s="1" customFormat="1" ht="26.45" customHeight="1">
      <c r="B31" s="32"/>
      <c r="C31" s="206" t="s">
        <v>89</v>
      </c>
      <c r="D31" s="206" t="s">
        <v>90</v>
      </c>
      <c r="H31" s="32"/>
    </row>
    <row r="32" spans="2:8" s="1" customFormat="1" ht="16.899999999999999" customHeight="1">
      <c r="B32" s="32"/>
      <c r="C32" s="207" t="s">
        <v>248</v>
      </c>
      <c r="D32" s="208" t="s">
        <v>248</v>
      </c>
      <c r="E32" s="209" t="s">
        <v>1</v>
      </c>
      <c r="F32" s="210">
        <v>16.2</v>
      </c>
      <c r="H32" s="32"/>
    </row>
    <row r="33" spans="2:8" s="1" customFormat="1" ht="16.899999999999999" customHeight="1">
      <c r="B33" s="32"/>
      <c r="C33" s="211" t="s">
        <v>266</v>
      </c>
      <c r="D33" s="211" t="s">
        <v>375</v>
      </c>
      <c r="E33" s="17" t="s">
        <v>1</v>
      </c>
      <c r="F33" s="212">
        <v>15.2</v>
      </c>
      <c r="H33" s="32"/>
    </row>
    <row r="34" spans="2:8" s="1" customFormat="1" ht="16.899999999999999" customHeight="1">
      <c r="B34" s="32"/>
      <c r="C34" s="211" t="s">
        <v>258</v>
      </c>
      <c r="D34" s="211" t="s">
        <v>376</v>
      </c>
      <c r="E34" s="17" t="s">
        <v>1</v>
      </c>
      <c r="F34" s="212">
        <v>1</v>
      </c>
      <c r="H34" s="32"/>
    </row>
    <row r="35" spans="2:8" s="1" customFormat="1" ht="16.899999999999999" customHeight="1">
      <c r="B35" s="32"/>
      <c r="C35" s="211" t="s">
        <v>248</v>
      </c>
      <c r="D35" s="211" t="s">
        <v>304</v>
      </c>
      <c r="E35" s="17" t="s">
        <v>1</v>
      </c>
      <c r="F35" s="212">
        <v>16.2</v>
      </c>
      <c r="H35" s="32"/>
    </row>
    <row r="36" spans="2:8" s="1" customFormat="1" ht="16.899999999999999" customHeight="1">
      <c r="B36" s="32"/>
      <c r="C36" s="213" t="s">
        <v>2105</v>
      </c>
      <c r="H36" s="32"/>
    </row>
    <row r="37" spans="2:8" s="1" customFormat="1" ht="16.899999999999999" customHeight="1">
      <c r="B37" s="32"/>
      <c r="C37" s="211" t="s">
        <v>368</v>
      </c>
      <c r="D37" s="211" t="s">
        <v>369</v>
      </c>
      <c r="E37" s="17" t="s">
        <v>207</v>
      </c>
      <c r="F37" s="212">
        <v>171.3</v>
      </c>
      <c r="H37" s="32"/>
    </row>
    <row r="38" spans="2:8" s="1" customFormat="1" ht="16.899999999999999" customHeight="1">
      <c r="B38" s="32"/>
      <c r="C38" s="211" t="s">
        <v>513</v>
      </c>
      <c r="D38" s="211" t="s">
        <v>514</v>
      </c>
      <c r="E38" s="17" t="s">
        <v>207</v>
      </c>
      <c r="F38" s="212">
        <v>21.1</v>
      </c>
      <c r="H38" s="32"/>
    </row>
    <row r="39" spans="2:8" s="1" customFormat="1" ht="16.899999999999999" customHeight="1">
      <c r="B39" s="32"/>
      <c r="C39" s="207" t="s">
        <v>680</v>
      </c>
      <c r="D39" s="208" t="s">
        <v>1</v>
      </c>
      <c r="E39" s="209" t="s">
        <v>1</v>
      </c>
      <c r="F39" s="210">
        <v>96.98</v>
      </c>
      <c r="H39" s="32"/>
    </row>
    <row r="40" spans="2:8" s="1" customFormat="1" ht="16.899999999999999" customHeight="1">
      <c r="B40" s="32"/>
      <c r="C40" s="207" t="s">
        <v>250</v>
      </c>
      <c r="D40" s="208" t="s">
        <v>1</v>
      </c>
      <c r="E40" s="209" t="s">
        <v>1</v>
      </c>
      <c r="F40" s="210">
        <v>119.7</v>
      </c>
      <c r="H40" s="32"/>
    </row>
    <row r="41" spans="2:8" s="1" customFormat="1" ht="16.899999999999999" customHeight="1">
      <c r="B41" s="32"/>
      <c r="C41" s="211" t="s">
        <v>272</v>
      </c>
      <c r="D41" s="211" t="s">
        <v>371</v>
      </c>
      <c r="E41" s="17" t="s">
        <v>1</v>
      </c>
      <c r="F41" s="212">
        <v>117.2</v>
      </c>
      <c r="H41" s="32"/>
    </row>
    <row r="42" spans="2:8" s="1" customFormat="1" ht="16.899999999999999" customHeight="1">
      <c r="B42" s="32"/>
      <c r="C42" s="211" t="s">
        <v>254</v>
      </c>
      <c r="D42" s="211" t="s">
        <v>372</v>
      </c>
      <c r="E42" s="17" t="s">
        <v>1</v>
      </c>
      <c r="F42" s="212">
        <v>2.5</v>
      </c>
      <c r="H42" s="32"/>
    </row>
    <row r="43" spans="2:8" s="1" customFormat="1" ht="16.899999999999999" customHeight="1">
      <c r="B43" s="32"/>
      <c r="C43" s="211" t="s">
        <v>250</v>
      </c>
      <c r="D43" s="211" t="s">
        <v>304</v>
      </c>
      <c r="E43" s="17" t="s">
        <v>1</v>
      </c>
      <c r="F43" s="212">
        <v>119.7</v>
      </c>
      <c r="H43" s="32"/>
    </row>
    <row r="44" spans="2:8" s="1" customFormat="1" ht="16.899999999999999" customHeight="1">
      <c r="B44" s="32"/>
      <c r="C44" s="213" t="s">
        <v>2105</v>
      </c>
      <c r="H44" s="32"/>
    </row>
    <row r="45" spans="2:8" s="1" customFormat="1" ht="16.899999999999999" customHeight="1">
      <c r="B45" s="32"/>
      <c r="C45" s="211" t="s">
        <v>368</v>
      </c>
      <c r="D45" s="211" t="s">
        <v>369</v>
      </c>
      <c r="E45" s="17" t="s">
        <v>207</v>
      </c>
      <c r="F45" s="212">
        <v>171.3</v>
      </c>
      <c r="H45" s="32"/>
    </row>
    <row r="46" spans="2:8" s="1" customFormat="1" ht="22.5">
      <c r="B46" s="32"/>
      <c r="C46" s="211" t="s">
        <v>582</v>
      </c>
      <c r="D46" s="211" t="s">
        <v>583</v>
      </c>
      <c r="E46" s="17" t="s">
        <v>207</v>
      </c>
      <c r="F46" s="212">
        <v>120.7</v>
      </c>
      <c r="H46" s="32"/>
    </row>
    <row r="47" spans="2:8" s="1" customFormat="1" ht="16.899999999999999" customHeight="1">
      <c r="B47" s="32"/>
      <c r="C47" s="207" t="s">
        <v>252</v>
      </c>
      <c r="D47" s="208" t="s">
        <v>1</v>
      </c>
      <c r="E47" s="209" t="s">
        <v>1</v>
      </c>
      <c r="F47" s="210">
        <v>35.4</v>
      </c>
      <c r="H47" s="32"/>
    </row>
    <row r="48" spans="2:8" s="1" customFormat="1" ht="16.899999999999999" customHeight="1">
      <c r="B48" s="32"/>
      <c r="C48" s="211" t="s">
        <v>256</v>
      </c>
      <c r="D48" s="211" t="s">
        <v>373</v>
      </c>
      <c r="E48" s="17" t="s">
        <v>1</v>
      </c>
      <c r="F48" s="212">
        <v>7.8</v>
      </c>
      <c r="H48" s="32"/>
    </row>
    <row r="49" spans="2:8" s="1" customFormat="1" ht="16.899999999999999" customHeight="1">
      <c r="B49" s="32"/>
      <c r="C49" s="211" t="s">
        <v>264</v>
      </c>
      <c r="D49" s="211" t="s">
        <v>374</v>
      </c>
      <c r="E49" s="17" t="s">
        <v>1</v>
      </c>
      <c r="F49" s="212">
        <v>27.6</v>
      </c>
      <c r="H49" s="32"/>
    </row>
    <row r="50" spans="2:8" s="1" customFormat="1" ht="16.899999999999999" customHeight="1">
      <c r="B50" s="32"/>
      <c r="C50" s="211" t="s">
        <v>252</v>
      </c>
      <c r="D50" s="211" t="s">
        <v>304</v>
      </c>
      <c r="E50" s="17" t="s">
        <v>1</v>
      </c>
      <c r="F50" s="212">
        <v>35.4</v>
      </c>
      <c r="H50" s="32"/>
    </row>
    <row r="51" spans="2:8" s="1" customFormat="1" ht="16.899999999999999" customHeight="1">
      <c r="B51" s="32"/>
      <c r="C51" s="213" t="s">
        <v>2105</v>
      </c>
      <c r="H51" s="32"/>
    </row>
    <row r="52" spans="2:8" s="1" customFormat="1" ht="16.899999999999999" customHeight="1">
      <c r="B52" s="32"/>
      <c r="C52" s="211" t="s">
        <v>368</v>
      </c>
      <c r="D52" s="211" t="s">
        <v>369</v>
      </c>
      <c r="E52" s="17" t="s">
        <v>207</v>
      </c>
      <c r="F52" s="212">
        <v>171.3</v>
      </c>
      <c r="H52" s="32"/>
    </row>
    <row r="53" spans="2:8" s="1" customFormat="1" ht="16.899999999999999" customHeight="1">
      <c r="B53" s="32"/>
      <c r="C53" s="211" t="s">
        <v>568</v>
      </c>
      <c r="D53" s="211" t="s">
        <v>569</v>
      </c>
      <c r="E53" s="17" t="s">
        <v>207</v>
      </c>
      <c r="F53" s="212">
        <v>35.4</v>
      </c>
      <c r="H53" s="32"/>
    </row>
    <row r="54" spans="2:8" s="1" customFormat="1" ht="16.899999999999999" customHeight="1">
      <c r="B54" s="32"/>
      <c r="C54" s="207" t="s">
        <v>254</v>
      </c>
      <c r="D54" s="208" t="s">
        <v>1</v>
      </c>
      <c r="E54" s="209" t="s">
        <v>1</v>
      </c>
      <c r="F54" s="210">
        <v>2.5</v>
      </c>
      <c r="H54" s="32"/>
    </row>
    <row r="55" spans="2:8" s="1" customFormat="1" ht="16.899999999999999" customHeight="1">
      <c r="B55" s="32"/>
      <c r="C55" s="211" t="s">
        <v>254</v>
      </c>
      <c r="D55" s="211" t="s">
        <v>372</v>
      </c>
      <c r="E55" s="17" t="s">
        <v>1</v>
      </c>
      <c r="F55" s="212">
        <v>2.5</v>
      </c>
      <c r="H55" s="32"/>
    </row>
    <row r="56" spans="2:8" s="1" customFormat="1" ht="16.899999999999999" customHeight="1">
      <c r="B56" s="32"/>
      <c r="C56" s="213" t="s">
        <v>2105</v>
      </c>
      <c r="H56" s="32"/>
    </row>
    <row r="57" spans="2:8" s="1" customFormat="1" ht="16.899999999999999" customHeight="1">
      <c r="B57" s="32"/>
      <c r="C57" s="211" t="s">
        <v>368</v>
      </c>
      <c r="D57" s="211" t="s">
        <v>369</v>
      </c>
      <c r="E57" s="17" t="s">
        <v>207</v>
      </c>
      <c r="F57" s="212">
        <v>171.3</v>
      </c>
      <c r="H57" s="32"/>
    </row>
    <row r="58" spans="2:8" s="1" customFormat="1" ht="16.899999999999999" customHeight="1">
      <c r="B58" s="32"/>
      <c r="C58" s="211" t="s">
        <v>545</v>
      </c>
      <c r="D58" s="211" t="s">
        <v>546</v>
      </c>
      <c r="E58" s="17" t="s">
        <v>207</v>
      </c>
      <c r="F58" s="212">
        <v>156.1</v>
      </c>
      <c r="H58" s="32"/>
    </row>
    <row r="59" spans="2:8" s="1" customFormat="1" ht="16.899999999999999" customHeight="1">
      <c r="B59" s="32"/>
      <c r="C59" s="211" t="s">
        <v>550</v>
      </c>
      <c r="D59" s="211" t="s">
        <v>551</v>
      </c>
      <c r="E59" s="17" t="s">
        <v>207</v>
      </c>
      <c r="F59" s="212">
        <v>126.8</v>
      </c>
      <c r="H59" s="32"/>
    </row>
    <row r="60" spans="2:8" s="1" customFormat="1" ht="16.899999999999999" customHeight="1">
      <c r="B60" s="32"/>
      <c r="C60" s="211" t="s">
        <v>577</v>
      </c>
      <c r="D60" s="211" t="s">
        <v>578</v>
      </c>
      <c r="E60" s="17" t="s">
        <v>207</v>
      </c>
      <c r="F60" s="212">
        <v>3.57</v>
      </c>
      <c r="H60" s="32"/>
    </row>
    <row r="61" spans="2:8" s="1" customFormat="1" ht="16.899999999999999" customHeight="1">
      <c r="B61" s="32"/>
      <c r="C61" s="207" t="s">
        <v>256</v>
      </c>
      <c r="D61" s="208" t="s">
        <v>1</v>
      </c>
      <c r="E61" s="209" t="s">
        <v>1</v>
      </c>
      <c r="F61" s="210">
        <v>7.8</v>
      </c>
      <c r="H61" s="32"/>
    </row>
    <row r="62" spans="2:8" s="1" customFormat="1" ht="16.899999999999999" customHeight="1">
      <c r="B62" s="32"/>
      <c r="C62" s="211" t="s">
        <v>256</v>
      </c>
      <c r="D62" s="211" t="s">
        <v>373</v>
      </c>
      <c r="E62" s="17" t="s">
        <v>1</v>
      </c>
      <c r="F62" s="212">
        <v>7.8</v>
      </c>
      <c r="H62" s="32"/>
    </row>
    <row r="63" spans="2:8" s="1" customFormat="1" ht="16.899999999999999" customHeight="1">
      <c r="B63" s="32"/>
      <c r="C63" s="213" t="s">
        <v>2105</v>
      </c>
      <c r="H63" s="32"/>
    </row>
    <row r="64" spans="2:8" s="1" customFormat="1" ht="16.899999999999999" customHeight="1">
      <c r="B64" s="32"/>
      <c r="C64" s="211" t="s">
        <v>368</v>
      </c>
      <c r="D64" s="211" t="s">
        <v>369</v>
      </c>
      <c r="E64" s="17" t="s">
        <v>207</v>
      </c>
      <c r="F64" s="212">
        <v>171.3</v>
      </c>
      <c r="H64" s="32"/>
    </row>
    <row r="65" spans="2:8" s="1" customFormat="1" ht="16.899999999999999" customHeight="1">
      <c r="B65" s="32"/>
      <c r="C65" s="211" t="s">
        <v>545</v>
      </c>
      <c r="D65" s="211" t="s">
        <v>546</v>
      </c>
      <c r="E65" s="17" t="s">
        <v>207</v>
      </c>
      <c r="F65" s="212">
        <v>156.1</v>
      </c>
      <c r="H65" s="32"/>
    </row>
    <row r="66" spans="2:8" s="1" customFormat="1" ht="16.899999999999999" customHeight="1">
      <c r="B66" s="32"/>
      <c r="C66" s="211" t="s">
        <v>550</v>
      </c>
      <c r="D66" s="211" t="s">
        <v>551</v>
      </c>
      <c r="E66" s="17" t="s">
        <v>207</v>
      </c>
      <c r="F66" s="212">
        <v>126.8</v>
      </c>
      <c r="H66" s="32"/>
    </row>
    <row r="67" spans="2:8" s="1" customFormat="1" ht="16.899999999999999" customHeight="1">
      <c r="B67" s="32"/>
      <c r="C67" s="211" t="s">
        <v>577</v>
      </c>
      <c r="D67" s="211" t="s">
        <v>578</v>
      </c>
      <c r="E67" s="17" t="s">
        <v>207</v>
      </c>
      <c r="F67" s="212">
        <v>7.9560000000000004</v>
      </c>
      <c r="H67" s="32"/>
    </row>
    <row r="68" spans="2:8" s="1" customFormat="1" ht="16.899999999999999" customHeight="1">
      <c r="B68" s="32"/>
      <c r="C68" s="207" t="s">
        <v>258</v>
      </c>
      <c r="D68" s="208" t="s">
        <v>1</v>
      </c>
      <c r="E68" s="209" t="s">
        <v>1</v>
      </c>
      <c r="F68" s="210">
        <v>1</v>
      </c>
      <c r="H68" s="32"/>
    </row>
    <row r="69" spans="2:8" s="1" customFormat="1" ht="16.899999999999999" customHeight="1">
      <c r="B69" s="32"/>
      <c r="C69" s="211" t="s">
        <v>258</v>
      </c>
      <c r="D69" s="211" t="s">
        <v>376</v>
      </c>
      <c r="E69" s="17" t="s">
        <v>1</v>
      </c>
      <c r="F69" s="212">
        <v>1</v>
      </c>
      <c r="H69" s="32"/>
    </row>
    <row r="70" spans="2:8" s="1" customFormat="1" ht="16.899999999999999" customHeight="1">
      <c r="B70" s="32"/>
      <c r="C70" s="213" t="s">
        <v>2105</v>
      </c>
      <c r="H70" s="32"/>
    </row>
    <row r="71" spans="2:8" s="1" customFormat="1" ht="16.899999999999999" customHeight="1">
      <c r="B71" s="32"/>
      <c r="C71" s="211" t="s">
        <v>368</v>
      </c>
      <c r="D71" s="211" t="s">
        <v>369</v>
      </c>
      <c r="E71" s="17" t="s">
        <v>207</v>
      </c>
      <c r="F71" s="212">
        <v>171.3</v>
      </c>
      <c r="H71" s="32"/>
    </row>
    <row r="72" spans="2:8" s="1" customFormat="1" ht="16.899999999999999" customHeight="1">
      <c r="B72" s="32"/>
      <c r="C72" s="211" t="s">
        <v>545</v>
      </c>
      <c r="D72" s="211" t="s">
        <v>546</v>
      </c>
      <c r="E72" s="17" t="s">
        <v>207</v>
      </c>
      <c r="F72" s="212">
        <v>156.1</v>
      </c>
      <c r="H72" s="32"/>
    </row>
    <row r="73" spans="2:8" s="1" customFormat="1" ht="16.899999999999999" customHeight="1">
      <c r="B73" s="32"/>
      <c r="C73" s="211" t="s">
        <v>550</v>
      </c>
      <c r="D73" s="211" t="s">
        <v>551</v>
      </c>
      <c r="E73" s="17" t="s">
        <v>207</v>
      </c>
      <c r="F73" s="212">
        <v>126.8</v>
      </c>
      <c r="H73" s="32"/>
    </row>
    <row r="74" spans="2:8" s="1" customFormat="1" ht="22.5">
      <c r="B74" s="32"/>
      <c r="C74" s="211" t="s">
        <v>582</v>
      </c>
      <c r="D74" s="211" t="s">
        <v>583</v>
      </c>
      <c r="E74" s="17" t="s">
        <v>207</v>
      </c>
      <c r="F74" s="212">
        <v>120.7</v>
      </c>
      <c r="H74" s="32"/>
    </row>
    <row r="75" spans="2:8" s="1" customFormat="1" ht="16.899999999999999" customHeight="1">
      <c r="B75" s="32"/>
      <c r="C75" s="211" t="s">
        <v>577</v>
      </c>
      <c r="D75" s="211" t="s">
        <v>578</v>
      </c>
      <c r="E75" s="17" t="s">
        <v>207</v>
      </c>
      <c r="F75" s="212">
        <v>3.57</v>
      </c>
      <c r="H75" s="32"/>
    </row>
    <row r="76" spans="2:8" s="1" customFormat="1" ht="16.899999999999999" customHeight="1">
      <c r="B76" s="32"/>
      <c r="C76" s="207" t="s">
        <v>655</v>
      </c>
      <c r="D76" s="208" t="s">
        <v>1</v>
      </c>
      <c r="E76" s="209" t="s">
        <v>1</v>
      </c>
      <c r="F76" s="210">
        <v>3.6</v>
      </c>
      <c r="H76" s="32"/>
    </row>
    <row r="77" spans="2:8" s="1" customFormat="1" ht="16.899999999999999" customHeight="1">
      <c r="B77" s="32"/>
      <c r="C77" s="207" t="s">
        <v>1628</v>
      </c>
      <c r="D77" s="208" t="s">
        <v>1</v>
      </c>
      <c r="E77" s="209" t="s">
        <v>1</v>
      </c>
      <c r="F77" s="210">
        <v>807.64</v>
      </c>
      <c r="H77" s="32"/>
    </row>
    <row r="78" spans="2:8" s="1" customFormat="1" ht="16.899999999999999" customHeight="1">
      <c r="B78" s="32"/>
      <c r="C78" s="207" t="s">
        <v>395</v>
      </c>
      <c r="D78" s="208" t="s">
        <v>1</v>
      </c>
      <c r="E78" s="209" t="s">
        <v>1</v>
      </c>
      <c r="F78" s="210">
        <v>150</v>
      </c>
      <c r="H78" s="32"/>
    </row>
    <row r="79" spans="2:8" s="1" customFormat="1" ht="16.899999999999999" customHeight="1">
      <c r="B79" s="32"/>
      <c r="C79" s="211" t="s">
        <v>395</v>
      </c>
      <c r="D79" s="211" t="s">
        <v>260</v>
      </c>
      <c r="E79" s="17" t="s">
        <v>1</v>
      </c>
      <c r="F79" s="212">
        <v>150</v>
      </c>
      <c r="H79" s="32"/>
    </row>
    <row r="80" spans="2:8" s="1" customFormat="1" ht="16.899999999999999" customHeight="1">
      <c r="B80" s="32"/>
      <c r="C80" s="213" t="s">
        <v>2105</v>
      </c>
      <c r="H80" s="32"/>
    </row>
    <row r="81" spans="2:8" s="1" customFormat="1" ht="16.899999999999999" customHeight="1">
      <c r="B81" s="32"/>
      <c r="C81" s="211" t="s">
        <v>392</v>
      </c>
      <c r="D81" s="211" t="s">
        <v>393</v>
      </c>
      <c r="E81" s="17" t="s">
        <v>298</v>
      </c>
      <c r="F81" s="212">
        <v>150</v>
      </c>
      <c r="H81" s="32"/>
    </row>
    <row r="82" spans="2:8" s="1" customFormat="1" ht="16.899999999999999" customHeight="1">
      <c r="B82" s="32"/>
      <c r="C82" s="211" t="s">
        <v>300</v>
      </c>
      <c r="D82" s="211" t="s">
        <v>301</v>
      </c>
      <c r="E82" s="17" t="s">
        <v>298</v>
      </c>
      <c r="F82" s="212">
        <v>5</v>
      </c>
      <c r="H82" s="32"/>
    </row>
    <row r="83" spans="2:8" s="1" customFormat="1" ht="16.899999999999999" customHeight="1">
      <c r="B83" s="32"/>
      <c r="C83" s="207" t="s">
        <v>259</v>
      </c>
      <c r="D83" s="208" t="s">
        <v>1</v>
      </c>
      <c r="E83" s="209" t="s">
        <v>1</v>
      </c>
      <c r="F83" s="210">
        <v>150</v>
      </c>
      <c r="H83" s="32"/>
    </row>
    <row r="84" spans="2:8" s="1" customFormat="1" ht="16.899999999999999" customHeight="1">
      <c r="B84" s="32"/>
      <c r="C84" s="211" t="s">
        <v>395</v>
      </c>
      <c r="D84" s="211" t="s">
        <v>260</v>
      </c>
      <c r="E84" s="17" t="s">
        <v>1</v>
      </c>
      <c r="F84" s="212">
        <v>150</v>
      </c>
      <c r="H84" s="32"/>
    </row>
    <row r="85" spans="2:8" s="1" customFormat="1" ht="16.899999999999999" customHeight="1">
      <c r="B85" s="32"/>
      <c r="C85" s="211" t="s">
        <v>259</v>
      </c>
      <c r="D85" s="211" t="s">
        <v>221</v>
      </c>
      <c r="E85" s="17" t="s">
        <v>1</v>
      </c>
      <c r="F85" s="212">
        <v>150</v>
      </c>
      <c r="H85" s="32"/>
    </row>
    <row r="86" spans="2:8" s="1" customFormat="1" ht="16.899999999999999" customHeight="1">
      <c r="B86" s="32"/>
      <c r="C86" s="213" t="s">
        <v>2105</v>
      </c>
      <c r="H86" s="32"/>
    </row>
    <row r="87" spans="2:8" s="1" customFormat="1" ht="16.899999999999999" customHeight="1">
      <c r="B87" s="32"/>
      <c r="C87" s="211" t="s">
        <v>392</v>
      </c>
      <c r="D87" s="211" t="s">
        <v>393</v>
      </c>
      <c r="E87" s="17" t="s">
        <v>298</v>
      </c>
      <c r="F87" s="212">
        <v>150</v>
      </c>
      <c r="H87" s="32"/>
    </row>
    <row r="88" spans="2:8" s="1" customFormat="1" ht="16.899999999999999" customHeight="1">
      <c r="B88" s="32"/>
      <c r="C88" s="211" t="s">
        <v>396</v>
      </c>
      <c r="D88" s="211" t="s">
        <v>397</v>
      </c>
      <c r="E88" s="17" t="s">
        <v>298</v>
      </c>
      <c r="F88" s="212">
        <v>150</v>
      </c>
      <c r="H88" s="32"/>
    </row>
    <row r="89" spans="2:8" s="1" customFormat="1" ht="16.899999999999999" customHeight="1">
      <c r="B89" s="32"/>
      <c r="C89" s="207" t="s">
        <v>262</v>
      </c>
      <c r="D89" s="208" t="s">
        <v>1</v>
      </c>
      <c r="E89" s="209" t="s">
        <v>1</v>
      </c>
      <c r="F89" s="210">
        <v>0.25</v>
      </c>
      <c r="H89" s="32"/>
    </row>
    <row r="90" spans="2:8" s="1" customFormat="1" ht="16.899999999999999" customHeight="1">
      <c r="B90" s="32"/>
      <c r="C90" s="211" t="s">
        <v>262</v>
      </c>
      <c r="D90" s="211" t="s">
        <v>386</v>
      </c>
      <c r="E90" s="17" t="s">
        <v>1</v>
      </c>
      <c r="F90" s="212">
        <v>0.25</v>
      </c>
      <c r="H90" s="32"/>
    </row>
    <row r="91" spans="2:8" s="1" customFormat="1" ht="16.899999999999999" customHeight="1">
      <c r="B91" s="32"/>
      <c r="C91" s="213" t="s">
        <v>2105</v>
      </c>
      <c r="H91" s="32"/>
    </row>
    <row r="92" spans="2:8" s="1" customFormat="1" ht="16.899999999999999" customHeight="1">
      <c r="B92" s="32"/>
      <c r="C92" s="211" t="s">
        <v>383</v>
      </c>
      <c r="D92" s="211" t="s">
        <v>384</v>
      </c>
      <c r="E92" s="17" t="s">
        <v>214</v>
      </c>
      <c r="F92" s="212">
        <v>0.25</v>
      </c>
      <c r="H92" s="32"/>
    </row>
    <row r="93" spans="2:8" s="1" customFormat="1" ht="16.899999999999999" customHeight="1">
      <c r="B93" s="32"/>
      <c r="C93" s="211" t="s">
        <v>455</v>
      </c>
      <c r="D93" s="211" t="s">
        <v>456</v>
      </c>
      <c r="E93" s="17" t="s">
        <v>356</v>
      </c>
      <c r="F93" s="212">
        <v>0.4</v>
      </c>
      <c r="H93" s="32"/>
    </row>
    <row r="94" spans="2:8" s="1" customFormat="1" ht="16.899999999999999" customHeight="1">
      <c r="B94" s="32"/>
      <c r="C94" s="207" t="s">
        <v>264</v>
      </c>
      <c r="D94" s="208" t="s">
        <v>1</v>
      </c>
      <c r="E94" s="209" t="s">
        <v>1</v>
      </c>
      <c r="F94" s="210">
        <v>27.6</v>
      </c>
      <c r="H94" s="32"/>
    </row>
    <row r="95" spans="2:8" s="1" customFormat="1" ht="16.899999999999999" customHeight="1">
      <c r="B95" s="32"/>
      <c r="C95" s="211" t="s">
        <v>264</v>
      </c>
      <c r="D95" s="211" t="s">
        <v>374</v>
      </c>
      <c r="E95" s="17" t="s">
        <v>1</v>
      </c>
      <c r="F95" s="212">
        <v>27.6</v>
      </c>
      <c r="H95" s="32"/>
    </row>
    <row r="96" spans="2:8" s="1" customFormat="1" ht="16.899999999999999" customHeight="1">
      <c r="B96" s="32"/>
      <c r="C96" s="213" t="s">
        <v>2105</v>
      </c>
      <c r="H96" s="32"/>
    </row>
    <row r="97" spans="2:8" s="1" customFormat="1" ht="16.899999999999999" customHeight="1">
      <c r="B97" s="32"/>
      <c r="C97" s="211" t="s">
        <v>368</v>
      </c>
      <c r="D97" s="211" t="s">
        <v>369</v>
      </c>
      <c r="E97" s="17" t="s">
        <v>207</v>
      </c>
      <c r="F97" s="212">
        <v>171.3</v>
      </c>
      <c r="H97" s="32"/>
    </row>
    <row r="98" spans="2:8" s="1" customFormat="1" ht="16.899999999999999" customHeight="1">
      <c r="B98" s="32"/>
      <c r="C98" s="211" t="s">
        <v>545</v>
      </c>
      <c r="D98" s="211" t="s">
        <v>546</v>
      </c>
      <c r="E98" s="17" t="s">
        <v>207</v>
      </c>
      <c r="F98" s="212">
        <v>156.1</v>
      </c>
      <c r="H98" s="32"/>
    </row>
    <row r="99" spans="2:8" s="1" customFormat="1" ht="16.899999999999999" customHeight="1">
      <c r="B99" s="32"/>
      <c r="C99" s="211" t="s">
        <v>550</v>
      </c>
      <c r="D99" s="211" t="s">
        <v>551</v>
      </c>
      <c r="E99" s="17" t="s">
        <v>207</v>
      </c>
      <c r="F99" s="212">
        <v>126.8</v>
      </c>
      <c r="H99" s="32"/>
    </row>
    <row r="100" spans="2:8" s="1" customFormat="1" ht="16.899999999999999" customHeight="1">
      <c r="B100" s="32"/>
      <c r="C100" s="211" t="s">
        <v>572</v>
      </c>
      <c r="D100" s="211" t="s">
        <v>573</v>
      </c>
      <c r="E100" s="17" t="s">
        <v>207</v>
      </c>
      <c r="F100" s="212">
        <v>28.152000000000001</v>
      </c>
      <c r="H100" s="32"/>
    </row>
    <row r="101" spans="2:8" s="1" customFormat="1" ht="16.899999999999999" customHeight="1">
      <c r="B101" s="32"/>
      <c r="C101" s="207" t="s">
        <v>266</v>
      </c>
      <c r="D101" s="208" t="s">
        <v>266</v>
      </c>
      <c r="E101" s="209" t="s">
        <v>1</v>
      </c>
      <c r="F101" s="210">
        <v>15.2</v>
      </c>
      <c r="H101" s="32"/>
    </row>
    <row r="102" spans="2:8" s="1" customFormat="1" ht="16.899999999999999" customHeight="1">
      <c r="B102" s="32"/>
      <c r="C102" s="211" t="s">
        <v>266</v>
      </c>
      <c r="D102" s="211" t="s">
        <v>375</v>
      </c>
      <c r="E102" s="17" t="s">
        <v>1</v>
      </c>
      <c r="F102" s="212">
        <v>15.2</v>
      </c>
      <c r="H102" s="32"/>
    </row>
    <row r="103" spans="2:8" s="1" customFormat="1" ht="16.899999999999999" customHeight="1">
      <c r="B103" s="32"/>
      <c r="C103" s="213" t="s">
        <v>2105</v>
      </c>
      <c r="H103" s="32"/>
    </row>
    <row r="104" spans="2:8" s="1" customFormat="1" ht="16.899999999999999" customHeight="1">
      <c r="B104" s="32"/>
      <c r="C104" s="211" t="s">
        <v>368</v>
      </c>
      <c r="D104" s="211" t="s">
        <v>369</v>
      </c>
      <c r="E104" s="17" t="s">
        <v>207</v>
      </c>
      <c r="F104" s="212">
        <v>171.3</v>
      </c>
      <c r="H104" s="32"/>
    </row>
    <row r="105" spans="2:8" s="1" customFormat="1" ht="16.899999999999999" customHeight="1">
      <c r="B105" s="32"/>
      <c r="C105" s="211" t="s">
        <v>555</v>
      </c>
      <c r="D105" s="211" t="s">
        <v>556</v>
      </c>
      <c r="E105" s="17" t="s">
        <v>207</v>
      </c>
      <c r="F105" s="212">
        <v>15.2</v>
      </c>
      <c r="H105" s="32"/>
    </row>
    <row r="106" spans="2:8" s="1" customFormat="1" ht="16.899999999999999" customHeight="1">
      <c r="B106" s="32"/>
      <c r="C106" s="211" t="s">
        <v>564</v>
      </c>
      <c r="D106" s="211" t="s">
        <v>565</v>
      </c>
      <c r="E106" s="17" t="s">
        <v>207</v>
      </c>
      <c r="F106" s="212">
        <v>15.2</v>
      </c>
      <c r="H106" s="32"/>
    </row>
    <row r="107" spans="2:8" s="1" customFormat="1" ht="16.899999999999999" customHeight="1">
      <c r="B107" s="32"/>
      <c r="C107" s="207" t="s">
        <v>1635</v>
      </c>
      <c r="D107" s="208" t="s">
        <v>1</v>
      </c>
      <c r="E107" s="209" t="s">
        <v>1</v>
      </c>
      <c r="F107" s="210">
        <v>1.26</v>
      </c>
      <c r="H107" s="32"/>
    </row>
    <row r="108" spans="2:8" s="1" customFormat="1" ht="16.899999999999999" customHeight="1">
      <c r="B108" s="32"/>
      <c r="C108" s="207" t="s">
        <v>1637</v>
      </c>
      <c r="D108" s="208" t="s">
        <v>1</v>
      </c>
      <c r="E108" s="209" t="s">
        <v>1</v>
      </c>
      <c r="F108" s="210">
        <v>19.523</v>
      </c>
      <c r="H108" s="32"/>
    </row>
    <row r="109" spans="2:8" s="1" customFormat="1" ht="16.899999999999999" customHeight="1">
      <c r="B109" s="32"/>
      <c r="C109" s="207" t="s">
        <v>1640</v>
      </c>
      <c r="D109" s="208" t="s">
        <v>1</v>
      </c>
      <c r="E109" s="209" t="s">
        <v>1</v>
      </c>
      <c r="F109" s="210">
        <v>14.7</v>
      </c>
      <c r="H109" s="32"/>
    </row>
    <row r="110" spans="2:8" s="1" customFormat="1" ht="16.899999999999999" customHeight="1">
      <c r="B110" s="32"/>
      <c r="C110" s="207" t="s">
        <v>268</v>
      </c>
      <c r="D110" s="208" t="s">
        <v>1</v>
      </c>
      <c r="E110" s="209" t="s">
        <v>1</v>
      </c>
      <c r="F110" s="210">
        <v>171.3</v>
      </c>
      <c r="H110" s="32"/>
    </row>
    <row r="111" spans="2:8" s="1" customFormat="1" ht="16.899999999999999" customHeight="1">
      <c r="B111" s="32"/>
      <c r="C111" s="211" t="s">
        <v>272</v>
      </c>
      <c r="D111" s="211" t="s">
        <v>371</v>
      </c>
      <c r="E111" s="17" t="s">
        <v>1</v>
      </c>
      <c r="F111" s="212">
        <v>117.2</v>
      </c>
      <c r="H111" s="32"/>
    </row>
    <row r="112" spans="2:8" s="1" customFormat="1" ht="16.899999999999999" customHeight="1">
      <c r="B112" s="32"/>
      <c r="C112" s="211" t="s">
        <v>254</v>
      </c>
      <c r="D112" s="211" t="s">
        <v>372</v>
      </c>
      <c r="E112" s="17" t="s">
        <v>1</v>
      </c>
      <c r="F112" s="212">
        <v>2.5</v>
      </c>
      <c r="H112" s="32"/>
    </row>
    <row r="113" spans="2:8" s="1" customFormat="1" ht="16.899999999999999" customHeight="1">
      <c r="B113" s="32"/>
      <c r="C113" s="211" t="s">
        <v>256</v>
      </c>
      <c r="D113" s="211" t="s">
        <v>373</v>
      </c>
      <c r="E113" s="17" t="s">
        <v>1</v>
      </c>
      <c r="F113" s="212">
        <v>7.8</v>
      </c>
      <c r="H113" s="32"/>
    </row>
    <row r="114" spans="2:8" s="1" customFormat="1" ht="16.899999999999999" customHeight="1">
      <c r="B114" s="32"/>
      <c r="C114" s="211" t="s">
        <v>264</v>
      </c>
      <c r="D114" s="211" t="s">
        <v>374</v>
      </c>
      <c r="E114" s="17" t="s">
        <v>1</v>
      </c>
      <c r="F114" s="212">
        <v>27.6</v>
      </c>
      <c r="H114" s="32"/>
    </row>
    <row r="115" spans="2:8" s="1" customFormat="1" ht="16.899999999999999" customHeight="1">
      <c r="B115" s="32"/>
      <c r="C115" s="211" t="s">
        <v>266</v>
      </c>
      <c r="D115" s="211" t="s">
        <v>375</v>
      </c>
      <c r="E115" s="17" t="s">
        <v>1</v>
      </c>
      <c r="F115" s="212">
        <v>15.2</v>
      </c>
      <c r="H115" s="32"/>
    </row>
    <row r="116" spans="2:8" s="1" customFormat="1" ht="16.899999999999999" customHeight="1">
      <c r="B116" s="32"/>
      <c r="C116" s="211" t="s">
        <v>258</v>
      </c>
      <c r="D116" s="211" t="s">
        <v>376</v>
      </c>
      <c r="E116" s="17" t="s">
        <v>1</v>
      </c>
      <c r="F116" s="212">
        <v>1</v>
      </c>
      <c r="H116" s="32"/>
    </row>
    <row r="117" spans="2:8" s="1" customFormat="1" ht="16.899999999999999" customHeight="1">
      <c r="B117" s="32"/>
      <c r="C117" s="211" t="s">
        <v>268</v>
      </c>
      <c r="D117" s="211" t="s">
        <v>221</v>
      </c>
      <c r="E117" s="17" t="s">
        <v>1</v>
      </c>
      <c r="F117" s="212">
        <v>171.3</v>
      </c>
      <c r="H117" s="32"/>
    </row>
    <row r="118" spans="2:8" s="1" customFormat="1" ht="16.899999999999999" customHeight="1">
      <c r="B118" s="32"/>
      <c r="C118" s="213" t="s">
        <v>2105</v>
      </c>
      <c r="H118" s="32"/>
    </row>
    <row r="119" spans="2:8" s="1" customFormat="1" ht="16.899999999999999" customHeight="1">
      <c r="B119" s="32"/>
      <c r="C119" s="211" t="s">
        <v>368</v>
      </c>
      <c r="D119" s="211" t="s">
        <v>369</v>
      </c>
      <c r="E119" s="17" t="s">
        <v>207</v>
      </c>
      <c r="F119" s="212">
        <v>171.3</v>
      </c>
      <c r="H119" s="32"/>
    </row>
    <row r="120" spans="2:8" s="1" customFormat="1" ht="22.5">
      <c r="B120" s="32"/>
      <c r="C120" s="211" t="s">
        <v>305</v>
      </c>
      <c r="D120" s="211" t="s">
        <v>306</v>
      </c>
      <c r="E120" s="17" t="s">
        <v>214</v>
      </c>
      <c r="F120" s="212">
        <v>68.52</v>
      </c>
      <c r="H120" s="32"/>
    </row>
    <row r="121" spans="2:8" s="1" customFormat="1" ht="22.5">
      <c r="B121" s="32"/>
      <c r="C121" s="211" t="s">
        <v>524</v>
      </c>
      <c r="D121" s="211" t="s">
        <v>525</v>
      </c>
      <c r="E121" s="17" t="s">
        <v>207</v>
      </c>
      <c r="F121" s="212">
        <v>59.954999999999998</v>
      </c>
      <c r="H121" s="32"/>
    </row>
    <row r="122" spans="2:8" s="1" customFormat="1" ht="16.899999999999999" customHeight="1">
      <c r="B122" s="32"/>
      <c r="C122" s="211" t="s">
        <v>559</v>
      </c>
      <c r="D122" s="211" t="s">
        <v>560</v>
      </c>
      <c r="E122" s="17" t="s">
        <v>207</v>
      </c>
      <c r="F122" s="212">
        <v>222.69</v>
      </c>
      <c r="H122" s="32"/>
    </row>
    <row r="123" spans="2:8" s="1" customFormat="1" ht="16.899999999999999" customHeight="1">
      <c r="B123" s="32"/>
      <c r="C123" s="211" t="s">
        <v>529</v>
      </c>
      <c r="D123" s="211" t="s">
        <v>530</v>
      </c>
      <c r="E123" s="17" t="s">
        <v>227</v>
      </c>
      <c r="F123" s="212">
        <v>0.76700000000000002</v>
      </c>
      <c r="H123" s="32"/>
    </row>
    <row r="124" spans="2:8" s="1" customFormat="1" ht="16.899999999999999" customHeight="1">
      <c r="B124" s="32"/>
      <c r="C124" s="207" t="s">
        <v>270</v>
      </c>
      <c r="D124" s="208" t="s">
        <v>1</v>
      </c>
      <c r="E124" s="209" t="s">
        <v>1</v>
      </c>
      <c r="F124" s="210">
        <v>28.3</v>
      </c>
      <c r="H124" s="32"/>
    </row>
    <row r="125" spans="2:8" s="1" customFormat="1" ht="16.899999999999999" customHeight="1">
      <c r="B125" s="32"/>
      <c r="C125" s="211" t="s">
        <v>270</v>
      </c>
      <c r="D125" s="211" t="s">
        <v>635</v>
      </c>
      <c r="E125" s="17" t="s">
        <v>1</v>
      </c>
      <c r="F125" s="212">
        <v>28.3</v>
      </c>
      <c r="H125" s="32"/>
    </row>
    <row r="126" spans="2:8" s="1" customFormat="1" ht="16.899999999999999" customHeight="1">
      <c r="B126" s="32"/>
      <c r="C126" s="213" t="s">
        <v>2105</v>
      </c>
      <c r="H126" s="32"/>
    </row>
    <row r="127" spans="2:8" s="1" customFormat="1" ht="16.899999999999999" customHeight="1">
      <c r="B127" s="32"/>
      <c r="C127" s="211" t="s">
        <v>632</v>
      </c>
      <c r="D127" s="211" t="s">
        <v>633</v>
      </c>
      <c r="E127" s="17" t="s">
        <v>176</v>
      </c>
      <c r="F127" s="212">
        <v>28.3</v>
      </c>
      <c r="H127" s="32"/>
    </row>
    <row r="128" spans="2:8" s="1" customFormat="1" ht="16.899999999999999" customHeight="1">
      <c r="B128" s="32"/>
      <c r="C128" s="211" t="s">
        <v>637</v>
      </c>
      <c r="D128" s="211" t="s">
        <v>638</v>
      </c>
      <c r="E128" s="17" t="s">
        <v>176</v>
      </c>
      <c r="F128" s="212">
        <v>28.866</v>
      </c>
      <c r="H128" s="32"/>
    </row>
    <row r="129" spans="2:8" s="1" customFormat="1" ht="16.899999999999999" customHeight="1">
      <c r="B129" s="32"/>
      <c r="C129" s="207" t="s">
        <v>309</v>
      </c>
      <c r="D129" s="208" t="s">
        <v>1</v>
      </c>
      <c r="E129" s="209" t="s">
        <v>1</v>
      </c>
      <c r="F129" s="210">
        <v>68.52</v>
      </c>
      <c r="H129" s="32"/>
    </row>
    <row r="130" spans="2:8" s="1" customFormat="1" ht="16.899999999999999" customHeight="1">
      <c r="B130" s="32"/>
      <c r="C130" s="211" t="s">
        <v>1</v>
      </c>
      <c r="D130" s="211" t="s">
        <v>308</v>
      </c>
      <c r="E130" s="17" t="s">
        <v>1</v>
      </c>
      <c r="F130" s="212">
        <v>68.52</v>
      </c>
      <c r="H130" s="32"/>
    </row>
    <row r="131" spans="2:8" s="1" customFormat="1" ht="16.899999999999999" customHeight="1">
      <c r="B131" s="32"/>
      <c r="C131" s="211" t="s">
        <v>309</v>
      </c>
      <c r="D131" s="211" t="s">
        <v>221</v>
      </c>
      <c r="E131" s="17" t="s">
        <v>1</v>
      </c>
      <c r="F131" s="212">
        <v>68.52</v>
      </c>
      <c r="H131" s="32"/>
    </row>
    <row r="132" spans="2:8" s="1" customFormat="1" ht="16.899999999999999" customHeight="1">
      <c r="B132" s="32"/>
      <c r="C132" s="213" t="s">
        <v>2105</v>
      </c>
      <c r="H132" s="32"/>
    </row>
    <row r="133" spans="2:8" s="1" customFormat="1" ht="22.5">
      <c r="B133" s="32"/>
      <c r="C133" s="211" t="s">
        <v>305</v>
      </c>
      <c r="D133" s="211" t="s">
        <v>306</v>
      </c>
      <c r="E133" s="17" t="s">
        <v>214</v>
      </c>
      <c r="F133" s="212">
        <v>68.52</v>
      </c>
      <c r="H133" s="32"/>
    </row>
    <row r="134" spans="2:8" s="1" customFormat="1" ht="22.5">
      <c r="B134" s="32"/>
      <c r="C134" s="211" t="s">
        <v>310</v>
      </c>
      <c r="D134" s="211" t="s">
        <v>311</v>
      </c>
      <c r="E134" s="17" t="s">
        <v>214</v>
      </c>
      <c r="F134" s="212">
        <v>69.77</v>
      </c>
      <c r="H134" s="32"/>
    </row>
    <row r="135" spans="2:8" s="1" customFormat="1" ht="16.899999999999999" customHeight="1">
      <c r="B135" s="32"/>
      <c r="C135" s="207" t="s">
        <v>272</v>
      </c>
      <c r="D135" s="208" t="s">
        <v>1</v>
      </c>
      <c r="E135" s="209" t="s">
        <v>1</v>
      </c>
      <c r="F135" s="210">
        <v>117.2</v>
      </c>
      <c r="H135" s="32"/>
    </row>
    <row r="136" spans="2:8" s="1" customFormat="1" ht="16.899999999999999" customHeight="1">
      <c r="B136" s="32"/>
      <c r="C136" s="211" t="s">
        <v>272</v>
      </c>
      <c r="D136" s="211" t="s">
        <v>371</v>
      </c>
      <c r="E136" s="17" t="s">
        <v>1</v>
      </c>
      <c r="F136" s="212">
        <v>117.2</v>
      </c>
      <c r="H136" s="32"/>
    </row>
    <row r="137" spans="2:8" s="1" customFormat="1" ht="16.899999999999999" customHeight="1">
      <c r="B137" s="32"/>
      <c r="C137" s="213" t="s">
        <v>2105</v>
      </c>
      <c r="H137" s="32"/>
    </row>
    <row r="138" spans="2:8" s="1" customFormat="1" ht="16.899999999999999" customHeight="1">
      <c r="B138" s="32"/>
      <c r="C138" s="211" t="s">
        <v>368</v>
      </c>
      <c r="D138" s="211" t="s">
        <v>369</v>
      </c>
      <c r="E138" s="17" t="s">
        <v>207</v>
      </c>
      <c r="F138" s="212">
        <v>171.3</v>
      </c>
      <c r="H138" s="32"/>
    </row>
    <row r="139" spans="2:8" s="1" customFormat="1" ht="16.899999999999999" customHeight="1">
      <c r="B139" s="32"/>
      <c r="C139" s="211" t="s">
        <v>535</v>
      </c>
      <c r="D139" s="211" t="s">
        <v>536</v>
      </c>
      <c r="E139" s="17" t="s">
        <v>207</v>
      </c>
      <c r="F139" s="212">
        <v>29.3</v>
      </c>
      <c r="H139" s="32"/>
    </row>
    <row r="140" spans="2:8" s="1" customFormat="1" ht="16.899999999999999" customHeight="1">
      <c r="B140" s="32"/>
      <c r="C140" s="211" t="s">
        <v>545</v>
      </c>
      <c r="D140" s="211" t="s">
        <v>546</v>
      </c>
      <c r="E140" s="17" t="s">
        <v>207</v>
      </c>
      <c r="F140" s="212">
        <v>156.1</v>
      </c>
      <c r="H140" s="32"/>
    </row>
    <row r="141" spans="2:8" s="1" customFormat="1" ht="16.899999999999999" customHeight="1">
      <c r="B141" s="32"/>
      <c r="C141" s="211" t="s">
        <v>550</v>
      </c>
      <c r="D141" s="211" t="s">
        <v>551</v>
      </c>
      <c r="E141" s="17" t="s">
        <v>207</v>
      </c>
      <c r="F141" s="212">
        <v>126.8</v>
      </c>
      <c r="H141" s="32"/>
    </row>
    <row r="142" spans="2:8" s="1" customFormat="1" ht="16.899999999999999" customHeight="1">
      <c r="B142" s="32"/>
      <c r="C142" s="211" t="s">
        <v>572</v>
      </c>
      <c r="D142" s="211" t="s">
        <v>573</v>
      </c>
      <c r="E142" s="17" t="s">
        <v>207</v>
      </c>
      <c r="F142" s="212">
        <v>119.544</v>
      </c>
      <c r="H142" s="32"/>
    </row>
    <row r="143" spans="2:8" s="1" customFormat="1" ht="16.899999999999999" customHeight="1">
      <c r="B143" s="32"/>
      <c r="C143" s="207" t="s">
        <v>274</v>
      </c>
      <c r="D143" s="208" t="s">
        <v>1</v>
      </c>
      <c r="E143" s="209" t="s">
        <v>1</v>
      </c>
      <c r="F143" s="210">
        <v>31.12</v>
      </c>
      <c r="H143" s="32"/>
    </row>
    <row r="144" spans="2:8" s="1" customFormat="1" ht="16.899999999999999" customHeight="1">
      <c r="B144" s="32"/>
      <c r="C144" s="211" t="s">
        <v>274</v>
      </c>
      <c r="D144" s="211" t="s">
        <v>344</v>
      </c>
      <c r="E144" s="17" t="s">
        <v>1</v>
      </c>
      <c r="F144" s="212">
        <v>31.12</v>
      </c>
      <c r="H144" s="32"/>
    </row>
    <row r="145" spans="2:8" s="1" customFormat="1" ht="16.899999999999999" customHeight="1">
      <c r="B145" s="32"/>
      <c r="C145" s="213" t="s">
        <v>2105</v>
      </c>
      <c r="H145" s="32"/>
    </row>
    <row r="146" spans="2:8" s="1" customFormat="1" ht="22.5">
      <c r="B146" s="32"/>
      <c r="C146" s="211" t="s">
        <v>340</v>
      </c>
      <c r="D146" s="211" t="s">
        <v>341</v>
      </c>
      <c r="E146" s="17" t="s">
        <v>207</v>
      </c>
      <c r="F146" s="212">
        <v>95.47</v>
      </c>
      <c r="H146" s="32"/>
    </row>
    <row r="147" spans="2:8" s="1" customFormat="1" ht="16.899999999999999" customHeight="1">
      <c r="B147" s="32"/>
      <c r="C147" s="211" t="s">
        <v>363</v>
      </c>
      <c r="D147" s="211" t="s">
        <v>364</v>
      </c>
      <c r="E147" s="17" t="s">
        <v>207</v>
      </c>
      <c r="F147" s="212">
        <v>100.47</v>
      </c>
      <c r="H147" s="32"/>
    </row>
    <row r="148" spans="2:8" s="1" customFormat="1" ht="16.899999999999999" customHeight="1">
      <c r="B148" s="32"/>
      <c r="C148" s="211" t="s">
        <v>408</v>
      </c>
      <c r="D148" s="211" t="s">
        <v>409</v>
      </c>
      <c r="E148" s="17" t="s">
        <v>410</v>
      </c>
      <c r="F148" s="212">
        <v>0.01</v>
      </c>
      <c r="H148" s="32"/>
    </row>
    <row r="149" spans="2:8" s="1" customFormat="1" ht="22.5">
      <c r="B149" s="32"/>
      <c r="C149" s="211" t="s">
        <v>461</v>
      </c>
      <c r="D149" s="211" t="s">
        <v>462</v>
      </c>
      <c r="E149" s="17" t="s">
        <v>207</v>
      </c>
      <c r="F149" s="212">
        <v>100.47</v>
      </c>
      <c r="H149" s="32"/>
    </row>
    <row r="150" spans="2:8" s="1" customFormat="1" ht="16.899999999999999" customHeight="1">
      <c r="B150" s="32"/>
      <c r="C150" s="211" t="s">
        <v>465</v>
      </c>
      <c r="D150" s="211" t="s">
        <v>466</v>
      </c>
      <c r="E150" s="17" t="s">
        <v>214</v>
      </c>
      <c r="F150" s="212">
        <v>8.7240000000000002</v>
      </c>
      <c r="H150" s="32"/>
    </row>
    <row r="151" spans="2:8" s="1" customFormat="1" ht="16.899999999999999" customHeight="1">
      <c r="B151" s="32"/>
      <c r="C151" s="211" t="s">
        <v>471</v>
      </c>
      <c r="D151" s="211" t="s">
        <v>2125</v>
      </c>
      <c r="E151" s="17" t="s">
        <v>356</v>
      </c>
      <c r="F151" s="212">
        <v>3.89</v>
      </c>
      <c r="H151" s="32"/>
    </row>
    <row r="152" spans="2:8" s="1" customFormat="1" ht="16.899999999999999" customHeight="1">
      <c r="B152" s="32"/>
      <c r="C152" s="207" t="s">
        <v>276</v>
      </c>
      <c r="D152" s="208" t="s">
        <v>1</v>
      </c>
      <c r="E152" s="209" t="s">
        <v>1</v>
      </c>
      <c r="F152" s="210">
        <v>7.3769999999999998</v>
      </c>
      <c r="H152" s="32"/>
    </row>
    <row r="153" spans="2:8" s="1" customFormat="1" ht="16.899999999999999" customHeight="1">
      <c r="B153" s="32"/>
      <c r="C153" s="211" t="s">
        <v>276</v>
      </c>
      <c r="D153" s="211" t="s">
        <v>318</v>
      </c>
      <c r="E153" s="17" t="s">
        <v>1</v>
      </c>
      <c r="F153" s="212">
        <v>7.3769999999999998</v>
      </c>
      <c r="H153" s="32"/>
    </row>
    <row r="154" spans="2:8" s="1" customFormat="1" ht="16.899999999999999" customHeight="1">
      <c r="B154" s="32"/>
      <c r="C154" s="213" t="s">
        <v>2105</v>
      </c>
      <c r="H154" s="32"/>
    </row>
    <row r="155" spans="2:8" s="1" customFormat="1" ht="16.899999999999999" customHeight="1">
      <c r="B155" s="32"/>
      <c r="C155" s="211" t="s">
        <v>315</v>
      </c>
      <c r="D155" s="211" t="s">
        <v>316</v>
      </c>
      <c r="E155" s="17" t="s">
        <v>214</v>
      </c>
      <c r="F155" s="212">
        <v>8.3770000000000007</v>
      </c>
      <c r="H155" s="32"/>
    </row>
    <row r="156" spans="2:8" s="1" customFormat="1" ht="16.899999999999999" customHeight="1">
      <c r="B156" s="32"/>
      <c r="C156" s="211" t="s">
        <v>321</v>
      </c>
      <c r="D156" s="211" t="s">
        <v>322</v>
      </c>
      <c r="E156" s="17" t="s">
        <v>214</v>
      </c>
      <c r="F156" s="212">
        <v>0.752</v>
      </c>
      <c r="H156" s="32"/>
    </row>
    <row r="157" spans="2:8" s="1" customFormat="1" ht="16.899999999999999" customHeight="1">
      <c r="B157" s="32"/>
      <c r="C157" s="207" t="s">
        <v>278</v>
      </c>
      <c r="D157" s="208" t="s">
        <v>1</v>
      </c>
      <c r="E157" s="209" t="s">
        <v>1</v>
      </c>
      <c r="F157" s="210">
        <v>4.3390000000000004</v>
      </c>
      <c r="H157" s="32"/>
    </row>
    <row r="158" spans="2:8" s="1" customFormat="1" ht="16.899999999999999" customHeight="1">
      <c r="B158" s="32"/>
      <c r="C158" s="211" t="s">
        <v>278</v>
      </c>
      <c r="D158" s="211" t="s">
        <v>328</v>
      </c>
      <c r="E158" s="17" t="s">
        <v>1</v>
      </c>
      <c r="F158" s="212">
        <v>4.3390000000000004</v>
      </c>
      <c r="H158" s="32"/>
    </row>
    <row r="159" spans="2:8" s="1" customFormat="1" ht="16.899999999999999" customHeight="1">
      <c r="B159" s="32"/>
      <c r="C159" s="213" t="s">
        <v>2105</v>
      </c>
      <c r="H159" s="32"/>
    </row>
    <row r="160" spans="2:8" s="1" customFormat="1" ht="22.5">
      <c r="B160" s="32"/>
      <c r="C160" s="211" t="s">
        <v>325</v>
      </c>
      <c r="D160" s="211" t="s">
        <v>326</v>
      </c>
      <c r="E160" s="17" t="s">
        <v>214</v>
      </c>
      <c r="F160" s="212">
        <v>4.3390000000000004</v>
      </c>
      <c r="H160" s="32"/>
    </row>
    <row r="161" spans="2:8" s="1" customFormat="1" ht="16.899999999999999" customHeight="1">
      <c r="B161" s="32"/>
      <c r="C161" s="211" t="s">
        <v>336</v>
      </c>
      <c r="D161" s="211" t="s">
        <v>337</v>
      </c>
      <c r="E161" s="17" t="s">
        <v>214</v>
      </c>
      <c r="F161" s="212">
        <v>4.3390000000000004</v>
      </c>
      <c r="H161" s="32"/>
    </row>
    <row r="162" spans="2:8" s="1" customFormat="1" ht="16.899999999999999" customHeight="1">
      <c r="B162" s="32"/>
      <c r="C162" s="211" t="s">
        <v>329</v>
      </c>
      <c r="D162" s="211" t="s">
        <v>330</v>
      </c>
      <c r="E162" s="17" t="s">
        <v>227</v>
      </c>
      <c r="F162" s="212">
        <v>7.81</v>
      </c>
      <c r="H162" s="32"/>
    </row>
    <row r="163" spans="2:8" s="1" customFormat="1" ht="16.899999999999999" customHeight="1">
      <c r="B163" s="32"/>
      <c r="C163" s="207" t="s">
        <v>280</v>
      </c>
      <c r="D163" s="208" t="s">
        <v>1</v>
      </c>
      <c r="E163" s="209" t="s">
        <v>1</v>
      </c>
      <c r="F163" s="210">
        <v>69.349999999999994</v>
      </c>
      <c r="H163" s="32"/>
    </row>
    <row r="164" spans="2:8" s="1" customFormat="1" ht="16.899999999999999" customHeight="1">
      <c r="B164" s="32"/>
      <c r="C164" s="211" t="s">
        <v>280</v>
      </c>
      <c r="D164" s="211" t="s">
        <v>346</v>
      </c>
      <c r="E164" s="17" t="s">
        <v>1</v>
      </c>
      <c r="F164" s="212">
        <v>69.349999999999994</v>
      </c>
      <c r="H164" s="32"/>
    </row>
    <row r="165" spans="2:8" s="1" customFormat="1" ht="16.899999999999999" customHeight="1">
      <c r="B165" s="32"/>
      <c r="C165" s="213" t="s">
        <v>2105</v>
      </c>
      <c r="H165" s="32"/>
    </row>
    <row r="166" spans="2:8" s="1" customFormat="1" ht="22.5">
      <c r="B166" s="32"/>
      <c r="C166" s="211" t="s">
        <v>340</v>
      </c>
      <c r="D166" s="211" t="s">
        <v>341</v>
      </c>
      <c r="E166" s="17" t="s">
        <v>207</v>
      </c>
      <c r="F166" s="212">
        <v>95.47</v>
      </c>
      <c r="H166" s="32"/>
    </row>
    <row r="167" spans="2:8" s="1" customFormat="1" ht="16.899999999999999" customHeight="1">
      <c r="B167" s="32"/>
      <c r="C167" s="211" t="s">
        <v>363</v>
      </c>
      <c r="D167" s="211" t="s">
        <v>364</v>
      </c>
      <c r="E167" s="17" t="s">
        <v>207</v>
      </c>
      <c r="F167" s="212">
        <v>100.47</v>
      </c>
      <c r="H167" s="32"/>
    </row>
    <row r="168" spans="2:8" s="1" customFormat="1" ht="16.899999999999999" customHeight="1">
      <c r="B168" s="32"/>
      <c r="C168" s="211" t="s">
        <v>408</v>
      </c>
      <c r="D168" s="211" t="s">
        <v>409</v>
      </c>
      <c r="E168" s="17" t="s">
        <v>410</v>
      </c>
      <c r="F168" s="212">
        <v>0.01</v>
      </c>
      <c r="H168" s="32"/>
    </row>
    <row r="169" spans="2:8" s="1" customFormat="1" ht="22.5">
      <c r="B169" s="32"/>
      <c r="C169" s="211" t="s">
        <v>461</v>
      </c>
      <c r="D169" s="211" t="s">
        <v>462</v>
      </c>
      <c r="E169" s="17" t="s">
        <v>207</v>
      </c>
      <c r="F169" s="212">
        <v>100.47</v>
      </c>
      <c r="H169" s="32"/>
    </row>
    <row r="170" spans="2:8" s="1" customFormat="1" ht="16.899999999999999" customHeight="1">
      <c r="B170" s="32"/>
      <c r="C170" s="211" t="s">
        <v>360</v>
      </c>
      <c r="D170" s="211" t="s">
        <v>355</v>
      </c>
      <c r="E170" s="17" t="s">
        <v>356</v>
      </c>
      <c r="F170" s="212">
        <v>0.24299999999999999</v>
      </c>
      <c r="H170" s="32"/>
    </row>
    <row r="171" spans="2:8" s="1" customFormat="1" ht="16.899999999999999" customHeight="1">
      <c r="B171" s="32"/>
      <c r="C171" s="207" t="s">
        <v>282</v>
      </c>
      <c r="D171" s="208" t="s">
        <v>1</v>
      </c>
      <c r="E171" s="209" t="s">
        <v>1</v>
      </c>
      <c r="F171" s="210">
        <v>68.349999999999994</v>
      </c>
      <c r="H171" s="32"/>
    </row>
    <row r="172" spans="2:8" s="1" customFormat="1" ht="16.899999999999999" customHeight="1">
      <c r="B172" s="32"/>
      <c r="C172" s="211" t="s">
        <v>280</v>
      </c>
      <c r="D172" s="211" t="s">
        <v>346</v>
      </c>
      <c r="E172" s="17" t="s">
        <v>1</v>
      </c>
      <c r="F172" s="212">
        <v>69.349999999999994</v>
      </c>
      <c r="H172" s="32"/>
    </row>
    <row r="173" spans="2:8" s="1" customFormat="1" ht="16.899999999999999" customHeight="1">
      <c r="B173" s="32"/>
      <c r="C173" s="211" t="s">
        <v>1</v>
      </c>
      <c r="D173" s="211" t="s">
        <v>347</v>
      </c>
      <c r="E173" s="17" t="s">
        <v>1</v>
      </c>
      <c r="F173" s="212">
        <v>-1</v>
      </c>
      <c r="H173" s="32"/>
    </row>
    <row r="174" spans="2:8" s="1" customFormat="1" ht="16.899999999999999" customHeight="1">
      <c r="B174" s="32"/>
      <c r="C174" s="211" t="s">
        <v>282</v>
      </c>
      <c r="D174" s="211" t="s">
        <v>304</v>
      </c>
      <c r="E174" s="17" t="s">
        <v>1</v>
      </c>
      <c r="F174" s="212">
        <v>68.349999999999994</v>
      </c>
      <c r="H174" s="32"/>
    </row>
    <row r="175" spans="2:8" s="1" customFormat="1" ht="16.899999999999999" customHeight="1">
      <c r="B175" s="32"/>
      <c r="C175" s="213" t="s">
        <v>2105</v>
      </c>
      <c r="H175" s="32"/>
    </row>
    <row r="176" spans="2:8" s="1" customFormat="1" ht="22.5">
      <c r="B176" s="32"/>
      <c r="C176" s="211" t="s">
        <v>340</v>
      </c>
      <c r="D176" s="211" t="s">
        <v>341</v>
      </c>
      <c r="E176" s="17" t="s">
        <v>207</v>
      </c>
      <c r="F176" s="212">
        <v>95.47</v>
      </c>
      <c r="H176" s="32"/>
    </row>
    <row r="177" spans="2:8" s="1" customFormat="1" ht="16.899999999999999" customHeight="1">
      <c r="B177" s="32"/>
      <c r="C177" s="211" t="s">
        <v>315</v>
      </c>
      <c r="D177" s="211" t="s">
        <v>316</v>
      </c>
      <c r="E177" s="17" t="s">
        <v>214</v>
      </c>
      <c r="F177" s="212">
        <v>8.3770000000000007</v>
      </c>
      <c r="H177" s="32"/>
    </row>
    <row r="178" spans="2:8" s="1" customFormat="1" ht="16.899999999999999" customHeight="1">
      <c r="B178" s="32"/>
      <c r="C178" s="211" t="s">
        <v>349</v>
      </c>
      <c r="D178" s="211" t="s">
        <v>350</v>
      </c>
      <c r="E178" s="17" t="s">
        <v>207</v>
      </c>
      <c r="F178" s="212">
        <v>95.47</v>
      </c>
      <c r="H178" s="32"/>
    </row>
    <row r="179" spans="2:8" s="1" customFormat="1" ht="16.899999999999999" customHeight="1">
      <c r="B179" s="32"/>
      <c r="C179" s="211" t="s">
        <v>400</v>
      </c>
      <c r="D179" s="211" t="s">
        <v>401</v>
      </c>
      <c r="E179" s="17" t="s">
        <v>207</v>
      </c>
      <c r="F179" s="212">
        <v>95.47</v>
      </c>
      <c r="H179" s="32"/>
    </row>
    <row r="180" spans="2:8" s="1" customFormat="1" ht="16.899999999999999" customHeight="1">
      <c r="B180" s="32"/>
      <c r="C180" s="211" t="s">
        <v>404</v>
      </c>
      <c r="D180" s="211" t="s">
        <v>405</v>
      </c>
      <c r="E180" s="17" t="s">
        <v>207</v>
      </c>
      <c r="F180" s="212">
        <v>95.47</v>
      </c>
      <c r="H180" s="32"/>
    </row>
    <row r="181" spans="2:8" s="1" customFormat="1" ht="16.899999999999999" customHeight="1">
      <c r="B181" s="32"/>
      <c r="C181" s="211" t="s">
        <v>486</v>
      </c>
      <c r="D181" s="211" t="s">
        <v>487</v>
      </c>
      <c r="E181" s="17" t="s">
        <v>207</v>
      </c>
      <c r="F181" s="212">
        <v>95.47</v>
      </c>
      <c r="H181" s="32"/>
    </row>
    <row r="182" spans="2:8" s="1" customFormat="1" ht="16.899999999999999" customHeight="1">
      <c r="B182" s="32"/>
      <c r="C182" s="211" t="s">
        <v>497</v>
      </c>
      <c r="D182" s="211" t="s">
        <v>498</v>
      </c>
      <c r="E182" s="17" t="s">
        <v>214</v>
      </c>
      <c r="F182" s="212">
        <v>1.909</v>
      </c>
      <c r="H182" s="32"/>
    </row>
    <row r="183" spans="2:8" s="1" customFormat="1" ht="16.899999999999999" customHeight="1">
      <c r="B183" s="32"/>
      <c r="C183" s="207" t="s">
        <v>284</v>
      </c>
      <c r="D183" s="208" t="s">
        <v>1</v>
      </c>
      <c r="E183" s="209" t="s">
        <v>1</v>
      </c>
      <c r="F183" s="210">
        <v>27.12</v>
      </c>
      <c r="H183" s="32"/>
    </row>
    <row r="184" spans="2:8" s="1" customFormat="1" ht="16.899999999999999" customHeight="1">
      <c r="B184" s="32"/>
      <c r="C184" s="211" t="s">
        <v>274</v>
      </c>
      <c r="D184" s="211" t="s">
        <v>344</v>
      </c>
      <c r="E184" s="17" t="s">
        <v>1</v>
      </c>
      <c r="F184" s="212">
        <v>31.12</v>
      </c>
      <c r="H184" s="32"/>
    </row>
    <row r="185" spans="2:8" s="1" customFormat="1" ht="16.899999999999999" customHeight="1">
      <c r="B185" s="32"/>
      <c r="C185" s="211" t="s">
        <v>1</v>
      </c>
      <c r="D185" s="211" t="s">
        <v>345</v>
      </c>
      <c r="E185" s="17" t="s">
        <v>1</v>
      </c>
      <c r="F185" s="212">
        <v>-4</v>
      </c>
      <c r="H185" s="32"/>
    </row>
    <row r="186" spans="2:8" s="1" customFormat="1" ht="16.899999999999999" customHeight="1">
      <c r="B186" s="32"/>
      <c r="C186" s="211" t="s">
        <v>284</v>
      </c>
      <c r="D186" s="211" t="s">
        <v>304</v>
      </c>
      <c r="E186" s="17" t="s">
        <v>1</v>
      </c>
      <c r="F186" s="212">
        <v>27.12</v>
      </c>
      <c r="H186" s="32"/>
    </row>
    <row r="187" spans="2:8" s="1" customFormat="1" ht="16.899999999999999" customHeight="1">
      <c r="B187" s="32"/>
      <c r="C187" s="213" t="s">
        <v>2105</v>
      </c>
      <c r="H187" s="32"/>
    </row>
    <row r="188" spans="2:8" s="1" customFormat="1" ht="22.5">
      <c r="B188" s="32"/>
      <c r="C188" s="211" t="s">
        <v>340</v>
      </c>
      <c r="D188" s="211" t="s">
        <v>341</v>
      </c>
      <c r="E188" s="17" t="s">
        <v>207</v>
      </c>
      <c r="F188" s="212">
        <v>95.47</v>
      </c>
      <c r="H188" s="32"/>
    </row>
    <row r="189" spans="2:8" s="1" customFormat="1" ht="16.899999999999999" customHeight="1">
      <c r="B189" s="32"/>
      <c r="C189" s="211" t="s">
        <v>315</v>
      </c>
      <c r="D189" s="211" t="s">
        <v>316</v>
      </c>
      <c r="E189" s="17" t="s">
        <v>214</v>
      </c>
      <c r="F189" s="212">
        <v>8.3770000000000007</v>
      </c>
      <c r="H189" s="32"/>
    </row>
    <row r="190" spans="2:8" s="1" customFormat="1" ht="22.5">
      <c r="B190" s="32"/>
      <c r="C190" s="211" t="s">
        <v>325</v>
      </c>
      <c r="D190" s="211" t="s">
        <v>326</v>
      </c>
      <c r="E190" s="17" t="s">
        <v>214</v>
      </c>
      <c r="F190" s="212">
        <v>4.3390000000000004</v>
      </c>
      <c r="H190" s="32"/>
    </row>
    <row r="191" spans="2:8" s="1" customFormat="1" ht="16.899999999999999" customHeight="1">
      <c r="B191" s="32"/>
      <c r="C191" s="211" t="s">
        <v>349</v>
      </c>
      <c r="D191" s="211" t="s">
        <v>350</v>
      </c>
      <c r="E191" s="17" t="s">
        <v>207</v>
      </c>
      <c r="F191" s="212">
        <v>95.47</v>
      </c>
      <c r="H191" s="32"/>
    </row>
    <row r="192" spans="2:8" s="1" customFormat="1" ht="16.899999999999999" customHeight="1">
      <c r="B192" s="32"/>
      <c r="C192" s="211" t="s">
        <v>400</v>
      </c>
      <c r="D192" s="211" t="s">
        <v>401</v>
      </c>
      <c r="E192" s="17" t="s">
        <v>207</v>
      </c>
      <c r="F192" s="212">
        <v>95.47</v>
      </c>
      <c r="H192" s="32"/>
    </row>
    <row r="193" spans="2:8" s="1" customFormat="1" ht="16.899999999999999" customHeight="1">
      <c r="B193" s="32"/>
      <c r="C193" s="211" t="s">
        <v>404</v>
      </c>
      <c r="D193" s="211" t="s">
        <v>405</v>
      </c>
      <c r="E193" s="17" t="s">
        <v>207</v>
      </c>
      <c r="F193" s="212">
        <v>95.47</v>
      </c>
      <c r="H193" s="32"/>
    </row>
    <row r="194" spans="2:8" s="1" customFormat="1" ht="16.899999999999999" customHeight="1">
      <c r="B194" s="32"/>
      <c r="C194" s="211" t="s">
        <v>486</v>
      </c>
      <c r="D194" s="211" t="s">
        <v>487</v>
      </c>
      <c r="E194" s="17" t="s">
        <v>207</v>
      </c>
      <c r="F194" s="212">
        <v>95.47</v>
      </c>
      <c r="H194" s="32"/>
    </row>
    <row r="195" spans="2:8" s="1" customFormat="1" ht="16.899999999999999" customHeight="1">
      <c r="B195" s="32"/>
      <c r="C195" s="211" t="s">
        <v>497</v>
      </c>
      <c r="D195" s="211" t="s">
        <v>498</v>
      </c>
      <c r="E195" s="17" t="s">
        <v>214</v>
      </c>
      <c r="F195" s="212">
        <v>1.909</v>
      </c>
      <c r="H195" s="32"/>
    </row>
    <row r="196" spans="2:8" s="1" customFormat="1" ht="16.899999999999999" customHeight="1">
      <c r="B196" s="32"/>
      <c r="C196" s="211" t="s">
        <v>354</v>
      </c>
      <c r="D196" s="211" t="s">
        <v>355</v>
      </c>
      <c r="E196" s="17" t="s">
        <v>356</v>
      </c>
      <c r="F196" s="212">
        <v>0.67800000000000005</v>
      </c>
      <c r="H196" s="32"/>
    </row>
    <row r="197" spans="2:8" s="1" customFormat="1" ht="16.899999999999999" customHeight="1">
      <c r="B197" s="32"/>
      <c r="C197" s="207" t="s">
        <v>45</v>
      </c>
      <c r="D197" s="208" t="s">
        <v>1</v>
      </c>
      <c r="E197" s="209" t="s">
        <v>1</v>
      </c>
      <c r="F197" s="210">
        <v>8.3770000000000007</v>
      </c>
      <c r="H197" s="32"/>
    </row>
    <row r="198" spans="2:8" s="1" customFormat="1" ht="16.899999999999999" customHeight="1">
      <c r="B198" s="32"/>
      <c r="C198" s="211" t="s">
        <v>276</v>
      </c>
      <c r="D198" s="211" t="s">
        <v>318</v>
      </c>
      <c r="E198" s="17" t="s">
        <v>1</v>
      </c>
      <c r="F198" s="212">
        <v>7.3769999999999998</v>
      </c>
      <c r="H198" s="32"/>
    </row>
    <row r="199" spans="2:8" s="1" customFormat="1" ht="16.899999999999999" customHeight="1">
      <c r="B199" s="32"/>
      <c r="C199" s="211" t="s">
        <v>291</v>
      </c>
      <c r="D199" s="211" t="s">
        <v>319</v>
      </c>
      <c r="E199" s="17" t="s">
        <v>1</v>
      </c>
      <c r="F199" s="212">
        <v>1</v>
      </c>
      <c r="H199" s="32"/>
    </row>
    <row r="200" spans="2:8" s="1" customFormat="1" ht="16.899999999999999" customHeight="1">
      <c r="B200" s="32"/>
      <c r="C200" s="211" t="s">
        <v>45</v>
      </c>
      <c r="D200" s="211" t="s">
        <v>221</v>
      </c>
      <c r="E200" s="17" t="s">
        <v>1</v>
      </c>
      <c r="F200" s="212">
        <v>8.3770000000000007</v>
      </c>
      <c r="H200" s="32"/>
    </row>
    <row r="201" spans="2:8" s="1" customFormat="1" ht="16.899999999999999" customHeight="1">
      <c r="B201" s="32"/>
      <c r="C201" s="213" t="s">
        <v>2105</v>
      </c>
      <c r="H201" s="32"/>
    </row>
    <row r="202" spans="2:8" s="1" customFormat="1" ht="16.899999999999999" customHeight="1">
      <c r="B202" s="32"/>
      <c r="C202" s="211" t="s">
        <v>315</v>
      </c>
      <c r="D202" s="211" t="s">
        <v>316</v>
      </c>
      <c r="E202" s="17" t="s">
        <v>214</v>
      </c>
      <c r="F202" s="212">
        <v>8.3770000000000007</v>
      </c>
      <c r="H202" s="32"/>
    </row>
    <row r="203" spans="2:8" s="1" customFormat="1" ht="16.899999999999999" customHeight="1">
      <c r="B203" s="32"/>
      <c r="C203" s="211" t="s">
        <v>333</v>
      </c>
      <c r="D203" s="211" t="s">
        <v>334</v>
      </c>
      <c r="E203" s="17" t="s">
        <v>214</v>
      </c>
      <c r="F203" s="212">
        <v>8.3770000000000007</v>
      </c>
      <c r="H203" s="32"/>
    </row>
    <row r="204" spans="2:8" s="1" customFormat="1" ht="16.899999999999999" customHeight="1">
      <c r="B204" s="32"/>
      <c r="C204" s="207" t="s">
        <v>1661</v>
      </c>
      <c r="D204" s="208" t="s">
        <v>1</v>
      </c>
      <c r="E204" s="209" t="s">
        <v>1</v>
      </c>
      <c r="F204" s="210">
        <v>4.2</v>
      </c>
      <c r="H204" s="32"/>
    </row>
    <row r="205" spans="2:8" s="1" customFormat="1" ht="16.899999999999999" customHeight="1">
      <c r="B205" s="32"/>
      <c r="C205" s="207" t="s">
        <v>287</v>
      </c>
      <c r="D205" s="208" t="s">
        <v>1</v>
      </c>
      <c r="E205" s="209" t="s">
        <v>1</v>
      </c>
      <c r="F205" s="210">
        <v>1.909</v>
      </c>
      <c r="H205" s="32"/>
    </row>
    <row r="206" spans="2:8" s="1" customFormat="1" ht="16.899999999999999" customHeight="1">
      <c r="B206" s="32"/>
      <c r="C206" s="211" t="s">
        <v>1</v>
      </c>
      <c r="D206" s="211" t="s">
        <v>500</v>
      </c>
      <c r="E206" s="17" t="s">
        <v>1</v>
      </c>
      <c r="F206" s="212">
        <v>1.909</v>
      </c>
      <c r="H206" s="32"/>
    </row>
    <row r="207" spans="2:8" s="1" customFormat="1" ht="16.899999999999999" customHeight="1">
      <c r="B207" s="32"/>
      <c r="C207" s="211" t="s">
        <v>287</v>
      </c>
      <c r="D207" s="211" t="s">
        <v>221</v>
      </c>
      <c r="E207" s="17" t="s">
        <v>1</v>
      </c>
      <c r="F207" s="212">
        <v>1.909</v>
      </c>
      <c r="H207" s="32"/>
    </row>
    <row r="208" spans="2:8" s="1" customFormat="1" ht="16.899999999999999" customHeight="1">
      <c r="B208" s="32"/>
      <c r="C208" s="213" t="s">
        <v>2105</v>
      </c>
      <c r="H208" s="32"/>
    </row>
    <row r="209" spans="2:8" s="1" customFormat="1" ht="16.899999999999999" customHeight="1">
      <c r="B209" s="32"/>
      <c r="C209" s="211" t="s">
        <v>497</v>
      </c>
      <c r="D209" s="211" t="s">
        <v>498</v>
      </c>
      <c r="E209" s="17" t="s">
        <v>214</v>
      </c>
      <c r="F209" s="212">
        <v>1.909</v>
      </c>
      <c r="H209" s="32"/>
    </row>
    <row r="210" spans="2:8" s="1" customFormat="1" ht="16.899999999999999" customHeight="1">
      <c r="B210" s="32"/>
      <c r="C210" s="211" t="s">
        <v>502</v>
      </c>
      <c r="D210" s="211" t="s">
        <v>503</v>
      </c>
      <c r="E210" s="17" t="s">
        <v>492</v>
      </c>
      <c r="F210" s="212">
        <v>2.5339999999999998</v>
      </c>
      <c r="H210" s="32"/>
    </row>
    <row r="211" spans="2:8" s="1" customFormat="1" ht="16.899999999999999" customHeight="1">
      <c r="B211" s="32"/>
      <c r="C211" s="207" t="s">
        <v>289</v>
      </c>
      <c r="D211" s="208" t="s">
        <v>1</v>
      </c>
      <c r="E211" s="209" t="s">
        <v>1</v>
      </c>
      <c r="F211" s="210">
        <v>0.625</v>
      </c>
      <c r="H211" s="32"/>
    </row>
    <row r="212" spans="2:8" s="1" customFormat="1" ht="16.899999999999999" customHeight="1">
      <c r="B212" s="32"/>
      <c r="C212" s="211" t="s">
        <v>289</v>
      </c>
      <c r="D212" s="211" t="s">
        <v>495</v>
      </c>
      <c r="E212" s="17" t="s">
        <v>1</v>
      </c>
      <c r="F212" s="212">
        <v>0.625</v>
      </c>
      <c r="H212" s="32"/>
    </row>
    <row r="213" spans="2:8" s="1" customFormat="1" ht="16.899999999999999" customHeight="1">
      <c r="B213" s="32"/>
      <c r="C213" s="213" t="s">
        <v>2105</v>
      </c>
      <c r="H213" s="32"/>
    </row>
    <row r="214" spans="2:8" s="1" customFormat="1" ht="16.899999999999999" customHeight="1">
      <c r="B214" s="32"/>
      <c r="C214" s="211" t="s">
        <v>490</v>
      </c>
      <c r="D214" s="211" t="s">
        <v>491</v>
      </c>
      <c r="E214" s="17" t="s">
        <v>492</v>
      </c>
      <c r="F214" s="212">
        <v>0.625</v>
      </c>
      <c r="H214" s="32"/>
    </row>
    <row r="215" spans="2:8" s="1" customFormat="1" ht="16.899999999999999" customHeight="1">
      <c r="B215" s="32"/>
      <c r="C215" s="211" t="s">
        <v>502</v>
      </c>
      <c r="D215" s="211" t="s">
        <v>503</v>
      </c>
      <c r="E215" s="17" t="s">
        <v>492</v>
      </c>
      <c r="F215" s="212">
        <v>2.5339999999999998</v>
      </c>
      <c r="H215" s="32"/>
    </row>
    <row r="216" spans="2:8" s="1" customFormat="1" ht="16.899999999999999" customHeight="1">
      <c r="B216" s="32"/>
      <c r="C216" s="207" t="s">
        <v>1665</v>
      </c>
      <c r="D216" s="208" t="s">
        <v>1</v>
      </c>
      <c r="E216" s="209" t="s">
        <v>1</v>
      </c>
      <c r="F216" s="210">
        <v>3.36</v>
      </c>
      <c r="H216" s="32"/>
    </row>
    <row r="217" spans="2:8" s="1" customFormat="1" ht="16.899999999999999" customHeight="1">
      <c r="B217" s="32"/>
      <c r="C217" s="207" t="s">
        <v>291</v>
      </c>
      <c r="D217" s="208" t="s">
        <v>1</v>
      </c>
      <c r="E217" s="209" t="s">
        <v>1</v>
      </c>
      <c r="F217" s="210">
        <v>1</v>
      </c>
      <c r="H217" s="32"/>
    </row>
    <row r="218" spans="2:8" s="1" customFormat="1" ht="16.899999999999999" customHeight="1">
      <c r="B218" s="32"/>
      <c r="C218" s="211" t="s">
        <v>291</v>
      </c>
      <c r="D218" s="211" t="s">
        <v>319</v>
      </c>
      <c r="E218" s="17" t="s">
        <v>1</v>
      </c>
      <c r="F218" s="212">
        <v>1</v>
      </c>
      <c r="H218" s="32"/>
    </row>
    <row r="219" spans="2:8" s="1" customFormat="1" ht="16.899999999999999" customHeight="1">
      <c r="B219" s="32"/>
      <c r="C219" s="213" t="s">
        <v>2105</v>
      </c>
      <c r="H219" s="32"/>
    </row>
    <row r="220" spans="2:8" s="1" customFormat="1" ht="16.899999999999999" customHeight="1">
      <c r="B220" s="32"/>
      <c r="C220" s="211" t="s">
        <v>315</v>
      </c>
      <c r="D220" s="211" t="s">
        <v>316</v>
      </c>
      <c r="E220" s="17" t="s">
        <v>214</v>
      </c>
      <c r="F220" s="212">
        <v>8.3770000000000007</v>
      </c>
      <c r="H220" s="32"/>
    </row>
    <row r="221" spans="2:8" s="1" customFormat="1" ht="16.899999999999999" customHeight="1">
      <c r="B221" s="32"/>
      <c r="C221" s="211" t="s">
        <v>388</v>
      </c>
      <c r="D221" s="211" t="s">
        <v>389</v>
      </c>
      <c r="E221" s="17" t="s">
        <v>214</v>
      </c>
      <c r="F221" s="212">
        <v>1</v>
      </c>
      <c r="H221" s="32"/>
    </row>
    <row r="222" spans="2:8" s="1" customFormat="1" ht="26.45" customHeight="1">
      <c r="B222" s="32"/>
      <c r="C222" s="206" t="s">
        <v>92</v>
      </c>
      <c r="D222" s="206" t="s">
        <v>93</v>
      </c>
      <c r="H222" s="32"/>
    </row>
    <row r="223" spans="2:8" s="1" customFormat="1" ht="16.899999999999999" customHeight="1">
      <c r="B223" s="32"/>
      <c r="C223" s="207" t="s">
        <v>248</v>
      </c>
      <c r="D223" s="208" t="s">
        <v>1</v>
      </c>
      <c r="E223" s="209" t="s">
        <v>1</v>
      </c>
      <c r="F223" s="210">
        <v>1049.8</v>
      </c>
      <c r="H223" s="32"/>
    </row>
    <row r="224" spans="2:8" s="1" customFormat="1" ht="16.899999999999999" customHeight="1">
      <c r="B224" s="32"/>
      <c r="C224" s="211" t="s">
        <v>266</v>
      </c>
      <c r="D224" s="211" t="s">
        <v>676</v>
      </c>
      <c r="E224" s="17" t="s">
        <v>1</v>
      </c>
      <c r="F224" s="212">
        <v>1048.7</v>
      </c>
      <c r="H224" s="32"/>
    </row>
    <row r="225" spans="2:8" s="1" customFormat="1" ht="16.899999999999999" customHeight="1">
      <c r="B225" s="32"/>
      <c r="C225" s="211" t="s">
        <v>258</v>
      </c>
      <c r="D225" s="211" t="s">
        <v>677</v>
      </c>
      <c r="E225" s="17" t="s">
        <v>1</v>
      </c>
      <c r="F225" s="212">
        <v>1.1000000000000001</v>
      </c>
      <c r="H225" s="32"/>
    </row>
    <row r="226" spans="2:8" s="1" customFormat="1" ht="16.899999999999999" customHeight="1">
      <c r="B226" s="32"/>
      <c r="C226" s="211" t="s">
        <v>248</v>
      </c>
      <c r="D226" s="211" t="s">
        <v>304</v>
      </c>
      <c r="E226" s="17" t="s">
        <v>1</v>
      </c>
      <c r="F226" s="212">
        <v>1049.8</v>
      </c>
      <c r="H226" s="32"/>
    </row>
    <row r="227" spans="2:8" s="1" customFormat="1" ht="16.899999999999999" customHeight="1">
      <c r="B227" s="32"/>
      <c r="C227" s="213" t="s">
        <v>2105</v>
      </c>
      <c r="H227" s="32"/>
    </row>
    <row r="228" spans="2:8" s="1" customFormat="1" ht="16.899999999999999" customHeight="1">
      <c r="B228" s="32"/>
      <c r="C228" s="211" t="s">
        <v>368</v>
      </c>
      <c r="D228" s="211" t="s">
        <v>369</v>
      </c>
      <c r="E228" s="17" t="s">
        <v>207</v>
      </c>
      <c r="F228" s="212">
        <v>1065</v>
      </c>
      <c r="H228" s="32"/>
    </row>
    <row r="229" spans="2:8" s="1" customFormat="1" ht="16.899999999999999" customHeight="1">
      <c r="B229" s="32"/>
      <c r="C229" s="211" t="s">
        <v>513</v>
      </c>
      <c r="D229" s="211" t="s">
        <v>514</v>
      </c>
      <c r="E229" s="17" t="s">
        <v>207</v>
      </c>
      <c r="F229" s="212">
        <v>1346.25</v>
      </c>
      <c r="H229" s="32"/>
    </row>
    <row r="230" spans="2:8" s="1" customFormat="1" ht="16.899999999999999" customHeight="1">
      <c r="B230" s="32"/>
      <c r="C230" s="207" t="s">
        <v>680</v>
      </c>
      <c r="D230" s="208" t="s">
        <v>1</v>
      </c>
      <c r="E230" s="209" t="s">
        <v>1</v>
      </c>
      <c r="F230" s="210">
        <v>96.98</v>
      </c>
      <c r="H230" s="32"/>
    </row>
    <row r="231" spans="2:8" s="1" customFormat="1" ht="16.899999999999999" customHeight="1">
      <c r="B231" s="32"/>
      <c r="C231" s="211" t="s">
        <v>659</v>
      </c>
      <c r="D231" s="211" t="s">
        <v>678</v>
      </c>
      <c r="E231" s="17" t="s">
        <v>1</v>
      </c>
      <c r="F231" s="212">
        <v>93.38</v>
      </c>
      <c r="H231" s="32"/>
    </row>
    <row r="232" spans="2:8" s="1" customFormat="1" ht="16.899999999999999" customHeight="1">
      <c r="B232" s="32"/>
      <c r="C232" s="211" t="s">
        <v>655</v>
      </c>
      <c r="D232" s="211" t="s">
        <v>679</v>
      </c>
      <c r="E232" s="17" t="s">
        <v>1</v>
      </c>
      <c r="F232" s="212">
        <v>3.6</v>
      </c>
      <c r="H232" s="32"/>
    </row>
    <row r="233" spans="2:8" s="1" customFormat="1" ht="16.899999999999999" customHeight="1">
      <c r="B233" s="32"/>
      <c r="C233" s="211" t="s">
        <v>680</v>
      </c>
      <c r="D233" s="211" t="s">
        <v>304</v>
      </c>
      <c r="E233" s="17" t="s">
        <v>1</v>
      </c>
      <c r="F233" s="212">
        <v>96.98</v>
      </c>
      <c r="H233" s="32"/>
    </row>
    <row r="234" spans="2:8" s="1" customFormat="1" ht="16.899999999999999" customHeight="1">
      <c r="B234" s="32"/>
      <c r="C234" s="207" t="s">
        <v>252</v>
      </c>
      <c r="D234" s="208" t="s">
        <v>1</v>
      </c>
      <c r="E234" s="209" t="s">
        <v>1</v>
      </c>
      <c r="F234" s="210">
        <v>11.6</v>
      </c>
      <c r="H234" s="32"/>
    </row>
    <row r="235" spans="2:8" s="1" customFormat="1" ht="16.899999999999999" customHeight="1">
      <c r="B235" s="32"/>
      <c r="C235" s="211" t="s">
        <v>256</v>
      </c>
      <c r="D235" s="211" t="s">
        <v>674</v>
      </c>
      <c r="E235" s="17" t="s">
        <v>1</v>
      </c>
      <c r="F235" s="212">
        <v>1.6</v>
      </c>
      <c r="H235" s="32"/>
    </row>
    <row r="236" spans="2:8" s="1" customFormat="1" ht="16.899999999999999" customHeight="1">
      <c r="B236" s="32"/>
      <c r="C236" s="211" t="s">
        <v>264</v>
      </c>
      <c r="D236" s="211" t="s">
        <v>675</v>
      </c>
      <c r="E236" s="17" t="s">
        <v>1</v>
      </c>
      <c r="F236" s="212">
        <v>10</v>
      </c>
      <c r="H236" s="32"/>
    </row>
    <row r="237" spans="2:8" s="1" customFormat="1" ht="16.899999999999999" customHeight="1">
      <c r="B237" s="32"/>
      <c r="C237" s="211" t="s">
        <v>252</v>
      </c>
      <c r="D237" s="211" t="s">
        <v>304</v>
      </c>
      <c r="E237" s="17" t="s">
        <v>1</v>
      </c>
      <c r="F237" s="212">
        <v>11.6</v>
      </c>
      <c r="H237" s="32"/>
    </row>
    <row r="238" spans="2:8" s="1" customFormat="1" ht="16.899999999999999" customHeight="1">
      <c r="B238" s="32"/>
      <c r="C238" s="213" t="s">
        <v>2105</v>
      </c>
      <c r="H238" s="32"/>
    </row>
    <row r="239" spans="2:8" s="1" customFormat="1" ht="16.899999999999999" customHeight="1">
      <c r="B239" s="32"/>
      <c r="C239" s="211" t="s">
        <v>368</v>
      </c>
      <c r="D239" s="211" t="s">
        <v>369</v>
      </c>
      <c r="E239" s="17" t="s">
        <v>207</v>
      </c>
      <c r="F239" s="212">
        <v>1065</v>
      </c>
      <c r="H239" s="32"/>
    </row>
    <row r="240" spans="2:8" s="1" customFormat="1" ht="16.899999999999999" customHeight="1">
      <c r="B240" s="32"/>
      <c r="C240" s="211" t="s">
        <v>568</v>
      </c>
      <c r="D240" s="211" t="s">
        <v>569</v>
      </c>
      <c r="E240" s="17" t="s">
        <v>207</v>
      </c>
      <c r="F240" s="212">
        <v>16.3</v>
      </c>
      <c r="H240" s="32"/>
    </row>
    <row r="241" spans="2:8" s="1" customFormat="1" ht="16.899999999999999" customHeight="1">
      <c r="B241" s="32"/>
      <c r="C241" s="207" t="s">
        <v>256</v>
      </c>
      <c r="D241" s="208" t="s">
        <v>1</v>
      </c>
      <c r="E241" s="209" t="s">
        <v>1</v>
      </c>
      <c r="F241" s="210">
        <v>1.6</v>
      </c>
      <c r="H241" s="32"/>
    </row>
    <row r="242" spans="2:8" s="1" customFormat="1" ht="16.899999999999999" customHeight="1">
      <c r="B242" s="32"/>
      <c r="C242" s="211" t="s">
        <v>256</v>
      </c>
      <c r="D242" s="211" t="s">
        <v>674</v>
      </c>
      <c r="E242" s="17" t="s">
        <v>1</v>
      </c>
      <c r="F242" s="212">
        <v>1.6</v>
      </c>
      <c r="H242" s="32"/>
    </row>
    <row r="243" spans="2:8" s="1" customFormat="1" ht="16.899999999999999" customHeight="1">
      <c r="B243" s="32"/>
      <c r="C243" s="213" t="s">
        <v>2105</v>
      </c>
      <c r="H243" s="32"/>
    </row>
    <row r="244" spans="2:8" s="1" customFormat="1" ht="16.899999999999999" customHeight="1">
      <c r="B244" s="32"/>
      <c r="C244" s="211" t="s">
        <v>368</v>
      </c>
      <c r="D244" s="211" t="s">
        <v>369</v>
      </c>
      <c r="E244" s="17" t="s">
        <v>207</v>
      </c>
      <c r="F244" s="212">
        <v>1065</v>
      </c>
      <c r="H244" s="32"/>
    </row>
    <row r="245" spans="2:8" s="1" customFormat="1" ht="16.899999999999999" customHeight="1">
      <c r="B245" s="32"/>
      <c r="C245" s="211" t="s">
        <v>545</v>
      </c>
      <c r="D245" s="211" t="s">
        <v>546</v>
      </c>
      <c r="E245" s="17" t="s">
        <v>207</v>
      </c>
      <c r="F245" s="212">
        <v>16.3</v>
      </c>
      <c r="H245" s="32"/>
    </row>
    <row r="246" spans="2:8" s="1" customFormat="1" ht="16.899999999999999" customHeight="1">
      <c r="B246" s="32"/>
      <c r="C246" s="211" t="s">
        <v>550</v>
      </c>
      <c r="D246" s="211" t="s">
        <v>551</v>
      </c>
      <c r="E246" s="17" t="s">
        <v>207</v>
      </c>
      <c r="F246" s="212">
        <v>16.3</v>
      </c>
      <c r="H246" s="32"/>
    </row>
    <row r="247" spans="2:8" s="1" customFormat="1" ht="16.899999999999999" customHeight="1">
      <c r="B247" s="32"/>
      <c r="C247" s="211" t="s">
        <v>577</v>
      </c>
      <c r="D247" s="211" t="s">
        <v>578</v>
      </c>
      <c r="E247" s="17" t="s">
        <v>207</v>
      </c>
      <c r="F247" s="212">
        <v>6.4260000000000002</v>
      </c>
      <c r="H247" s="32"/>
    </row>
    <row r="248" spans="2:8" s="1" customFormat="1" ht="16.899999999999999" customHeight="1">
      <c r="B248" s="32"/>
      <c r="C248" s="207" t="s">
        <v>258</v>
      </c>
      <c r="D248" s="208" t="s">
        <v>1</v>
      </c>
      <c r="E248" s="209" t="s">
        <v>1</v>
      </c>
      <c r="F248" s="210">
        <v>1.1000000000000001</v>
      </c>
      <c r="H248" s="32"/>
    </row>
    <row r="249" spans="2:8" s="1" customFormat="1" ht="16.899999999999999" customHeight="1">
      <c r="B249" s="32"/>
      <c r="C249" s="211" t="s">
        <v>258</v>
      </c>
      <c r="D249" s="211" t="s">
        <v>677</v>
      </c>
      <c r="E249" s="17" t="s">
        <v>1</v>
      </c>
      <c r="F249" s="212">
        <v>1.1000000000000001</v>
      </c>
      <c r="H249" s="32"/>
    </row>
    <row r="250" spans="2:8" s="1" customFormat="1" ht="16.899999999999999" customHeight="1">
      <c r="B250" s="32"/>
      <c r="C250" s="213" t="s">
        <v>2105</v>
      </c>
      <c r="H250" s="32"/>
    </row>
    <row r="251" spans="2:8" s="1" customFormat="1" ht="16.899999999999999" customHeight="1">
      <c r="B251" s="32"/>
      <c r="C251" s="211" t="s">
        <v>368</v>
      </c>
      <c r="D251" s="211" t="s">
        <v>369</v>
      </c>
      <c r="E251" s="17" t="s">
        <v>207</v>
      </c>
      <c r="F251" s="212">
        <v>1065</v>
      </c>
      <c r="H251" s="32"/>
    </row>
    <row r="252" spans="2:8" s="1" customFormat="1" ht="16.899999999999999" customHeight="1">
      <c r="B252" s="32"/>
      <c r="C252" s="211" t="s">
        <v>545</v>
      </c>
      <c r="D252" s="211" t="s">
        <v>546</v>
      </c>
      <c r="E252" s="17" t="s">
        <v>207</v>
      </c>
      <c r="F252" s="212">
        <v>16.3</v>
      </c>
      <c r="H252" s="32"/>
    </row>
    <row r="253" spans="2:8" s="1" customFormat="1" ht="16.899999999999999" customHeight="1">
      <c r="B253" s="32"/>
      <c r="C253" s="211" t="s">
        <v>550</v>
      </c>
      <c r="D253" s="211" t="s">
        <v>551</v>
      </c>
      <c r="E253" s="17" t="s">
        <v>207</v>
      </c>
      <c r="F253" s="212">
        <v>16.3</v>
      </c>
      <c r="H253" s="32"/>
    </row>
    <row r="254" spans="2:8" s="1" customFormat="1" ht="16.899999999999999" customHeight="1">
      <c r="B254" s="32"/>
      <c r="C254" s="211" t="s">
        <v>568</v>
      </c>
      <c r="D254" s="211" t="s">
        <v>569</v>
      </c>
      <c r="E254" s="17" t="s">
        <v>207</v>
      </c>
      <c r="F254" s="212">
        <v>16.3</v>
      </c>
      <c r="H254" s="32"/>
    </row>
    <row r="255" spans="2:8" s="1" customFormat="1" ht="16.899999999999999" customHeight="1">
      <c r="B255" s="32"/>
      <c r="C255" s="211" t="s">
        <v>577</v>
      </c>
      <c r="D255" s="211" t="s">
        <v>578</v>
      </c>
      <c r="E255" s="17" t="s">
        <v>207</v>
      </c>
      <c r="F255" s="212">
        <v>6.4260000000000002</v>
      </c>
      <c r="H255" s="32"/>
    </row>
    <row r="256" spans="2:8" s="1" customFormat="1" ht="16.899999999999999" customHeight="1">
      <c r="B256" s="32"/>
      <c r="C256" s="207" t="s">
        <v>655</v>
      </c>
      <c r="D256" s="208" t="s">
        <v>1</v>
      </c>
      <c r="E256" s="209" t="s">
        <v>1</v>
      </c>
      <c r="F256" s="210">
        <v>3.6</v>
      </c>
      <c r="H256" s="32"/>
    </row>
    <row r="257" spans="2:8" s="1" customFormat="1" ht="16.899999999999999" customHeight="1">
      <c r="B257" s="32"/>
      <c r="C257" s="211" t="s">
        <v>655</v>
      </c>
      <c r="D257" s="211" t="s">
        <v>679</v>
      </c>
      <c r="E257" s="17" t="s">
        <v>1</v>
      </c>
      <c r="F257" s="212">
        <v>3.6</v>
      </c>
      <c r="H257" s="32"/>
    </row>
    <row r="258" spans="2:8" s="1" customFormat="1" ht="16.899999999999999" customHeight="1">
      <c r="B258" s="32"/>
      <c r="C258" s="213" t="s">
        <v>2105</v>
      </c>
      <c r="H258" s="32"/>
    </row>
    <row r="259" spans="2:8" s="1" customFormat="1" ht="16.899999999999999" customHeight="1">
      <c r="B259" s="32"/>
      <c r="C259" s="211" t="s">
        <v>368</v>
      </c>
      <c r="D259" s="211" t="s">
        <v>369</v>
      </c>
      <c r="E259" s="17" t="s">
        <v>207</v>
      </c>
      <c r="F259" s="212">
        <v>1065</v>
      </c>
      <c r="H259" s="32"/>
    </row>
    <row r="260" spans="2:8" s="1" customFormat="1" ht="16.899999999999999" customHeight="1">
      <c r="B260" s="32"/>
      <c r="C260" s="211" t="s">
        <v>545</v>
      </c>
      <c r="D260" s="211" t="s">
        <v>546</v>
      </c>
      <c r="E260" s="17" t="s">
        <v>207</v>
      </c>
      <c r="F260" s="212">
        <v>16.3</v>
      </c>
      <c r="H260" s="32"/>
    </row>
    <row r="261" spans="2:8" s="1" customFormat="1" ht="16.899999999999999" customHeight="1">
      <c r="B261" s="32"/>
      <c r="C261" s="211" t="s">
        <v>550</v>
      </c>
      <c r="D261" s="211" t="s">
        <v>551</v>
      </c>
      <c r="E261" s="17" t="s">
        <v>207</v>
      </c>
      <c r="F261" s="212">
        <v>16.3</v>
      </c>
      <c r="H261" s="32"/>
    </row>
    <row r="262" spans="2:8" s="1" customFormat="1" ht="16.899999999999999" customHeight="1">
      <c r="B262" s="32"/>
      <c r="C262" s="211" t="s">
        <v>568</v>
      </c>
      <c r="D262" s="211" t="s">
        <v>569</v>
      </c>
      <c r="E262" s="17" t="s">
        <v>207</v>
      </c>
      <c r="F262" s="212">
        <v>16.3</v>
      </c>
      <c r="H262" s="32"/>
    </row>
    <row r="263" spans="2:8" s="1" customFormat="1" ht="16.899999999999999" customHeight="1">
      <c r="B263" s="32"/>
      <c r="C263" s="211" t="s">
        <v>577</v>
      </c>
      <c r="D263" s="211" t="s">
        <v>578</v>
      </c>
      <c r="E263" s="17" t="s">
        <v>207</v>
      </c>
      <c r="F263" s="212">
        <v>6.4260000000000002</v>
      </c>
      <c r="H263" s="32"/>
    </row>
    <row r="264" spans="2:8" s="1" customFormat="1" ht="16.899999999999999" customHeight="1">
      <c r="B264" s="32"/>
      <c r="C264" s="207" t="s">
        <v>2106</v>
      </c>
      <c r="D264" s="208" t="s">
        <v>1</v>
      </c>
      <c r="E264" s="209" t="s">
        <v>1</v>
      </c>
      <c r="F264" s="210">
        <v>5358</v>
      </c>
      <c r="H264" s="32"/>
    </row>
    <row r="265" spans="2:8" s="1" customFormat="1" ht="16.899999999999999" customHeight="1">
      <c r="B265" s="32"/>
      <c r="C265" s="207" t="s">
        <v>264</v>
      </c>
      <c r="D265" s="208" t="s">
        <v>1</v>
      </c>
      <c r="E265" s="209" t="s">
        <v>1</v>
      </c>
      <c r="F265" s="210">
        <v>10</v>
      </c>
      <c r="H265" s="32"/>
    </row>
    <row r="266" spans="2:8" s="1" customFormat="1" ht="16.899999999999999" customHeight="1">
      <c r="B266" s="32"/>
      <c r="C266" s="211" t="s">
        <v>264</v>
      </c>
      <c r="D266" s="211" t="s">
        <v>675</v>
      </c>
      <c r="E266" s="17" t="s">
        <v>1</v>
      </c>
      <c r="F266" s="212">
        <v>10</v>
      </c>
      <c r="H266" s="32"/>
    </row>
    <row r="267" spans="2:8" s="1" customFormat="1" ht="16.899999999999999" customHeight="1">
      <c r="B267" s="32"/>
      <c r="C267" s="213" t="s">
        <v>2105</v>
      </c>
      <c r="H267" s="32"/>
    </row>
    <row r="268" spans="2:8" s="1" customFormat="1" ht="16.899999999999999" customHeight="1">
      <c r="B268" s="32"/>
      <c r="C268" s="211" t="s">
        <v>368</v>
      </c>
      <c r="D268" s="211" t="s">
        <v>369</v>
      </c>
      <c r="E268" s="17" t="s">
        <v>207</v>
      </c>
      <c r="F268" s="212">
        <v>1065</v>
      </c>
      <c r="H268" s="32"/>
    </row>
    <row r="269" spans="2:8" s="1" customFormat="1" ht="16.899999999999999" customHeight="1">
      <c r="B269" s="32"/>
      <c r="C269" s="211" t="s">
        <v>545</v>
      </c>
      <c r="D269" s="211" t="s">
        <v>546</v>
      </c>
      <c r="E269" s="17" t="s">
        <v>207</v>
      </c>
      <c r="F269" s="212">
        <v>16.3</v>
      </c>
      <c r="H269" s="32"/>
    </row>
    <row r="270" spans="2:8" s="1" customFormat="1" ht="16.899999999999999" customHeight="1">
      <c r="B270" s="32"/>
      <c r="C270" s="211" t="s">
        <v>550</v>
      </c>
      <c r="D270" s="211" t="s">
        <v>551</v>
      </c>
      <c r="E270" s="17" t="s">
        <v>207</v>
      </c>
      <c r="F270" s="212">
        <v>16.3</v>
      </c>
      <c r="H270" s="32"/>
    </row>
    <row r="271" spans="2:8" s="1" customFormat="1" ht="16.899999999999999" customHeight="1">
      <c r="B271" s="32"/>
      <c r="C271" s="211" t="s">
        <v>572</v>
      </c>
      <c r="D271" s="211" t="s">
        <v>573</v>
      </c>
      <c r="E271" s="17" t="s">
        <v>207</v>
      </c>
      <c r="F271" s="212">
        <v>10.199999999999999</v>
      </c>
      <c r="H271" s="32"/>
    </row>
    <row r="272" spans="2:8" s="1" customFormat="1" ht="16.899999999999999" customHeight="1">
      <c r="B272" s="32"/>
      <c r="C272" s="207" t="s">
        <v>266</v>
      </c>
      <c r="D272" s="208" t="s">
        <v>1</v>
      </c>
      <c r="E272" s="209" t="s">
        <v>1</v>
      </c>
      <c r="F272" s="210">
        <v>1048.7</v>
      </c>
      <c r="H272" s="32"/>
    </row>
    <row r="273" spans="2:8" s="1" customFormat="1" ht="16.899999999999999" customHeight="1">
      <c r="B273" s="32"/>
      <c r="C273" s="211" t="s">
        <v>266</v>
      </c>
      <c r="D273" s="211" t="s">
        <v>676</v>
      </c>
      <c r="E273" s="17" t="s">
        <v>1</v>
      </c>
      <c r="F273" s="212">
        <v>1048.7</v>
      </c>
      <c r="H273" s="32"/>
    </row>
    <row r="274" spans="2:8" s="1" customFormat="1" ht="16.899999999999999" customHeight="1">
      <c r="B274" s="32"/>
      <c r="C274" s="213" t="s">
        <v>2105</v>
      </c>
      <c r="H274" s="32"/>
    </row>
    <row r="275" spans="2:8" s="1" customFormat="1" ht="16.899999999999999" customHeight="1">
      <c r="B275" s="32"/>
      <c r="C275" s="211" t="s">
        <v>368</v>
      </c>
      <c r="D275" s="211" t="s">
        <v>369</v>
      </c>
      <c r="E275" s="17" t="s">
        <v>207</v>
      </c>
      <c r="F275" s="212">
        <v>1065</v>
      </c>
      <c r="H275" s="32"/>
    </row>
    <row r="276" spans="2:8" s="1" customFormat="1" ht="16.899999999999999" customHeight="1">
      <c r="B276" s="32"/>
      <c r="C276" s="211" t="s">
        <v>555</v>
      </c>
      <c r="D276" s="211" t="s">
        <v>556</v>
      </c>
      <c r="E276" s="17" t="s">
        <v>207</v>
      </c>
      <c r="F276" s="212">
        <v>1048.7</v>
      </c>
      <c r="H276" s="32"/>
    </row>
    <row r="277" spans="2:8" s="1" customFormat="1" ht="16.899999999999999" customHeight="1">
      <c r="B277" s="32"/>
      <c r="C277" s="211" t="s">
        <v>564</v>
      </c>
      <c r="D277" s="211" t="s">
        <v>565</v>
      </c>
      <c r="E277" s="17" t="s">
        <v>207</v>
      </c>
      <c r="F277" s="212">
        <v>1048.7</v>
      </c>
      <c r="H277" s="32"/>
    </row>
    <row r="278" spans="2:8" s="1" customFormat="1" ht="16.899999999999999" customHeight="1">
      <c r="B278" s="32"/>
      <c r="C278" s="207" t="s">
        <v>659</v>
      </c>
      <c r="D278" s="208" t="s">
        <v>1</v>
      </c>
      <c r="E278" s="209" t="s">
        <v>1</v>
      </c>
      <c r="F278" s="210">
        <v>93.38</v>
      </c>
      <c r="H278" s="32"/>
    </row>
    <row r="279" spans="2:8" s="1" customFormat="1" ht="16.899999999999999" customHeight="1">
      <c r="B279" s="32"/>
      <c r="C279" s="211" t="s">
        <v>659</v>
      </c>
      <c r="D279" s="211" t="s">
        <v>678</v>
      </c>
      <c r="E279" s="17" t="s">
        <v>1</v>
      </c>
      <c r="F279" s="212">
        <v>93.38</v>
      </c>
      <c r="H279" s="32"/>
    </row>
    <row r="280" spans="2:8" s="1" customFormat="1" ht="16.899999999999999" customHeight="1">
      <c r="B280" s="32"/>
      <c r="C280" s="213" t="s">
        <v>2105</v>
      </c>
      <c r="H280" s="32"/>
    </row>
    <row r="281" spans="2:8" s="1" customFormat="1" ht="16.899999999999999" customHeight="1">
      <c r="B281" s="32"/>
      <c r="C281" s="211" t="s">
        <v>368</v>
      </c>
      <c r="D281" s="211" t="s">
        <v>369</v>
      </c>
      <c r="E281" s="17" t="s">
        <v>207</v>
      </c>
      <c r="F281" s="212">
        <v>1065</v>
      </c>
      <c r="H281" s="32"/>
    </row>
    <row r="282" spans="2:8" s="1" customFormat="1" ht="16.899999999999999" customHeight="1">
      <c r="B282" s="32"/>
      <c r="C282" s="211" t="s">
        <v>682</v>
      </c>
      <c r="D282" s="211" t="s">
        <v>369</v>
      </c>
      <c r="E282" s="17" t="s">
        <v>207</v>
      </c>
      <c r="F282" s="212">
        <v>93.38</v>
      </c>
      <c r="H282" s="32"/>
    </row>
    <row r="283" spans="2:8" s="1" customFormat="1" ht="16.899999999999999" customHeight="1">
      <c r="B283" s="32"/>
      <c r="C283" s="211" t="s">
        <v>695</v>
      </c>
      <c r="D283" s="211" t="s">
        <v>696</v>
      </c>
      <c r="E283" s="17" t="s">
        <v>207</v>
      </c>
      <c r="F283" s="212">
        <v>93.38</v>
      </c>
      <c r="H283" s="32"/>
    </row>
    <row r="284" spans="2:8" s="1" customFormat="1" ht="16.899999999999999" customHeight="1">
      <c r="B284" s="32"/>
      <c r="C284" s="211" t="s">
        <v>699</v>
      </c>
      <c r="D284" s="211" t="s">
        <v>700</v>
      </c>
      <c r="E284" s="17" t="s">
        <v>207</v>
      </c>
      <c r="F284" s="212">
        <v>93.38</v>
      </c>
      <c r="H284" s="32"/>
    </row>
    <row r="285" spans="2:8" s="1" customFormat="1" ht="16.899999999999999" customHeight="1">
      <c r="B285" s="32"/>
      <c r="C285" s="207" t="s">
        <v>268</v>
      </c>
      <c r="D285" s="208" t="s">
        <v>1</v>
      </c>
      <c r="E285" s="209" t="s">
        <v>1</v>
      </c>
      <c r="F285" s="210">
        <v>1158.3800000000001</v>
      </c>
      <c r="H285" s="32"/>
    </row>
    <row r="286" spans="2:8" s="1" customFormat="1" ht="16.899999999999999" customHeight="1">
      <c r="B286" s="32"/>
      <c r="C286" s="211" t="s">
        <v>256</v>
      </c>
      <c r="D286" s="211" t="s">
        <v>674</v>
      </c>
      <c r="E286" s="17" t="s">
        <v>1</v>
      </c>
      <c r="F286" s="212">
        <v>1.6</v>
      </c>
      <c r="H286" s="32"/>
    </row>
    <row r="287" spans="2:8" s="1" customFormat="1" ht="16.899999999999999" customHeight="1">
      <c r="B287" s="32"/>
      <c r="C287" s="211" t="s">
        <v>264</v>
      </c>
      <c r="D287" s="211" t="s">
        <v>675</v>
      </c>
      <c r="E287" s="17" t="s">
        <v>1</v>
      </c>
      <c r="F287" s="212">
        <v>10</v>
      </c>
      <c r="H287" s="32"/>
    </row>
    <row r="288" spans="2:8" s="1" customFormat="1" ht="16.899999999999999" customHeight="1">
      <c r="B288" s="32"/>
      <c r="C288" s="211" t="s">
        <v>266</v>
      </c>
      <c r="D288" s="211" t="s">
        <v>676</v>
      </c>
      <c r="E288" s="17" t="s">
        <v>1</v>
      </c>
      <c r="F288" s="212">
        <v>1048.7</v>
      </c>
      <c r="H288" s="32"/>
    </row>
    <row r="289" spans="2:8" s="1" customFormat="1" ht="16.899999999999999" customHeight="1">
      <c r="B289" s="32"/>
      <c r="C289" s="211" t="s">
        <v>258</v>
      </c>
      <c r="D289" s="211" t="s">
        <v>677</v>
      </c>
      <c r="E289" s="17" t="s">
        <v>1</v>
      </c>
      <c r="F289" s="212">
        <v>1.1000000000000001</v>
      </c>
      <c r="H289" s="32"/>
    </row>
    <row r="290" spans="2:8" s="1" customFormat="1" ht="16.899999999999999" customHeight="1">
      <c r="B290" s="32"/>
      <c r="C290" s="211" t="s">
        <v>659</v>
      </c>
      <c r="D290" s="211" t="s">
        <v>678</v>
      </c>
      <c r="E290" s="17" t="s">
        <v>1</v>
      </c>
      <c r="F290" s="212">
        <v>93.38</v>
      </c>
      <c r="H290" s="32"/>
    </row>
    <row r="291" spans="2:8" s="1" customFormat="1" ht="16.899999999999999" customHeight="1">
      <c r="B291" s="32"/>
      <c r="C291" s="211" t="s">
        <v>655</v>
      </c>
      <c r="D291" s="211" t="s">
        <v>679</v>
      </c>
      <c r="E291" s="17" t="s">
        <v>1</v>
      </c>
      <c r="F291" s="212">
        <v>3.6</v>
      </c>
      <c r="H291" s="32"/>
    </row>
    <row r="292" spans="2:8" s="1" customFormat="1" ht="16.899999999999999" customHeight="1">
      <c r="B292" s="32"/>
      <c r="C292" s="211" t="s">
        <v>268</v>
      </c>
      <c r="D292" s="211" t="s">
        <v>221</v>
      </c>
      <c r="E292" s="17" t="s">
        <v>1</v>
      </c>
      <c r="F292" s="212">
        <v>1158.3800000000001</v>
      </c>
      <c r="H292" s="32"/>
    </row>
    <row r="293" spans="2:8" s="1" customFormat="1" ht="16.899999999999999" customHeight="1">
      <c r="B293" s="32"/>
      <c r="C293" s="213" t="s">
        <v>2105</v>
      </c>
      <c r="H293" s="32"/>
    </row>
    <row r="294" spans="2:8" s="1" customFormat="1" ht="16.899999999999999" customHeight="1">
      <c r="B294" s="32"/>
      <c r="C294" s="211" t="s">
        <v>368</v>
      </c>
      <c r="D294" s="211" t="s">
        <v>369</v>
      </c>
      <c r="E294" s="17" t="s">
        <v>207</v>
      </c>
      <c r="F294" s="212">
        <v>1065</v>
      </c>
      <c r="H294" s="32"/>
    </row>
    <row r="295" spans="2:8" s="1" customFormat="1" ht="22.5">
      <c r="B295" s="32"/>
      <c r="C295" s="211" t="s">
        <v>305</v>
      </c>
      <c r="D295" s="211" t="s">
        <v>306</v>
      </c>
      <c r="E295" s="17" t="s">
        <v>214</v>
      </c>
      <c r="F295" s="212">
        <v>1249.3520000000001</v>
      </c>
      <c r="H295" s="32"/>
    </row>
    <row r="296" spans="2:8" s="1" customFormat="1" ht="22.5">
      <c r="B296" s="32"/>
      <c r="C296" s="211" t="s">
        <v>524</v>
      </c>
      <c r="D296" s="211" t="s">
        <v>525</v>
      </c>
      <c r="E296" s="17" t="s">
        <v>207</v>
      </c>
      <c r="F296" s="212">
        <v>405.43299999999999</v>
      </c>
      <c r="H296" s="32"/>
    </row>
    <row r="297" spans="2:8" s="1" customFormat="1" ht="16.899999999999999" customHeight="1">
      <c r="B297" s="32"/>
      <c r="C297" s="211" t="s">
        <v>559</v>
      </c>
      <c r="D297" s="211" t="s">
        <v>560</v>
      </c>
      <c r="E297" s="17" t="s">
        <v>207</v>
      </c>
      <c r="F297" s="212">
        <v>1505.894</v>
      </c>
      <c r="H297" s="32"/>
    </row>
    <row r="298" spans="2:8" s="1" customFormat="1" ht="16.899999999999999" customHeight="1">
      <c r="B298" s="32"/>
      <c r="C298" s="211" t="s">
        <v>529</v>
      </c>
      <c r="D298" s="211" t="s">
        <v>530</v>
      </c>
      <c r="E298" s="17" t="s">
        <v>227</v>
      </c>
      <c r="F298" s="212">
        <v>5.19</v>
      </c>
      <c r="H298" s="32"/>
    </row>
    <row r="299" spans="2:8" s="1" customFormat="1" ht="16.899999999999999" customHeight="1">
      <c r="B299" s="32"/>
      <c r="C299" s="207" t="s">
        <v>670</v>
      </c>
      <c r="D299" s="208" t="s">
        <v>1</v>
      </c>
      <c r="E299" s="209" t="s">
        <v>1</v>
      </c>
      <c r="F299" s="210">
        <v>466</v>
      </c>
      <c r="H299" s="32"/>
    </row>
    <row r="300" spans="2:8" s="1" customFormat="1" ht="16.899999999999999" customHeight="1">
      <c r="B300" s="32"/>
      <c r="C300" s="211" t="s">
        <v>670</v>
      </c>
      <c r="D300" s="211" t="s">
        <v>671</v>
      </c>
      <c r="E300" s="17" t="s">
        <v>1</v>
      </c>
      <c r="F300" s="212">
        <v>466</v>
      </c>
      <c r="H300" s="32"/>
    </row>
    <row r="301" spans="2:8" s="1" customFormat="1" ht="16.899999999999999" customHeight="1">
      <c r="B301" s="32"/>
      <c r="C301" s="207" t="s">
        <v>662</v>
      </c>
      <c r="D301" s="208" t="s">
        <v>1</v>
      </c>
      <c r="E301" s="209" t="s">
        <v>1</v>
      </c>
      <c r="F301" s="210">
        <v>6</v>
      </c>
      <c r="H301" s="32"/>
    </row>
    <row r="302" spans="2:8" s="1" customFormat="1" ht="16.899999999999999" customHeight="1">
      <c r="B302" s="32"/>
      <c r="C302" s="211" t="s">
        <v>662</v>
      </c>
      <c r="D302" s="211" t="s">
        <v>720</v>
      </c>
      <c r="E302" s="17" t="s">
        <v>1</v>
      </c>
      <c r="F302" s="212">
        <v>6</v>
      </c>
      <c r="H302" s="32"/>
    </row>
    <row r="303" spans="2:8" s="1" customFormat="1" ht="16.899999999999999" customHeight="1">
      <c r="B303" s="32"/>
      <c r="C303" s="213" t="s">
        <v>2105</v>
      </c>
      <c r="H303" s="32"/>
    </row>
    <row r="304" spans="2:8" s="1" customFormat="1" ht="22.5">
      <c r="B304" s="32"/>
      <c r="C304" s="211" t="s">
        <v>717</v>
      </c>
      <c r="D304" s="211" t="s">
        <v>718</v>
      </c>
      <c r="E304" s="17" t="s">
        <v>176</v>
      </c>
      <c r="F304" s="212">
        <v>742.3</v>
      </c>
      <c r="H304" s="32"/>
    </row>
    <row r="305" spans="2:8" s="1" customFormat="1" ht="16.899999999999999" customHeight="1">
      <c r="B305" s="32"/>
      <c r="C305" s="211" t="s">
        <v>722</v>
      </c>
      <c r="D305" s="211" t="s">
        <v>723</v>
      </c>
      <c r="E305" s="17" t="s">
        <v>176</v>
      </c>
      <c r="F305" s="212">
        <v>6.12</v>
      </c>
      <c r="H305" s="32"/>
    </row>
    <row r="306" spans="2:8" s="1" customFormat="1" ht="16.899999999999999" customHeight="1">
      <c r="B306" s="32"/>
      <c r="C306" s="207" t="s">
        <v>270</v>
      </c>
      <c r="D306" s="208" t="s">
        <v>1</v>
      </c>
      <c r="E306" s="209" t="s">
        <v>1</v>
      </c>
      <c r="F306" s="210">
        <v>108</v>
      </c>
      <c r="H306" s="32"/>
    </row>
    <row r="307" spans="2:8" s="1" customFormat="1" ht="16.899999999999999" customHeight="1">
      <c r="B307" s="32"/>
      <c r="C307" s="211" t="s">
        <v>270</v>
      </c>
      <c r="D307" s="211" t="s">
        <v>714</v>
      </c>
      <c r="E307" s="17" t="s">
        <v>1</v>
      </c>
      <c r="F307" s="212">
        <v>108</v>
      </c>
      <c r="H307" s="32"/>
    </row>
    <row r="308" spans="2:8" s="1" customFormat="1" ht="16.899999999999999" customHeight="1">
      <c r="B308" s="32"/>
      <c r="C308" s="213" t="s">
        <v>2105</v>
      </c>
      <c r="H308" s="32"/>
    </row>
    <row r="309" spans="2:8" s="1" customFormat="1" ht="16.899999999999999" customHeight="1">
      <c r="B309" s="32"/>
      <c r="C309" s="211" t="s">
        <v>632</v>
      </c>
      <c r="D309" s="211" t="s">
        <v>633</v>
      </c>
      <c r="E309" s="17" t="s">
        <v>176</v>
      </c>
      <c r="F309" s="212">
        <v>108</v>
      </c>
      <c r="H309" s="32"/>
    </row>
    <row r="310" spans="2:8" s="1" customFormat="1" ht="16.899999999999999" customHeight="1">
      <c r="B310" s="32"/>
      <c r="C310" s="211" t="s">
        <v>637</v>
      </c>
      <c r="D310" s="211" t="s">
        <v>638</v>
      </c>
      <c r="E310" s="17" t="s">
        <v>176</v>
      </c>
      <c r="F310" s="212">
        <v>110.16</v>
      </c>
      <c r="H310" s="32"/>
    </row>
    <row r="311" spans="2:8" s="1" customFormat="1" ht="16.899999999999999" customHeight="1">
      <c r="B311" s="32"/>
      <c r="C311" s="207" t="s">
        <v>664</v>
      </c>
      <c r="D311" s="208" t="s">
        <v>1</v>
      </c>
      <c r="E311" s="209" t="s">
        <v>1</v>
      </c>
      <c r="F311" s="210">
        <v>736.3</v>
      </c>
      <c r="H311" s="32"/>
    </row>
    <row r="312" spans="2:8" s="1" customFormat="1" ht="16.899999999999999" customHeight="1">
      <c r="B312" s="32"/>
      <c r="C312" s="211" t="s">
        <v>664</v>
      </c>
      <c r="D312" s="211" t="s">
        <v>721</v>
      </c>
      <c r="E312" s="17" t="s">
        <v>1</v>
      </c>
      <c r="F312" s="212">
        <v>736.3</v>
      </c>
      <c r="H312" s="32"/>
    </row>
    <row r="313" spans="2:8" s="1" customFormat="1" ht="16.899999999999999" customHeight="1">
      <c r="B313" s="32"/>
      <c r="C313" s="213" t="s">
        <v>2105</v>
      </c>
      <c r="H313" s="32"/>
    </row>
    <row r="314" spans="2:8" s="1" customFormat="1" ht="22.5">
      <c r="B314" s="32"/>
      <c r="C314" s="211" t="s">
        <v>717</v>
      </c>
      <c r="D314" s="211" t="s">
        <v>718</v>
      </c>
      <c r="E314" s="17" t="s">
        <v>176</v>
      </c>
      <c r="F314" s="212">
        <v>742.3</v>
      </c>
      <c r="H314" s="32"/>
    </row>
    <row r="315" spans="2:8" s="1" customFormat="1" ht="16.899999999999999" customHeight="1">
      <c r="B315" s="32"/>
      <c r="C315" s="211" t="s">
        <v>726</v>
      </c>
      <c r="D315" s="211" t="s">
        <v>727</v>
      </c>
      <c r="E315" s="17" t="s">
        <v>176</v>
      </c>
      <c r="F315" s="212">
        <v>751.02599999999995</v>
      </c>
      <c r="H315" s="32"/>
    </row>
    <row r="316" spans="2:8" s="1" customFormat="1" ht="16.899999999999999" customHeight="1">
      <c r="B316" s="32"/>
      <c r="C316" s="207" t="s">
        <v>309</v>
      </c>
      <c r="D316" s="208" t="s">
        <v>1</v>
      </c>
      <c r="E316" s="209" t="s">
        <v>1</v>
      </c>
      <c r="F316" s="210">
        <v>1249.3520000000001</v>
      </c>
      <c r="H316" s="32"/>
    </row>
    <row r="317" spans="2:8" s="1" customFormat="1" ht="16.899999999999999" customHeight="1">
      <c r="B317" s="32"/>
      <c r="C317" s="211" t="s">
        <v>1</v>
      </c>
      <c r="D317" s="211" t="s">
        <v>667</v>
      </c>
      <c r="E317" s="17" t="s">
        <v>1</v>
      </c>
      <c r="F317" s="212">
        <v>786</v>
      </c>
      <c r="H317" s="32"/>
    </row>
    <row r="318" spans="2:8" s="1" customFormat="1" ht="16.899999999999999" customHeight="1">
      <c r="B318" s="32"/>
      <c r="C318" s="211" t="s">
        <v>1</v>
      </c>
      <c r="D318" s="211" t="s">
        <v>308</v>
      </c>
      <c r="E318" s="17" t="s">
        <v>1</v>
      </c>
      <c r="F318" s="212">
        <v>463.35199999999998</v>
      </c>
      <c r="H318" s="32"/>
    </row>
    <row r="319" spans="2:8" s="1" customFormat="1" ht="16.899999999999999" customHeight="1">
      <c r="B319" s="32"/>
      <c r="C319" s="211" t="s">
        <v>309</v>
      </c>
      <c r="D319" s="211" t="s">
        <v>221</v>
      </c>
      <c r="E319" s="17" t="s">
        <v>1</v>
      </c>
      <c r="F319" s="212">
        <v>1249.3520000000001</v>
      </c>
      <c r="H319" s="32"/>
    </row>
    <row r="320" spans="2:8" s="1" customFormat="1" ht="16.899999999999999" customHeight="1">
      <c r="B320" s="32"/>
      <c r="C320" s="213" t="s">
        <v>2105</v>
      </c>
      <c r="H320" s="32"/>
    </row>
    <row r="321" spans="2:8" s="1" customFormat="1" ht="22.5">
      <c r="B321" s="32"/>
      <c r="C321" s="211" t="s">
        <v>305</v>
      </c>
      <c r="D321" s="211" t="s">
        <v>306</v>
      </c>
      <c r="E321" s="17" t="s">
        <v>214</v>
      </c>
      <c r="F321" s="212">
        <v>1249.3520000000001</v>
      </c>
      <c r="H321" s="32"/>
    </row>
    <row r="322" spans="2:8" s="1" customFormat="1" ht="22.5">
      <c r="B322" s="32"/>
      <c r="C322" s="211" t="s">
        <v>310</v>
      </c>
      <c r="D322" s="211" t="s">
        <v>311</v>
      </c>
      <c r="E322" s="17" t="s">
        <v>214</v>
      </c>
      <c r="F322" s="212">
        <v>1249.3520000000001</v>
      </c>
      <c r="H322" s="32"/>
    </row>
    <row r="323" spans="2:8" s="1" customFormat="1" ht="26.45" customHeight="1">
      <c r="B323" s="32"/>
      <c r="C323" s="206" t="s">
        <v>95</v>
      </c>
      <c r="D323" s="206" t="s">
        <v>96</v>
      </c>
      <c r="H323" s="32"/>
    </row>
    <row r="324" spans="2:8" s="1" customFormat="1" ht="16.899999999999999" customHeight="1">
      <c r="B324" s="32"/>
      <c r="C324" s="207" t="s">
        <v>731</v>
      </c>
      <c r="D324" s="208" t="s">
        <v>1</v>
      </c>
      <c r="E324" s="209" t="s">
        <v>1</v>
      </c>
      <c r="F324" s="210">
        <v>13.3</v>
      </c>
      <c r="H324" s="32"/>
    </row>
    <row r="325" spans="2:8" s="1" customFormat="1" ht="16.899999999999999" customHeight="1">
      <c r="B325" s="32"/>
      <c r="C325" s="211" t="s">
        <v>731</v>
      </c>
      <c r="D325" s="211" t="s">
        <v>825</v>
      </c>
      <c r="E325" s="17" t="s">
        <v>1</v>
      </c>
      <c r="F325" s="212">
        <v>13.3</v>
      </c>
      <c r="H325" s="32"/>
    </row>
    <row r="326" spans="2:8" s="1" customFormat="1" ht="16.899999999999999" customHeight="1">
      <c r="B326" s="32"/>
      <c r="C326" s="213" t="s">
        <v>2105</v>
      </c>
      <c r="H326" s="32"/>
    </row>
    <row r="327" spans="2:8" s="1" customFormat="1" ht="22.5">
      <c r="B327" s="32"/>
      <c r="C327" s="211" t="s">
        <v>818</v>
      </c>
      <c r="D327" s="211" t="s">
        <v>819</v>
      </c>
      <c r="E327" s="17" t="s">
        <v>214</v>
      </c>
      <c r="F327" s="212">
        <v>18.407</v>
      </c>
      <c r="H327" s="32"/>
    </row>
    <row r="328" spans="2:8" s="1" customFormat="1" ht="16.899999999999999" customHeight="1">
      <c r="B328" s="32"/>
      <c r="C328" s="211" t="s">
        <v>838</v>
      </c>
      <c r="D328" s="211" t="s">
        <v>839</v>
      </c>
      <c r="E328" s="17" t="s">
        <v>207</v>
      </c>
      <c r="F328" s="212">
        <v>51.338000000000001</v>
      </c>
      <c r="H328" s="32"/>
    </row>
    <row r="329" spans="2:8" s="1" customFormat="1" ht="16.899999999999999" customHeight="1">
      <c r="B329" s="32"/>
      <c r="C329" s="211" t="s">
        <v>966</v>
      </c>
      <c r="D329" s="211" t="s">
        <v>967</v>
      </c>
      <c r="E329" s="17" t="s">
        <v>176</v>
      </c>
      <c r="F329" s="212">
        <v>13.3</v>
      </c>
      <c r="H329" s="32"/>
    </row>
    <row r="330" spans="2:8" s="1" customFormat="1" ht="16.899999999999999" customHeight="1">
      <c r="B330" s="32"/>
      <c r="C330" s="211" t="s">
        <v>935</v>
      </c>
      <c r="D330" s="211" t="s">
        <v>936</v>
      </c>
      <c r="E330" s="17" t="s">
        <v>176</v>
      </c>
      <c r="F330" s="212">
        <v>17.3</v>
      </c>
      <c r="H330" s="32"/>
    </row>
    <row r="331" spans="2:8" s="1" customFormat="1" ht="16.899999999999999" customHeight="1">
      <c r="B331" s="32"/>
      <c r="C331" s="211" t="s">
        <v>1026</v>
      </c>
      <c r="D331" s="211" t="s">
        <v>1027</v>
      </c>
      <c r="E331" s="17" t="s">
        <v>176</v>
      </c>
      <c r="F331" s="212">
        <v>13.3</v>
      </c>
      <c r="H331" s="32"/>
    </row>
    <row r="332" spans="2:8" s="1" customFormat="1" ht="16.899999999999999" customHeight="1">
      <c r="B332" s="32"/>
      <c r="C332" s="207" t="s">
        <v>733</v>
      </c>
      <c r="D332" s="208" t="s">
        <v>1</v>
      </c>
      <c r="E332" s="209" t="s">
        <v>1</v>
      </c>
      <c r="F332" s="210">
        <v>4</v>
      </c>
      <c r="H332" s="32"/>
    </row>
    <row r="333" spans="2:8" s="1" customFormat="1" ht="16.899999999999999" customHeight="1">
      <c r="B333" s="32"/>
      <c r="C333" s="211" t="s">
        <v>733</v>
      </c>
      <c r="D333" s="211" t="s">
        <v>816</v>
      </c>
      <c r="E333" s="17" t="s">
        <v>1</v>
      </c>
      <c r="F333" s="212">
        <v>4</v>
      </c>
      <c r="H333" s="32"/>
    </row>
    <row r="334" spans="2:8" s="1" customFormat="1" ht="16.899999999999999" customHeight="1">
      <c r="B334" s="32"/>
      <c r="C334" s="213" t="s">
        <v>2105</v>
      </c>
      <c r="H334" s="32"/>
    </row>
    <row r="335" spans="2:8" s="1" customFormat="1" ht="22.5">
      <c r="B335" s="32"/>
      <c r="C335" s="211" t="s">
        <v>811</v>
      </c>
      <c r="D335" s="211" t="s">
        <v>812</v>
      </c>
      <c r="E335" s="17" t="s">
        <v>214</v>
      </c>
      <c r="F335" s="212">
        <v>163.72399999999999</v>
      </c>
      <c r="H335" s="32"/>
    </row>
    <row r="336" spans="2:8" s="1" customFormat="1" ht="16.899999999999999" customHeight="1">
      <c r="B336" s="32"/>
      <c r="C336" s="211" t="s">
        <v>847</v>
      </c>
      <c r="D336" s="211" t="s">
        <v>848</v>
      </c>
      <c r="E336" s="17" t="s">
        <v>214</v>
      </c>
      <c r="F336" s="212">
        <v>269.548</v>
      </c>
      <c r="H336" s="32"/>
    </row>
    <row r="337" spans="2:8" s="1" customFormat="1" ht="16.899999999999999" customHeight="1">
      <c r="B337" s="32"/>
      <c r="C337" s="211" t="s">
        <v>860</v>
      </c>
      <c r="D337" s="211" t="s">
        <v>861</v>
      </c>
      <c r="E337" s="17" t="s">
        <v>214</v>
      </c>
      <c r="F337" s="212">
        <v>56.582000000000001</v>
      </c>
      <c r="H337" s="32"/>
    </row>
    <row r="338" spans="2:8" s="1" customFormat="1" ht="16.899999999999999" customHeight="1">
      <c r="B338" s="32"/>
      <c r="C338" s="211" t="s">
        <v>910</v>
      </c>
      <c r="D338" s="211" t="s">
        <v>911</v>
      </c>
      <c r="E338" s="17" t="s">
        <v>214</v>
      </c>
      <c r="F338" s="212">
        <v>3.8319999999999999</v>
      </c>
      <c r="H338" s="32"/>
    </row>
    <row r="339" spans="2:8" s="1" customFormat="1" ht="16.899999999999999" customHeight="1">
      <c r="B339" s="32"/>
      <c r="C339" s="211" t="s">
        <v>935</v>
      </c>
      <c r="D339" s="211" t="s">
        <v>936</v>
      </c>
      <c r="E339" s="17" t="s">
        <v>176</v>
      </c>
      <c r="F339" s="212">
        <v>17.3</v>
      </c>
      <c r="H339" s="32"/>
    </row>
    <row r="340" spans="2:8" s="1" customFormat="1" ht="16.899999999999999" customHeight="1">
      <c r="B340" s="32"/>
      <c r="C340" s="207" t="s">
        <v>734</v>
      </c>
      <c r="D340" s="208" t="s">
        <v>1</v>
      </c>
      <c r="E340" s="209" t="s">
        <v>1</v>
      </c>
      <c r="F340" s="210">
        <v>420</v>
      </c>
      <c r="H340" s="32"/>
    </row>
    <row r="341" spans="2:8" s="1" customFormat="1" ht="16.899999999999999" customHeight="1">
      <c r="B341" s="32"/>
      <c r="C341" s="211" t="s">
        <v>734</v>
      </c>
      <c r="D341" s="211" t="s">
        <v>922</v>
      </c>
      <c r="E341" s="17" t="s">
        <v>1</v>
      </c>
      <c r="F341" s="212">
        <v>420</v>
      </c>
      <c r="H341" s="32"/>
    </row>
    <row r="342" spans="2:8" s="1" customFormat="1" ht="16.899999999999999" customHeight="1">
      <c r="B342" s="32"/>
      <c r="C342" s="213" t="s">
        <v>2105</v>
      </c>
      <c r="H342" s="32"/>
    </row>
    <row r="343" spans="2:8" s="1" customFormat="1" ht="16.899999999999999" customHeight="1">
      <c r="B343" s="32"/>
      <c r="C343" s="211" t="s">
        <v>919</v>
      </c>
      <c r="D343" s="211" t="s">
        <v>920</v>
      </c>
      <c r="E343" s="17" t="s">
        <v>176</v>
      </c>
      <c r="F343" s="212">
        <v>420</v>
      </c>
      <c r="H343" s="32"/>
    </row>
    <row r="344" spans="2:8" s="1" customFormat="1" ht="16.899999999999999" customHeight="1">
      <c r="B344" s="32"/>
      <c r="C344" s="211" t="s">
        <v>847</v>
      </c>
      <c r="D344" s="211" t="s">
        <v>848</v>
      </c>
      <c r="E344" s="17" t="s">
        <v>214</v>
      </c>
      <c r="F344" s="212">
        <v>269.548</v>
      </c>
      <c r="H344" s="32"/>
    </row>
    <row r="345" spans="2:8" s="1" customFormat="1" ht="16.899999999999999" customHeight="1">
      <c r="B345" s="32"/>
      <c r="C345" s="211" t="s">
        <v>860</v>
      </c>
      <c r="D345" s="211" t="s">
        <v>861</v>
      </c>
      <c r="E345" s="17" t="s">
        <v>214</v>
      </c>
      <c r="F345" s="212">
        <v>56.582000000000001</v>
      </c>
      <c r="H345" s="32"/>
    </row>
    <row r="346" spans="2:8" s="1" customFormat="1" ht="16.899999999999999" customHeight="1">
      <c r="B346" s="32"/>
      <c r="C346" s="207" t="s">
        <v>736</v>
      </c>
      <c r="D346" s="208" t="s">
        <v>1</v>
      </c>
      <c r="E346" s="209" t="s">
        <v>1</v>
      </c>
      <c r="F346" s="210">
        <v>234.51</v>
      </c>
      <c r="H346" s="32"/>
    </row>
    <row r="347" spans="2:8" s="1" customFormat="1" ht="16.899999999999999" customHeight="1">
      <c r="B347" s="32"/>
      <c r="C347" s="211" t="s">
        <v>736</v>
      </c>
      <c r="D347" s="211" t="s">
        <v>814</v>
      </c>
      <c r="E347" s="17" t="s">
        <v>1</v>
      </c>
      <c r="F347" s="212">
        <v>234.51</v>
      </c>
      <c r="H347" s="32"/>
    </row>
    <row r="348" spans="2:8" s="1" customFormat="1" ht="16.899999999999999" customHeight="1">
      <c r="B348" s="32"/>
      <c r="C348" s="213" t="s">
        <v>2105</v>
      </c>
      <c r="H348" s="32"/>
    </row>
    <row r="349" spans="2:8" s="1" customFormat="1" ht="22.5">
      <c r="B349" s="32"/>
      <c r="C349" s="211" t="s">
        <v>811</v>
      </c>
      <c r="D349" s="211" t="s">
        <v>812</v>
      </c>
      <c r="E349" s="17" t="s">
        <v>214</v>
      </c>
      <c r="F349" s="212">
        <v>163.72399999999999</v>
      </c>
      <c r="H349" s="32"/>
    </row>
    <row r="350" spans="2:8" s="1" customFormat="1" ht="16.899999999999999" customHeight="1">
      <c r="B350" s="32"/>
      <c r="C350" s="211" t="s">
        <v>847</v>
      </c>
      <c r="D350" s="211" t="s">
        <v>848</v>
      </c>
      <c r="E350" s="17" t="s">
        <v>214</v>
      </c>
      <c r="F350" s="212">
        <v>269.548</v>
      </c>
      <c r="H350" s="32"/>
    </row>
    <row r="351" spans="2:8" s="1" customFormat="1" ht="16.899999999999999" customHeight="1">
      <c r="B351" s="32"/>
      <c r="C351" s="211" t="s">
        <v>885</v>
      </c>
      <c r="D351" s="211" t="s">
        <v>886</v>
      </c>
      <c r="E351" s="17" t="s">
        <v>207</v>
      </c>
      <c r="F351" s="212">
        <v>1138.9159999999999</v>
      </c>
      <c r="H351" s="32"/>
    </row>
    <row r="352" spans="2:8" s="1" customFormat="1" ht="16.899999999999999" customHeight="1">
      <c r="B352" s="32"/>
      <c r="C352" s="207" t="s">
        <v>738</v>
      </c>
      <c r="D352" s="208" t="s">
        <v>1</v>
      </c>
      <c r="E352" s="209" t="s">
        <v>1</v>
      </c>
      <c r="F352" s="210">
        <v>210.5</v>
      </c>
      <c r="H352" s="32"/>
    </row>
    <row r="353" spans="2:8" s="1" customFormat="1" ht="16.899999999999999" customHeight="1">
      <c r="B353" s="32"/>
      <c r="C353" s="211" t="s">
        <v>738</v>
      </c>
      <c r="D353" s="211" t="s">
        <v>815</v>
      </c>
      <c r="E353" s="17" t="s">
        <v>1</v>
      </c>
      <c r="F353" s="212">
        <v>210.5</v>
      </c>
      <c r="H353" s="32"/>
    </row>
    <row r="354" spans="2:8" s="1" customFormat="1" ht="16.899999999999999" customHeight="1">
      <c r="B354" s="32"/>
      <c r="C354" s="213" t="s">
        <v>2105</v>
      </c>
      <c r="H354" s="32"/>
    </row>
    <row r="355" spans="2:8" s="1" customFormat="1" ht="22.5">
      <c r="B355" s="32"/>
      <c r="C355" s="211" t="s">
        <v>811</v>
      </c>
      <c r="D355" s="211" t="s">
        <v>812</v>
      </c>
      <c r="E355" s="17" t="s">
        <v>214</v>
      </c>
      <c r="F355" s="212">
        <v>163.72399999999999</v>
      </c>
      <c r="H355" s="32"/>
    </row>
    <row r="356" spans="2:8" s="1" customFormat="1" ht="16.899999999999999" customHeight="1">
      <c r="B356" s="32"/>
      <c r="C356" s="211" t="s">
        <v>847</v>
      </c>
      <c r="D356" s="211" t="s">
        <v>848</v>
      </c>
      <c r="E356" s="17" t="s">
        <v>214</v>
      </c>
      <c r="F356" s="212">
        <v>269.548</v>
      </c>
      <c r="H356" s="32"/>
    </row>
    <row r="357" spans="2:8" s="1" customFormat="1" ht="16.899999999999999" customHeight="1">
      <c r="B357" s="32"/>
      <c r="C357" s="207" t="s">
        <v>740</v>
      </c>
      <c r="D357" s="208" t="s">
        <v>1</v>
      </c>
      <c r="E357" s="209" t="s">
        <v>1</v>
      </c>
      <c r="F357" s="210">
        <v>1.93</v>
      </c>
      <c r="H357" s="32"/>
    </row>
    <row r="358" spans="2:8" s="1" customFormat="1" ht="16.899999999999999" customHeight="1">
      <c r="B358" s="32"/>
      <c r="C358" s="211" t="s">
        <v>740</v>
      </c>
      <c r="D358" s="211" t="s">
        <v>822</v>
      </c>
      <c r="E358" s="17" t="s">
        <v>1</v>
      </c>
      <c r="F358" s="212">
        <v>1.93</v>
      </c>
      <c r="H358" s="32"/>
    </row>
    <row r="359" spans="2:8" s="1" customFormat="1" ht="16.899999999999999" customHeight="1">
      <c r="B359" s="32"/>
      <c r="C359" s="213" t="s">
        <v>2105</v>
      </c>
      <c r="H359" s="32"/>
    </row>
    <row r="360" spans="2:8" s="1" customFormat="1" ht="22.5">
      <c r="B360" s="32"/>
      <c r="C360" s="211" t="s">
        <v>818</v>
      </c>
      <c r="D360" s="211" t="s">
        <v>819</v>
      </c>
      <c r="E360" s="17" t="s">
        <v>214</v>
      </c>
      <c r="F360" s="212">
        <v>18.407</v>
      </c>
      <c r="H360" s="32"/>
    </row>
    <row r="361" spans="2:8" s="1" customFormat="1" ht="16.899999999999999" customHeight="1">
      <c r="B361" s="32"/>
      <c r="C361" s="211" t="s">
        <v>838</v>
      </c>
      <c r="D361" s="211" t="s">
        <v>839</v>
      </c>
      <c r="E361" s="17" t="s">
        <v>207</v>
      </c>
      <c r="F361" s="212">
        <v>51.338000000000001</v>
      </c>
      <c r="H361" s="32"/>
    </row>
    <row r="362" spans="2:8" s="1" customFormat="1" ht="16.899999999999999" customHeight="1">
      <c r="B362" s="32"/>
      <c r="C362" s="207" t="s">
        <v>2107</v>
      </c>
      <c r="D362" s="208" t="s">
        <v>1</v>
      </c>
      <c r="E362" s="209" t="s">
        <v>1</v>
      </c>
      <c r="F362" s="210">
        <v>3.28</v>
      </c>
      <c r="H362" s="32"/>
    </row>
    <row r="363" spans="2:8" s="1" customFormat="1" ht="16.899999999999999" customHeight="1">
      <c r="B363" s="32"/>
      <c r="C363" s="207" t="s">
        <v>2108</v>
      </c>
      <c r="D363" s="208" t="s">
        <v>1</v>
      </c>
      <c r="E363" s="209" t="s">
        <v>1</v>
      </c>
      <c r="F363" s="210">
        <v>3.93</v>
      </c>
      <c r="H363" s="32"/>
    </row>
    <row r="364" spans="2:8" s="1" customFormat="1" ht="16.899999999999999" customHeight="1">
      <c r="B364" s="32"/>
      <c r="C364" s="207" t="s">
        <v>742</v>
      </c>
      <c r="D364" s="208" t="s">
        <v>1</v>
      </c>
      <c r="E364" s="209" t="s">
        <v>1</v>
      </c>
      <c r="F364" s="210">
        <v>59.561</v>
      </c>
      <c r="H364" s="32"/>
    </row>
    <row r="365" spans="2:8" s="1" customFormat="1" ht="16.899999999999999" customHeight="1">
      <c r="B365" s="32"/>
      <c r="C365" s="211" t="s">
        <v>1</v>
      </c>
      <c r="D365" s="211" t="s">
        <v>804</v>
      </c>
      <c r="E365" s="17" t="s">
        <v>1</v>
      </c>
      <c r="F365" s="212">
        <v>56.915999999999997</v>
      </c>
      <c r="H365" s="32"/>
    </row>
    <row r="366" spans="2:8" s="1" customFormat="1" ht="16.899999999999999" customHeight="1">
      <c r="B366" s="32"/>
      <c r="C366" s="211" t="s">
        <v>1</v>
      </c>
      <c r="D366" s="211" t="s">
        <v>805</v>
      </c>
      <c r="E366" s="17" t="s">
        <v>1</v>
      </c>
      <c r="F366" s="212">
        <v>2.645</v>
      </c>
      <c r="H366" s="32"/>
    </row>
    <row r="367" spans="2:8" s="1" customFormat="1" ht="16.899999999999999" customHeight="1">
      <c r="B367" s="32"/>
      <c r="C367" s="211" t="s">
        <v>742</v>
      </c>
      <c r="D367" s="211" t="s">
        <v>221</v>
      </c>
      <c r="E367" s="17" t="s">
        <v>1</v>
      </c>
      <c r="F367" s="212">
        <v>59.561</v>
      </c>
      <c r="H367" s="32"/>
    </row>
    <row r="368" spans="2:8" s="1" customFormat="1" ht="16.899999999999999" customHeight="1">
      <c r="B368" s="32"/>
      <c r="C368" s="213" t="s">
        <v>2105</v>
      </c>
      <c r="H368" s="32"/>
    </row>
    <row r="369" spans="2:8" s="1" customFormat="1" ht="16.899999999999999" customHeight="1">
      <c r="B369" s="32"/>
      <c r="C369" s="211" t="s">
        <v>801</v>
      </c>
      <c r="D369" s="211" t="s">
        <v>802</v>
      </c>
      <c r="E369" s="17" t="s">
        <v>214</v>
      </c>
      <c r="F369" s="212">
        <v>59.561</v>
      </c>
      <c r="H369" s="32"/>
    </row>
    <row r="370" spans="2:8" s="1" customFormat="1" ht="22.5">
      <c r="B370" s="32"/>
      <c r="C370" s="211" t="s">
        <v>310</v>
      </c>
      <c r="D370" s="211" t="s">
        <v>311</v>
      </c>
      <c r="E370" s="17" t="s">
        <v>214</v>
      </c>
      <c r="F370" s="212">
        <v>413.38400000000001</v>
      </c>
      <c r="H370" s="32"/>
    </row>
    <row r="371" spans="2:8" s="1" customFormat="1" ht="16.899999999999999" customHeight="1">
      <c r="B371" s="32"/>
      <c r="C371" s="211" t="s">
        <v>847</v>
      </c>
      <c r="D371" s="211" t="s">
        <v>848</v>
      </c>
      <c r="E371" s="17" t="s">
        <v>214</v>
      </c>
      <c r="F371" s="212">
        <v>269.548</v>
      </c>
      <c r="H371" s="32"/>
    </row>
    <row r="372" spans="2:8" s="1" customFormat="1" ht="16.899999999999999" customHeight="1">
      <c r="B372" s="32"/>
      <c r="C372" s="207" t="s">
        <v>745</v>
      </c>
      <c r="D372" s="208" t="s">
        <v>1</v>
      </c>
      <c r="E372" s="209" t="s">
        <v>1</v>
      </c>
      <c r="F372" s="210">
        <v>66.239999999999995</v>
      </c>
      <c r="H372" s="32"/>
    </row>
    <row r="373" spans="2:8" s="1" customFormat="1" ht="16.899999999999999" customHeight="1">
      <c r="B373" s="32"/>
      <c r="C373" s="211" t="s">
        <v>1</v>
      </c>
      <c r="D373" s="211" t="s">
        <v>800</v>
      </c>
      <c r="E373" s="17" t="s">
        <v>1</v>
      </c>
      <c r="F373" s="212">
        <v>66.239999999999995</v>
      </c>
      <c r="H373" s="32"/>
    </row>
    <row r="374" spans="2:8" s="1" customFormat="1" ht="16.899999999999999" customHeight="1">
      <c r="B374" s="32"/>
      <c r="C374" s="211" t="s">
        <v>745</v>
      </c>
      <c r="D374" s="211" t="s">
        <v>221</v>
      </c>
      <c r="E374" s="17" t="s">
        <v>1</v>
      </c>
      <c r="F374" s="212">
        <v>66.239999999999995</v>
      </c>
      <c r="H374" s="32"/>
    </row>
    <row r="375" spans="2:8" s="1" customFormat="1" ht="16.899999999999999" customHeight="1">
      <c r="B375" s="32"/>
      <c r="C375" s="213" t="s">
        <v>2105</v>
      </c>
      <c r="H375" s="32"/>
    </row>
    <row r="376" spans="2:8" s="1" customFormat="1" ht="16.899999999999999" customHeight="1">
      <c r="B376" s="32"/>
      <c r="C376" s="211" t="s">
        <v>797</v>
      </c>
      <c r="D376" s="211" t="s">
        <v>798</v>
      </c>
      <c r="E376" s="17" t="s">
        <v>214</v>
      </c>
      <c r="F376" s="212">
        <v>66.239999999999995</v>
      </c>
      <c r="H376" s="32"/>
    </row>
    <row r="377" spans="2:8" s="1" customFormat="1" ht="22.5">
      <c r="B377" s="32"/>
      <c r="C377" s="211" t="s">
        <v>310</v>
      </c>
      <c r="D377" s="211" t="s">
        <v>311</v>
      </c>
      <c r="E377" s="17" t="s">
        <v>214</v>
      </c>
      <c r="F377" s="212">
        <v>413.38400000000001</v>
      </c>
      <c r="H377" s="32"/>
    </row>
    <row r="378" spans="2:8" s="1" customFormat="1" ht="16.899999999999999" customHeight="1">
      <c r="B378" s="32"/>
      <c r="C378" s="207" t="s">
        <v>747</v>
      </c>
      <c r="D378" s="208" t="s">
        <v>1</v>
      </c>
      <c r="E378" s="209" t="s">
        <v>1</v>
      </c>
      <c r="F378" s="210">
        <v>18.407</v>
      </c>
      <c r="H378" s="32"/>
    </row>
    <row r="379" spans="2:8" s="1" customFormat="1" ht="16.899999999999999" customHeight="1">
      <c r="B379" s="32"/>
      <c r="C379" s="211" t="s">
        <v>747</v>
      </c>
      <c r="D379" s="211" t="s">
        <v>821</v>
      </c>
      <c r="E379" s="17" t="s">
        <v>1</v>
      </c>
      <c r="F379" s="212">
        <v>18.407</v>
      </c>
      <c r="H379" s="32"/>
    </row>
    <row r="380" spans="2:8" s="1" customFormat="1" ht="16.899999999999999" customHeight="1">
      <c r="B380" s="32"/>
      <c r="C380" s="213" t="s">
        <v>2105</v>
      </c>
      <c r="H380" s="32"/>
    </row>
    <row r="381" spans="2:8" s="1" customFormat="1" ht="22.5">
      <c r="B381" s="32"/>
      <c r="C381" s="211" t="s">
        <v>818</v>
      </c>
      <c r="D381" s="211" t="s">
        <v>819</v>
      </c>
      <c r="E381" s="17" t="s">
        <v>214</v>
      </c>
      <c r="F381" s="212">
        <v>18.407</v>
      </c>
      <c r="H381" s="32"/>
    </row>
    <row r="382" spans="2:8" s="1" customFormat="1" ht="22.5">
      <c r="B382" s="32"/>
      <c r="C382" s="211" t="s">
        <v>310</v>
      </c>
      <c r="D382" s="211" t="s">
        <v>311</v>
      </c>
      <c r="E382" s="17" t="s">
        <v>214</v>
      </c>
      <c r="F382" s="212">
        <v>413.38400000000001</v>
      </c>
      <c r="H382" s="32"/>
    </row>
    <row r="383" spans="2:8" s="1" customFormat="1" ht="16.899999999999999" customHeight="1">
      <c r="B383" s="32"/>
      <c r="C383" s="211" t="s">
        <v>847</v>
      </c>
      <c r="D383" s="211" t="s">
        <v>848</v>
      </c>
      <c r="E383" s="17" t="s">
        <v>214</v>
      </c>
      <c r="F383" s="212">
        <v>269.548</v>
      </c>
      <c r="H383" s="32"/>
    </row>
    <row r="384" spans="2:8" s="1" customFormat="1" ht="16.899999999999999" customHeight="1">
      <c r="B384" s="32"/>
      <c r="C384" s="207" t="s">
        <v>749</v>
      </c>
      <c r="D384" s="208" t="s">
        <v>1</v>
      </c>
      <c r="E384" s="209" t="s">
        <v>1</v>
      </c>
      <c r="F384" s="210">
        <v>34.451999999999998</v>
      </c>
      <c r="H384" s="32"/>
    </row>
    <row r="385" spans="2:8" s="1" customFormat="1" ht="16.899999999999999" customHeight="1">
      <c r="B385" s="32"/>
      <c r="C385" s="211" t="s">
        <v>1</v>
      </c>
      <c r="D385" s="211" t="s">
        <v>809</v>
      </c>
      <c r="E385" s="17" t="s">
        <v>1</v>
      </c>
      <c r="F385" s="212">
        <v>28.512</v>
      </c>
      <c r="H385" s="32"/>
    </row>
    <row r="386" spans="2:8" s="1" customFormat="1" ht="16.899999999999999" customHeight="1">
      <c r="B386" s="32"/>
      <c r="C386" s="211" t="s">
        <v>1</v>
      </c>
      <c r="D386" s="211" t="s">
        <v>810</v>
      </c>
      <c r="E386" s="17" t="s">
        <v>1</v>
      </c>
      <c r="F386" s="212">
        <v>5.94</v>
      </c>
      <c r="H386" s="32"/>
    </row>
    <row r="387" spans="2:8" s="1" customFormat="1" ht="16.899999999999999" customHeight="1">
      <c r="B387" s="32"/>
      <c r="C387" s="211" t="s">
        <v>749</v>
      </c>
      <c r="D387" s="211" t="s">
        <v>221</v>
      </c>
      <c r="E387" s="17" t="s">
        <v>1</v>
      </c>
      <c r="F387" s="212">
        <v>34.451999999999998</v>
      </c>
      <c r="H387" s="32"/>
    </row>
    <row r="388" spans="2:8" s="1" customFormat="1" ht="16.899999999999999" customHeight="1">
      <c r="B388" s="32"/>
      <c r="C388" s="213" t="s">
        <v>2105</v>
      </c>
      <c r="H388" s="32"/>
    </row>
    <row r="389" spans="2:8" s="1" customFormat="1" ht="22.5">
      <c r="B389" s="32"/>
      <c r="C389" s="211" t="s">
        <v>806</v>
      </c>
      <c r="D389" s="211" t="s">
        <v>807</v>
      </c>
      <c r="E389" s="17" t="s">
        <v>214</v>
      </c>
      <c r="F389" s="212">
        <v>34.451999999999998</v>
      </c>
      <c r="H389" s="32"/>
    </row>
    <row r="390" spans="2:8" s="1" customFormat="1" ht="22.5">
      <c r="B390" s="32"/>
      <c r="C390" s="211" t="s">
        <v>310</v>
      </c>
      <c r="D390" s="211" t="s">
        <v>311</v>
      </c>
      <c r="E390" s="17" t="s">
        <v>214</v>
      </c>
      <c r="F390" s="212">
        <v>413.38400000000001</v>
      </c>
      <c r="H390" s="32"/>
    </row>
    <row r="391" spans="2:8" s="1" customFormat="1" ht="16.899999999999999" customHeight="1">
      <c r="B391" s="32"/>
      <c r="C391" s="207" t="s">
        <v>751</v>
      </c>
      <c r="D391" s="208" t="s">
        <v>1</v>
      </c>
      <c r="E391" s="209" t="s">
        <v>1</v>
      </c>
      <c r="F391" s="210">
        <v>163.72399999999999</v>
      </c>
      <c r="H391" s="32"/>
    </row>
    <row r="392" spans="2:8" s="1" customFormat="1" ht="16.899999999999999" customHeight="1">
      <c r="B392" s="32"/>
      <c r="C392" s="211" t="s">
        <v>751</v>
      </c>
      <c r="D392" s="211" t="s">
        <v>817</v>
      </c>
      <c r="E392" s="17" t="s">
        <v>1</v>
      </c>
      <c r="F392" s="212">
        <v>163.72399999999999</v>
      </c>
      <c r="H392" s="32"/>
    </row>
    <row r="393" spans="2:8" s="1" customFormat="1" ht="16.899999999999999" customHeight="1">
      <c r="B393" s="32"/>
      <c r="C393" s="213" t="s">
        <v>2105</v>
      </c>
      <c r="H393" s="32"/>
    </row>
    <row r="394" spans="2:8" s="1" customFormat="1" ht="22.5">
      <c r="B394" s="32"/>
      <c r="C394" s="211" t="s">
        <v>811</v>
      </c>
      <c r="D394" s="211" t="s">
        <v>812</v>
      </c>
      <c r="E394" s="17" t="s">
        <v>214</v>
      </c>
      <c r="F394" s="212">
        <v>163.72399999999999</v>
      </c>
      <c r="H394" s="32"/>
    </row>
    <row r="395" spans="2:8" s="1" customFormat="1" ht="22.5">
      <c r="B395" s="32"/>
      <c r="C395" s="211" t="s">
        <v>310</v>
      </c>
      <c r="D395" s="211" t="s">
        <v>311</v>
      </c>
      <c r="E395" s="17" t="s">
        <v>214</v>
      </c>
      <c r="F395" s="212">
        <v>413.38400000000001</v>
      </c>
      <c r="H395" s="32"/>
    </row>
    <row r="396" spans="2:8" s="1" customFormat="1" ht="16.899999999999999" customHeight="1">
      <c r="B396" s="32"/>
      <c r="C396" s="207" t="s">
        <v>753</v>
      </c>
      <c r="D396" s="208" t="s">
        <v>1</v>
      </c>
      <c r="E396" s="209" t="s">
        <v>1</v>
      </c>
      <c r="F396" s="210">
        <v>1.0640000000000001</v>
      </c>
      <c r="H396" s="32"/>
    </row>
    <row r="397" spans="2:8" s="1" customFormat="1" ht="16.899999999999999" customHeight="1">
      <c r="B397" s="32"/>
      <c r="C397" s="211" t="s">
        <v>753</v>
      </c>
      <c r="D397" s="211" t="s">
        <v>830</v>
      </c>
      <c r="E397" s="17" t="s">
        <v>1</v>
      </c>
      <c r="F397" s="212">
        <v>1.0640000000000001</v>
      </c>
      <c r="H397" s="32"/>
    </row>
    <row r="398" spans="2:8" s="1" customFormat="1" ht="16.899999999999999" customHeight="1">
      <c r="B398" s="32"/>
      <c r="C398" s="213" t="s">
        <v>2105</v>
      </c>
      <c r="H398" s="32"/>
    </row>
    <row r="399" spans="2:8" s="1" customFormat="1" ht="22.5">
      <c r="B399" s="32"/>
      <c r="C399" s="211" t="s">
        <v>818</v>
      </c>
      <c r="D399" s="211" t="s">
        <v>819</v>
      </c>
      <c r="E399" s="17" t="s">
        <v>214</v>
      </c>
      <c r="F399" s="212">
        <v>18.407</v>
      </c>
      <c r="H399" s="32"/>
    </row>
    <row r="400" spans="2:8" s="1" customFormat="1" ht="16.899999999999999" customHeight="1">
      <c r="B400" s="32"/>
      <c r="C400" s="211" t="s">
        <v>847</v>
      </c>
      <c r="D400" s="211" t="s">
        <v>848</v>
      </c>
      <c r="E400" s="17" t="s">
        <v>214</v>
      </c>
      <c r="F400" s="212">
        <v>269.548</v>
      </c>
      <c r="H400" s="32"/>
    </row>
    <row r="401" spans="2:8" s="1" customFormat="1" ht="16.899999999999999" customHeight="1">
      <c r="B401" s="32"/>
      <c r="C401" s="211" t="s">
        <v>915</v>
      </c>
      <c r="D401" s="211" t="s">
        <v>916</v>
      </c>
      <c r="E401" s="17" t="s">
        <v>214</v>
      </c>
      <c r="F401" s="212">
        <v>1.982</v>
      </c>
      <c r="H401" s="32"/>
    </row>
    <row r="402" spans="2:8" s="1" customFormat="1" ht="16.899999999999999" customHeight="1">
      <c r="B402" s="32"/>
      <c r="C402" s="207" t="s">
        <v>2109</v>
      </c>
      <c r="D402" s="208" t="s">
        <v>1</v>
      </c>
      <c r="E402" s="209" t="s">
        <v>1</v>
      </c>
      <c r="F402" s="210">
        <v>11.904</v>
      </c>
      <c r="H402" s="32"/>
    </row>
    <row r="403" spans="2:8" s="1" customFormat="1" ht="16.899999999999999" customHeight="1">
      <c r="B403" s="32"/>
      <c r="C403" s="207" t="s">
        <v>1055</v>
      </c>
      <c r="D403" s="208" t="s">
        <v>1</v>
      </c>
      <c r="E403" s="209" t="s">
        <v>1</v>
      </c>
      <c r="F403" s="210">
        <v>524.524</v>
      </c>
      <c r="H403" s="32"/>
    </row>
    <row r="404" spans="2:8" s="1" customFormat="1" ht="16.899999999999999" customHeight="1">
      <c r="B404" s="32"/>
      <c r="C404" s="207" t="s">
        <v>1057</v>
      </c>
      <c r="D404" s="208" t="s">
        <v>1</v>
      </c>
      <c r="E404" s="209" t="s">
        <v>1</v>
      </c>
      <c r="F404" s="210">
        <v>7.5620000000000003</v>
      </c>
      <c r="H404" s="32"/>
    </row>
    <row r="405" spans="2:8" s="1" customFormat="1" ht="16.899999999999999" customHeight="1">
      <c r="B405" s="32"/>
      <c r="C405" s="207" t="s">
        <v>2110</v>
      </c>
      <c r="D405" s="208" t="s">
        <v>1</v>
      </c>
      <c r="E405" s="209" t="s">
        <v>1</v>
      </c>
      <c r="F405" s="210">
        <v>62.25</v>
      </c>
      <c r="H405" s="32"/>
    </row>
    <row r="406" spans="2:8" s="1" customFormat="1" ht="16.899999999999999" customHeight="1">
      <c r="B406" s="32"/>
      <c r="C406" s="207" t="s">
        <v>2111</v>
      </c>
      <c r="D406" s="208" t="s">
        <v>1</v>
      </c>
      <c r="E406" s="209" t="s">
        <v>1</v>
      </c>
      <c r="F406" s="210">
        <v>198.80600000000001</v>
      </c>
      <c r="H406" s="32"/>
    </row>
    <row r="407" spans="2:8" s="1" customFormat="1" ht="16.899999999999999" customHeight="1">
      <c r="B407" s="32"/>
      <c r="C407" s="207" t="s">
        <v>795</v>
      </c>
      <c r="D407" s="208" t="s">
        <v>1</v>
      </c>
      <c r="E407" s="209" t="s">
        <v>1</v>
      </c>
      <c r="F407" s="210">
        <v>71</v>
      </c>
      <c r="H407" s="32"/>
    </row>
    <row r="408" spans="2:8" s="1" customFormat="1" ht="16.899999999999999" customHeight="1">
      <c r="B408" s="32"/>
      <c r="C408" s="211" t="s">
        <v>795</v>
      </c>
      <c r="D408" s="211" t="s">
        <v>796</v>
      </c>
      <c r="E408" s="17" t="s">
        <v>1</v>
      </c>
      <c r="F408" s="212">
        <v>71</v>
      </c>
      <c r="H408" s="32"/>
    </row>
    <row r="409" spans="2:8" s="1" customFormat="1" ht="16.899999999999999" customHeight="1">
      <c r="B409" s="32"/>
      <c r="C409" s="213" t="s">
        <v>2105</v>
      </c>
      <c r="H409" s="32"/>
    </row>
    <row r="410" spans="2:8" s="1" customFormat="1" ht="22.5">
      <c r="B410" s="32"/>
      <c r="C410" s="211" t="s">
        <v>792</v>
      </c>
      <c r="D410" s="211" t="s">
        <v>793</v>
      </c>
      <c r="E410" s="17" t="s">
        <v>214</v>
      </c>
      <c r="F410" s="212">
        <v>71</v>
      </c>
      <c r="H410" s="32"/>
    </row>
    <row r="411" spans="2:8" s="1" customFormat="1" ht="22.5">
      <c r="B411" s="32"/>
      <c r="C411" s="211" t="s">
        <v>310</v>
      </c>
      <c r="D411" s="211" t="s">
        <v>311</v>
      </c>
      <c r="E411" s="17" t="s">
        <v>214</v>
      </c>
      <c r="F411" s="212">
        <v>413.38400000000001</v>
      </c>
      <c r="H411" s="32"/>
    </row>
    <row r="412" spans="2:8" s="1" customFormat="1" ht="16.899999999999999" customHeight="1">
      <c r="B412" s="32"/>
      <c r="C412" s="207" t="s">
        <v>755</v>
      </c>
      <c r="D412" s="208" t="s">
        <v>1</v>
      </c>
      <c r="E412" s="209" t="s">
        <v>1</v>
      </c>
      <c r="F412" s="210">
        <v>4.9020000000000001</v>
      </c>
      <c r="H412" s="32"/>
    </row>
    <row r="413" spans="2:8" s="1" customFormat="1" ht="16.899999999999999" customHeight="1">
      <c r="B413" s="32"/>
      <c r="C413" s="211" t="s">
        <v>755</v>
      </c>
      <c r="D413" s="211" t="s">
        <v>829</v>
      </c>
      <c r="E413" s="17" t="s">
        <v>1</v>
      </c>
      <c r="F413" s="212">
        <v>4.9020000000000001</v>
      </c>
      <c r="H413" s="32"/>
    </row>
    <row r="414" spans="2:8" s="1" customFormat="1" ht="16.899999999999999" customHeight="1">
      <c r="B414" s="32"/>
      <c r="C414" s="213" t="s">
        <v>2105</v>
      </c>
      <c r="H414" s="32"/>
    </row>
    <row r="415" spans="2:8" s="1" customFormat="1" ht="22.5">
      <c r="B415" s="32"/>
      <c r="C415" s="211" t="s">
        <v>818</v>
      </c>
      <c r="D415" s="211" t="s">
        <v>819</v>
      </c>
      <c r="E415" s="17" t="s">
        <v>214</v>
      </c>
      <c r="F415" s="212">
        <v>18.407</v>
      </c>
      <c r="H415" s="32"/>
    </row>
    <row r="416" spans="2:8" s="1" customFormat="1" ht="16.899999999999999" customHeight="1">
      <c r="B416" s="32"/>
      <c r="C416" s="211" t="s">
        <v>847</v>
      </c>
      <c r="D416" s="211" t="s">
        <v>848</v>
      </c>
      <c r="E416" s="17" t="s">
        <v>214</v>
      </c>
      <c r="F416" s="212">
        <v>269.548</v>
      </c>
      <c r="H416" s="32"/>
    </row>
    <row r="417" spans="2:8" s="1" customFormat="1" ht="16.899999999999999" customHeight="1">
      <c r="B417" s="32"/>
      <c r="C417" s="211" t="s">
        <v>860</v>
      </c>
      <c r="D417" s="211" t="s">
        <v>861</v>
      </c>
      <c r="E417" s="17" t="s">
        <v>214</v>
      </c>
      <c r="F417" s="212">
        <v>56.582000000000001</v>
      </c>
      <c r="H417" s="32"/>
    </row>
    <row r="418" spans="2:8" s="1" customFormat="1" ht="16.899999999999999" customHeight="1">
      <c r="B418" s="32"/>
      <c r="C418" s="211" t="s">
        <v>865</v>
      </c>
      <c r="D418" s="211" t="s">
        <v>866</v>
      </c>
      <c r="E418" s="17" t="s">
        <v>227</v>
      </c>
      <c r="F418" s="212">
        <v>8.3330000000000002</v>
      </c>
      <c r="H418" s="32"/>
    </row>
    <row r="419" spans="2:8" s="1" customFormat="1" ht="16.899999999999999" customHeight="1">
      <c r="B419" s="32"/>
      <c r="C419" s="207" t="s">
        <v>757</v>
      </c>
      <c r="D419" s="208" t="s">
        <v>1</v>
      </c>
      <c r="E419" s="209" t="s">
        <v>1</v>
      </c>
      <c r="F419" s="210">
        <v>1.28</v>
      </c>
      <c r="H419" s="32"/>
    </row>
    <row r="420" spans="2:8" s="1" customFormat="1" ht="16.899999999999999" customHeight="1">
      <c r="B420" s="32"/>
      <c r="C420" s="211" t="s">
        <v>1</v>
      </c>
      <c r="D420" s="211" t="s">
        <v>863</v>
      </c>
      <c r="E420" s="17" t="s">
        <v>1</v>
      </c>
      <c r="F420" s="212">
        <v>1.28</v>
      </c>
      <c r="H420" s="32"/>
    </row>
    <row r="421" spans="2:8" s="1" customFormat="1" ht="16.899999999999999" customHeight="1">
      <c r="B421" s="32"/>
      <c r="C421" s="211" t="s">
        <v>757</v>
      </c>
      <c r="D421" s="211" t="s">
        <v>304</v>
      </c>
      <c r="E421" s="17" t="s">
        <v>1</v>
      </c>
      <c r="F421" s="212">
        <v>1.28</v>
      </c>
      <c r="H421" s="32"/>
    </row>
    <row r="422" spans="2:8" s="1" customFormat="1" ht="16.899999999999999" customHeight="1">
      <c r="B422" s="32"/>
      <c r="C422" s="213" t="s">
        <v>2105</v>
      </c>
      <c r="H422" s="32"/>
    </row>
    <row r="423" spans="2:8" s="1" customFormat="1" ht="16.899999999999999" customHeight="1">
      <c r="B423" s="32"/>
      <c r="C423" s="211" t="s">
        <v>860</v>
      </c>
      <c r="D423" s="211" t="s">
        <v>861</v>
      </c>
      <c r="E423" s="17" t="s">
        <v>214</v>
      </c>
      <c r="F423" s="212">
        <v>56.582000000000001</v>
      </c>
      <c r="H423" s="32"/>
    </row>
    <row r="424" spans="2:8" s="1" customFormat="1" ht="16.899999999999999" customHeight="1">
      <c r="B424" s="32"/>
      <c r="C424" s="211" t="s">
        <v>877</v>
      </c>
      <c r="D424" s="211" t="s">
        <v>878</v>
      </c>
      <c r="E424" s="17" t="s">
        <v>227</v>
      </c>
      <c r="F424" s="212">
        <v>17.292000000000002</v>
      </c>
      <c r="H424" s="32"/>
    </row>
    <row r="425" spans="2:8" s="1" customFormat="1" ht="16.899999999999999" customHeight="1">
      <c r="B425" s="32"/>
      <c r="C425" s="207" t="s">
        <v>759</v>
      </c>
      <c r="D425" s="208" t="s">
        <v>1</v>
      </c>
      <c r="E425" s="209" t="s">
        <v>1</v>
      </c>
      <c r="F425" s="210">
        <v>0.2</v>
      </c>
      <c r="H425" s="32"/>
    </row>
    <row r="426" spans="2:8" s="1" customFormat="1" ht="16.899999999999999" customHeight="1">
      <c r="B426" s="32"/>
      <c r="C426" s="211" t="s">
        <v>759</v>
      </c>
      <c r="D426" s="211" t="s">
        <v>827</v>
      </c>
      <c r="E426" s="17" t="s">
        <v>1</v>
      </c>
      <c r="F426" s="212">
        <v>0.2</v>
      </c>
      <c r="H426" s="32"/>
    </row>
    <row r="427" spans="2:8" s="1" customFormat="1" ht="16.899999999999999" customHeight="1">
      <c r="B427" s="32"/>
      <c r="C427" s="213" t="s">
        <v>2105</v>
      </c>
      <c r="H427" s="32"/>
    </row>
    <row r="428" spans="2:8" s="1" customFormat="1" ht="22.5">
      <c r="B428" s="32"/>
      <c r="C428" s="211" t="s">
        <v>818</v>
      </c>
      <c r="D428" s="211" t="s">
        <v>819</v>
      </c>
      <c r="E428" s="17" t="s">
        <v>214</v>
      </c>
      <c r="F428" s="212">
        <v>18.407</v>
      </c>
      <c r="H428" s="32"/>
    </row>
    <row r="429" spans="2:8" s="1" customFormat="1" ht="16.899999999999999" customHeight="1">
      <c r="B429" s="32"/>
      <c r="C429" s="207" t="s">
        <v>2112</v>
      </c>
      <c r="D429" s="208" t="s">
        <v>1</v>
      </c>
      <c r="E429" s="209" t="s">
        <v>1</v>
      </c>
      <c r="F429" s="210">
        <v>1</v>
      </c>
      <c r="H429" s="32"/>
    </row>
    <row r="430" spans="2:8" s="1" customFormat="1" ht="16.899999999999999" customHeight="1">
      <c r="B430" s="32"/>
      <c r="C430" s="207" t="s">
        <v>2113</v>
      </c>
      <c r="D430" s="208" t="s">
        <v>1</v>
      </c>
      <c r="E430" s="209" t="s">
        <v>1</v>
      </c>
      <c r="F430" s="210">
        <v>1.8</v>
      </c>
      <c r="H430" s="32"/>
    </row>
    <row r="431" spans="2:8" s="1" customFormat="1" ht="16.899999999999999" customHeight="1">
      <c r="B431" s="32"/>
      <c r="C431" s="207" t="s">
        <v>761</v>
      </c>
      <c r="D431" s="208" t="s">
        <v>1</v>
      </c>
      <c r="E431" s="209" t="s">
        <v>1</v>
      </c>
      <c r="F431" s="210">
        <v>7.9</v>
      </c>
      <c r="H431" s="32"/>
    </row>
    <row r="432" spans="2:8" s="1" customFormat="1" ht="16.899999999999999" customHeight="1">
      <c r="B432" s="32"/>
      <c r="C432" s="211" t="s">
        <v>761</v>
      </c>
      <c r="D432" s="211" t="s">
        <v>899</v>
      </c>
      <c r="E432" s="17" t="s">
        <v>1</v>
      </c>
      <c r="F432" s="212">
        <v>7.9</v>
      </c>
      <c r="H432" s="32"/>
    </row>
    <row r="433" spans="2:8" s="1" customFormat="1" ht="16.899999999999999" customHeight="1">
      <c r="B433" s="32"/>
      <c r="C433" s="213" t="s">
        <v>2105</v>
      </c>
      <c r="H433" s="32"/>
    </row>
    <row r="434" spans="2:8" s="1" customFormat="1" ht="16.899999999999999" customHeight="1">
      <c r="B434" s="32"/>
      <c r="C434" s="211" t="s">
        <v>896</v>
      </c>
      <c r="D434" s="211" t="s">
        <v>897</v>
      </c>
      <c r="E434" s="17" t="s">
        <v>214</v>
      </c>
      <c r="F434" s="212">
        <v>12.94</v>
      </c>
      <c r="H434" s="32"/>
    </row>
    <row r="435" spans="2:8" s="1" customFormat="1" ht="16.899999999999999" customHeight="1">
      <c r="B435" s="32"/>
      <c r="C435" s="211" t="s">
        <v>847</v>
      </c>
      <c r="D435" s="211" t="s">
        <v>848</v>
      </c>
      <c r="E435" s="17" t="s">
        <v>214</v>
      </c>
      <c r="F435" s="212">
        <v>269.548</v>
      </c>
      <c r="H435" s="32"/>
    </row>
    <row r="436" spans="2:8" s="1" customFormat="1" ht="16.899999999999999" customHeight="1">
      <c r="B436" s="32"/>
      <c r="C436" s="207" t="s">
        <v>763</v>
      </c>
      <c r="D436" s="208" t="s">
        <v>1</v>
      </c>
      <c r="E436" s="209" t="s">
        <v>1</v>
      </c>
      <c r="F436" s="210">
        <v>66.239999999999995</v>
      </c>
      <c r="H436" s="32"/>
    </row>
    <row r="437" spans="2:8" s="1" customFormat="1" ht="16.899999999999999" customHeight="1">
      <c r="B437" s="32"/>
      <c r="C437" s="211" t="s">
        <v>1</v>
      </c>
      <c r="D437" s="211" t="s">
        <v>855</v>
      </c>
      <c r="E437" s="17" t="s">
        <v>1</v>
      </c>
      <c r="F437" s="212">
        <v>66.239999999999995</v>
      </c>
      <c r="H437" s="32"/>
    </row>
    <row r="438" spans="2:8" s="1" customFormat="1" ht="16.899999999999999" customHeight="1">
      <c r="B438" s="32"/>
      <c r="C438" s="211" t="s">
        <v>763</v>
      </c>
      <c r="D438" s="211" t="s">
        <v>304</v>
      </c>
      <c r="E438" s="17" t="s">
        <v>1</v>
      </c>
      <c r="F438" s="212">
        <v>66.239999999999995</v>
      </c>
      <c r="H438" s="32"/>
    </row>
    <row r="439" spans="2:8" s="1" customFormat="1" ht="16.899999999999999" customHeight="1">
      <c r="B439" s="32"/>
      <c r="C439" s="213" t="s">
        <v>2105</v>
      </c>
      <c r="H439" s="32"/>
    </row>
    <row r="440" spans="2:8" s="1" customFormat="1" ht="16.899999999999999" customHeight="1">
      <c r="B440" s="32"/>
      <c r="C440" s="211" t="s">
        <v>847</v>
      </c>
      <c r="D440" s="211" t="s">
        <v>848</v>
      </c>
      <c r="E440" s="17" t="s">
        <v>214</v>
      </c>
      <c r="F440" s="212">
        <v>269.548</v>
      </c>
      <c r="H440" s="32"/>
    </row>
    <row r="441" spans="2:8" s="1" customFormat="1" ht="16.899999999999999" customHeight="1">
      <c r="B441" s="32"/>
      <c r="C441" s="211" t="s">
        <v>869</v>
      </c>
      <c r="D441" s="211" t="s">
        <v>870</v>
      </c>
      <c r="E441" s="17" t="s">
        <v>227</v>
      </c>
      <c r="F441" s="212">
        <v>371.52499999999998</v>
      </c>
      <c r="H441" s="32"/>
    </row>
    <row r="442" spans="2:8" s="1" customFormat="1" ht="16.899999999999999" customHeight="1">
      <c r="B442" s="32"/>
      <c r="C442" s="207" t="s">
        <v>764</v>
      </c>
      <c r="D442" s="208" t="s">
        <v>1</v>
      </c>
      <c r="E442" s="209" t="s">
        <v>1</v>
      </c>
      <c r="F442" s="210">
        <v>7.36</v>
      </c>
      <c r="H442" s="32"/>
    </row>
    <row r="443" spans="2:8" s="1" customFormat="1" ht="16.899999999999999" customHeight="1">
      <c r="B443" s="32"/>
      <c r="C443" s="211" t="s">
        <v>1</v>
      </c>
      <c r="D443" s="211" t="s">
        <v>856</v>
      </c>
      <c r="E443" s="17" t="s">
        <v>1</v>
      </c>
      <c r="F443" s="212">
        <v>7.36</v>
      </c>
      <c r="H443" s="32"/>
    </row>
    <row r="444" spans="2:8" s="1" customFormat="1" ht="16.899999999999999" customHeight="1">
      <c r="B444" s="32"/>
      <c r="C444" s="211" t="s">
        <v>764</v>
      </c>
      <c r="D444" s="211" t="s">
        <v>304</v>
      </c>
      <c r="E444" s="17" t="s">
        <v>1</v>
      </c>
      <c r="F444" s="212">
        <v>7.36</v>
      </c>
      <c r="H444" s="32"/>
    </row>
    <row r="445" spans="2:8" s="1" customFormat="1" ht="16.899999999999999" customHeight="1">
      <c r="B445" s="32"/>
      <c r="C445" s="213" t="s">
        <v>2105</v>
      </c>
      <c r="H445" s="32"/>
    </row>
    <row r="446" spans="2:8" s="1" customFormat="1" ht="16.899999999999999" customHeight="1">
      <c r="B446" s="32"/>
      <c r="C446" s="211" t="s">
        <v>847</v>
      </c>
      <c r="D446" s="211" t="s">
        <v>848</v>
      </c>
      <c r="E446" s="17" t="s">
        <v>214</v>
      </c>
      <c r="F446" s="212">
        <v>269.548</v>
      </c>
      <c r="H446" s="32"/>
    </row>
    <row r="447" spans="2:8" s="1" customFormat="1" ht="16.899999999999999" customHeight="1">
      <c r="B447" s="32"/>
      <c r="C447" s="211" t="s">
        <v>877</v>
      </c>
      <c r="D447" s="211" t="s">
        <v>878</v>
      </c>
      <c r="E447" s="17" t="s">
        <v>227</v>
      </c>
      <c r="F447" s="212">
        <v>17.292000000000002</v>
      </c>
      <c r="H447" s="32"/>
    </row>
    <row r="448" spans="2:8" s="1" customFormat="1" ht="16.899999999999999" customHeight="1">
      <c r="B448" s="32"/>
      <c r="C448" s="207" t="s">
        <v>766</v>
      </c>
      <c r="D448" s="208" t="s">
        <v>1</v>
      </c>
      <c r="E448" s="209" t="s">
        <v>1</v>
      </c>
      <c r="F448" s="210">
        <v>34.451999999999998</v>
      </c>
      <c r="H448" s="32"/>
    </row>
    <row r="449" spans="2:8" s="1" customFormat="1" ht="16.899999999999999" customHeight="1">
      <c r="B449" s="32"/>
      <c r="C449" s="211" t="s">
        <v>1</v>
      </c>
      <c r="D449" s="211" t="s">
        <v>857</v>
      </c>
      <c r="E449" s="17" t="s">
        <v>1</v>
      </c>
      <c r="F449" s="212">
        <v>34.451999999999998</v>
      </c>
      <c r="H449" s="32"/>
    </row>
    <row r="450" spans="2:8" s="1" customFormat="1" ht="16.899999999999999" customHeight="1">
      <c r="B450" s="32"/>
      <c r="C450" s="211" t="s">
        <v>766</v>
      </c>
      <c r="D450" s="211" t="s">
        <v>304</v>
      </c>
      <c r="E450" s="17" t="s">
        <v>1</v>
      </c>
      <c r="F450" s="212">
        <v>34.451999999999998</v>
      </c>
      <c r="H450" s="32"/>
    </row>
    <row r="451" spans="2:8" s="1" customFormat="1" ht="16.899999999999999" customHeight="1">
      <c r="B451" s="32"/>
      <c r="C451" s="213" t="s">
        <v>2105</v>
      </c>
      <c r="H451" s="32"/>
    </row>
    <row r="452" spans="2:8" s="1" customFormat="1" ht="16.899999999999999" customHeight="1">
      <c r="B452" s="32"/>
      <c r="C452" s="211" t="s">
        <v>847</v>
      </c>
      <c r="D452" s="211" t="s">
        <v>848</v>
      </c>
      <c r="E452" s="17" t="s">
        <v>214</v>
      </c>
      <c r="F452" s="212">
        <v>269.548</v>
      </c>
      <c r="H452" s="32"/>
    </row>
    <row r="453" spans="2:8" s="1" customFormat="1" ht="16.899999999999999" customHeight="1">
      <c r="B453" s="32"/>
      <c r="C453" s="211" t="s">
        <v>873</v>
      </c>
      <c r="D453" s="211" t="s">
        <v>874</v>
      </c>
      <c r="E453" s="17" t="s">
        <v>227</v>
      </c>
      <c r="F453" s="212">
        <v>58.567999999999998</v>
      </c>
      <c r="H453" s="32"/>
    </row>
    <row r="454" spans="2:8" s="1" customFormat="1" ht="16.899999999999999" customHeight="1">
      <c r="B454" s="32"/>
      <c r="C454" s="207" t="s">
        <v>767</v>
      </c>
      <c r="D454" s="208" t="s">
        <v>1</v>
      </c>
      <c r="E454" s="209" t="s">
        <v>1</v>
      </c>
      <c r="F454" s="210">
        <v>101.904</v>
      </c>
      <c r="H454" s="32"/>
    </row>
    <row r="455" spans="2:8" s="1" customFormat="1" ht="16.899999999999999" customHeight="1">
      <c r="B455" s="32"/>
      <c r="C455" s="211" t="s">
        <v>1</v>
      </c>
      <c r="D455" s="211" t="s">
        <v>858</v>
      </c>
      <c r="E455" s="17" t="s">
        <v>1</v>
      </c>
      <c r="F455" s="212">
        <v>101.904</v>
      </c>
      <c r="H455" s="32"/>
    </row>
    <row r="456" spans="2:8" s="1" customFormat="1" ht="16.899999999999999" customHeight="1">
      <c r="B456" s="32"/>
      <c r="C456" s="211" t="s">
        <v>767</v>
      </c>
      <c r="D456" s="211" t="s">
        <v>304</v>
      </c>
      <c r="E456" s="17" t="s">
        <v>1</v>
      </c>
      <c r="F456" s="212">
        <v>101.904</v>
      </c>
      <c r="H456" s="32"/>
    </row>
    <row r="457" spans="2:8" s="1" customFormat="1" ht="16.899999999999999" customHeight="1">
      <c r="B457" s="32"/>
      <c r="C457" s="213" t="s">
        <v>2105</v>
      </c>
      <c r="H457" s="32"/>
    </row>
    <row r="458" spans="2:8" s="1" customFormat="1" ht="16.899999999999999" customHeight="1">
      <c r="B458" s="32"/>
      <c r="C458" s="211" t="s">
        <v>847</v>
      </c>
      <c r="D458" s="211" t="s">
        <v>848</v>
      </c>
      <c r="E458" s="17" t="s">
        <v>214</v>
      </c>
      <c r="F458" s="212">
        <v>269.548</v>
      </c>
      <c r="H458" s="32"/>
    </row>
    <row r="459" spans="2:8" s="1" customFormat="1" ht="16.899999999999999" customHeight="1">
      <c r="B459" s="32"/>
      <c r="C459" s="211" t="s">
        <v>869</v>
      </c>
      <c r="D459" s="211" t="s">
        <v>870</v>
      </c>
      <c r="E459" s="17" t="s">
        <v>227</v>
      </c>
      <c r="F459" s="212">
        <v>371.52499999999998</v>
      </c>
      <c r="H459" s="32"/>
    </row>
    <row r="460" spans="2:8" s="1" customFormat="1" ht="16.899999999999999" customHeight="1">
      <c r="B460" s="32"/>
      <c r="C460" s="207" t="s">
        <v>769</v>
      </c>
      <c r="D460" s="208" t="s">
        <v>1</v>
      </c>
      <c r="E460" s="209" t="s">
        <v>1</v>
      </c>
      <c r="F460" s="210">
        <v>1.532</v>
      </c>
      <c r="H460" s="32"/>
    </row>
    <row r="461" spans="2:8" s="1" customFormat="1" ht="16.899999999999999" customHeight="1">
      <c r="B461" s="32"/>
      <c r="C461" s="211" t="s">
        <v>1</v>
      </c>
      <c r="D461" s="211" t="s">
        <v>859</v>
      </c>
      <c r="E461" s="17" t="s">
        <v>1</v>
      </c>
      <c r="F461" s="212">
        <v>1.532</v>
      </c>
      <c r="H461" s="32"/>
    </row>
    <row r="462" spans="2:8" s="1" customFormat="1" ht="16.899999999999999" customHeight="1">
      <c r="B462" s="32"/>
      <c r="C462" s="211" t="s">
        <v>769</v>
      </c>
      <c r="D462" s="211" t="s">
        <v>304</v>
      </c>
      <c r="E462" s="17" t="s">
        <v>1</v>
      </c>
      <c r="F462" s="212">
        <v>1.532</v>
      </c>
      <c r="H462" s="32"/>
    </row>
    <row r="463" spans="2:8" s="1" customFormat="1" ht="16.899999999999999" customHeight="1">
      <c r="B463" s="32"/>
      <c r="C463" s="213" t="s">
        <v>2105</v>
      </c>
      <c r="H463" s="32"/>
    </row>
    <row r="464" spans="2:8" s="1" customFormat="1" ht="16.899999999999999" customHeight="1">
      <c r="B464" s="32"/>
      <c r="C464" s="211" t="s">
        <v>847</v>
      </c>
      <c r="D464" s="211" t="s">
        <v>848</v>
      </c>
      <c r="E464" s="17" t="s">
        <v>214</v>
      </c>
      <c r="F464" s="212">
        <v>269.548</v>
      </c>
      <c r="H464" s="32"/>
    </row>
    <row r="465" spans="2:8" s="1" customFormat="1" ht="16.899999999999999" customHeight="1">
      <c r="B465" s="32"/>
      <c r="C465" s="211" t="s">
        <v>877</v>
      </c>
      <c r="D465" s="211" t="s">
        <v>878</v>
      </c>
      <c r="E465" s="17" t="s">
        <v>227</v>
      </c>
      <c r="F465" s="212">
        <v>17.292000000000002</v>
      </c>
      <c r="H465" s="32"/>
    </row>
    <row r="466" spans="2:8" s="1" customFormat="1" ht="16.899999999999999" customHeight="1">
      <c r="B466" s="32"/>
      <c r="C466" s="207" t="s">
        <v>771</v>
      </c>
      <c r="D466" s="208" t="s">
        <v>1</v>
      </c>
      <c r="E466" s="209" t="s">
        <v>1</v>
      </c>
      <c r="F466" s="210">
        <v>50.4</v>
      </c>
      <c r="H466" s="32"/>
    </row>
    <row r="467" spans="2:8" s="1" customFormat="1" ht="16.899999999999999" customHeight="1">
      <c r="B467" s="32"/>
      <c r="C467" s="211" t="s">
        <v>1</v>
      </c>
      <c r="D467" s="211" t="s">
        <v>864</v>
      </c>
      <c r="E467" s="17" t="s">
        <v>1</v>
      </c>
      <c r="F467" s="212">
        <v>50.4</v>
      </c>
      <c r="H467" s="32"/>
    </row>
    <row r="468" spans="2:8" s="1" customFormat="1" ht="16.899999999999999" customHeight="1">
      <c r="B468" s="32"/>
      <c r="C468" s="211" t="s">
        <v>771</v>
      </c>
      <c r="D468" s="211" t="s">
        <v>304</v>
      </c>
      <c r="E468" s="17" t="s">
        <v>1</v>
      </c>
      <c r="F468" s="212">
        <v>50.4</v>
      </c>
      <c r="H468" s="32"/>
    </row>
    <row r="469" spans="2:8" s="1" customFormat="1" ht="16.899999999999999" customHeight="1">
      <c r="B469" s="32"/>
      <c r="C469" s="213" t="s">
        <v>2105</v>
      </c>
      <c r="H469" s="32"/>
    </row>
    <row r="470" spans="2:8" s="1" customFormat="1" ht="16.899999999999999" customHeight="1">
      <c r="B470" s="32"/>
      <c r="C470" s="211" t="s">
        <v>860</v>
      </c>
      <c r="D470" s="211" t="s">
        <v>861</v>
      </c>
      <c r="E470" s="17" t="s">
        <v>214</v>
      </c>
      <c r="F470" s="212">
        <v>56.582000000000001</v>
      </c>
      <c r="H470" s="32"/>
    </row>
    <row r="471" spans="2:8" s="1" customFormat="1" ht="16.899999999999999" customHeight="1">
      <c r="B471" s="32"/>
      <c r="C471" s="211" t="s">
        <v>869</v>
      </c>
      <c r="D471" s="211" t="s">
        <v>870</v>
      </c>
      <c r="E471" s="17" t="s">
        <v>227</v>
      </c>
      <c r="F471" s="212">
        <v>371.52499999999998</v>
      </c>
      <c r="H471" s="32"/>
    </row>
    <row r="472" spans="2:8" s="1" customFormat="1" ht="16.899999999999999" customHeight="1">
      <c r="B472" s="32"/>
      <c r="C472" s="207" t="s">
        <v>2114</v>
      </c>
      <c r="D472" s="208" t="s">
        <v>1</v>
      </c>
      <c r="E472" s="209" t="s">
        <v>1</v>
      </c>
      <c r="F472" s="210">
        <v>1.2</v>
      </c>
      <c r="H472" s="32"/>
    </row>
    <row r="473" spans="2:8" s="1" customFormat="1" ht="16.899999999999999" customHeight="1">
      <c r="B473" s="32"/>
      <c r="C473" s="207" t="s">
        <v>2115</v>
      </c>
      <c r="D473" s="208" t="s">
        <v>1</v>
      </c>
      <c r="E473" s="209" t="s">
        <v>1</v>
      </c>
      <c r="F473" s="210">
        <v>2.2000000000000002</v>
      </c>
      <c r="H473" s="32"/>
    </row>
    <row r="474" spans="2:8" s="1" customFormat="1" ht="16.899999999999999" customHeight="1">
      <c r="B474" s="32"/>
      <c r="C474" s="207" t="s">
        <v>2116</v>
      </c>
      <c r="D474" s="208" t="s">
        <v>1</v>
      </c>
      <c r="E474" s="209" t="s">
        <v>1</v>
      </c>
      <c r="F474" s="210">
        <v>3.2</v>
      </c>
      <c r="H474" s="32"/>
    </row>
    <row r="475" spans="2:8" s="1" customFormat="1" ht="16.899999999999999" customHeight="1">
      <c r="B475" s="32"/>
      <c r="C475" s="207" t="s">
        <v>773</v>
      </c>
      <c r="D475" s="208" t="s">
        <v>1</v>
      </c>
      <c r="E475" s="209" t="s">
        <v>1</v>
      </c>
      <c r="F475" s="210">
        <v>0.8</v>
      </c>
      <c r="H475" s="32"/>
    </row>
    <row r="476" spans="2:8" s="1" customFormat="1" ht="16.899999999999999" customHeight="1">
      <c r="B476" s="32"/>
      <c r="C476" s="211" t="s">
        <v>773</v>
      </c>
      <c r="D476" s="211" t="s">
        <v>824</v>
      </c>
      <c r="E476" s="17" t="s">
        <v>1</v>
      </c>
      <c r="F476" s="212">
        <v>0.8</v>
      </c>
      <c r="H476" s="32"/>
    </row>
    <row r="477" spans="2:8" s="1" customFormat="1" ht="16.899999999999999" customHeight="1">
      <c r="B477" s="32"/>
      <c r="C477" s="213" t="s">
        <v>2105</v>
      </c>
      <c r="H477" s="32"/>
    </row>
    <row r="478" spans="2:8" s="1" customFormat="1" ht="22.5">
      <c r="B478" s="32"/>
      <c r="C478" s="211" t="s">
        <v>818</v>
      </c>
      <c r="D478" s="211" t="s">
        <v>819</v>
      </c>
      <c r="E478" s="17" t="s">
        <v>214</v>
      </c>
      <c r="F478" s="212">
        <v>18.407</v>
      </c>
      <c r="H478" s="32"/>
    </row>
    <row r="479" spans="2:8" s="1" customFormat="1" ht="16.899999999999999" customHeight="1">
      <c r="B479" s="32"/>
      <c r="C479" s="207" t="s">
        <v>775</v>
      </c>
      <c r="D479" s="208" t="s">
        <v>1</v>
      </c>
      <c r="E479" s="209" t="s">
        <v>1</v>
      </c>
      <c r="F479" s="210">
        <v>0.1</v>
      </c>
      <c r="H479" s="32"/>
    </row>
    <row r="480" spans="2:8" s="1" customFormat="1" ht="16.899999999999999" customHeight="1">
      <c r="B480" s="32"/>
      <c r="C480" s="211" t="s">
        <v>775</v>
      </c>
      <c r="D480" s="211" t="s">
        <v>826</v>
      </c>
      <c r="E480" s="17" t="s">
        <v>1</v>
      </c>
      <c r="F480" s="212">
        <v>0.1</v>
      </c>
      <c r="H480" s="32"/>
    </row>
    <row r="481" spans="2:8" s="1" customFormat="1" ht="16.899999999999999" customHeight="1">
      <c r="B481" s="32"/>
      <c r="C481" s="213" t="s">
        <v>2105</v>
      </c>
      <c r="H481" s="32"/>
    </row>
    <row r="482" spans="2:8" s="1" customFormat="1" ht="22.5">
      <c r="B482" s="32"/>
      <c r="C482" s="211" t="s">
        <v>818</v>
      </c>
      <c r="D482" s="211" t="s">
        <v>819</v>
      </c>
      <c r="E482" s="17" t="s">
        <v>214</v>
      </c>
      <c r="F482" s="212">
        <v>18.407</v>
      </c>
      <c r="H482" s="32"/>
    </row>
    <row r="483" spans="2:8" s="1" customFormat="1" ht="16.899999999999999" customHeight="1">
      <c r="B483" s="32"/>
      <c r="C483" s="207" t="s">
        <v>777</v>
      </c>
      <c r="D483" s="208" t="s">
        <v>1</v>
      </c>
      <c r="E483" s="209" t="s">
        <v>1</v>
      </c>
      <c r="F483" s="210">
        <v>0.2</v>
      </c>
      <c r="H483" s="32"/>
    </row>
    <row r="484" spans="2:8" s="1" customFormat="1" ht="16.899999999999999" customHeight="1">
      <c r="B484" s="32"/>
      <c r="C484" s="211" t="s">
        <v>777</v>
      </c>
      <c r="D484" s="211" t="s">
        <v>823</v>
      </c>
      <c r="E484" s="17" t="s">
        <v>1</v>
      </c>
      <c r="F484" s="212">
        <v>0.2</v>
      </c>
      <c r="H484" s="32"/>
    </row>
    <row r="485" spans="2:8" s="1" customFormat="1" ht="16.899999999999999" customHeight="1">
      <c r="B485" s="32"/>
      <c r="C485" s="213" t="s">
        <v>2105</v>
      </c>
      <c r="H485" s="32"/>
    </row>
    <row r="486" spans="2:8" s="1" customFormat="1" ht="22.5">
      <c r="B486" s="32"/>
      <c r="C486" s="211" t="s">
        <v>818</v>
      </c>
      <c r="D486" s="211" t="s">
        <v>819</v>
      </c>
      <c r="E486" s="17" t="s">
        <v>214</v>
      </c>
      <c r="F486" s="212">
        <v>18.407</v>
      </c>
      <c r="H486" s="32"/>
    </row>
    <row r="487" spans="2:8" s="1" customFormat="1" ht="16.899999999999999" customHeight="1">
      <c r="B487" s="32"/>
      <c r="C487" s="207" t="s">
        <v>854</v>
      </c>
      <c r="D487" s="208" t="s">
        <v>1</v>
      </c>
      <c r="E487" s="209" t="s">
        <v>1</v>
      </c>
      <c r="F487" s="210">
        <v>58.06</v>
      </c>
      <c r="H487" s="32"/>
    </row>
    <row r="488" spans="2:8" s="1" customFormat="1" ht="16.899999999999999" customHeight="1">
      <c r="B488" s="32"/>
      <c r="C488" s="211" t="s">
        <v>1</v>
      </c>
      <c r="D488" s="211" t="s">
        <v>850</v>
      </c>
      <c r="E488" s="17" t="s">
        <v>1</v>
      </c>
      <c r="F488" s="212">
        <v>12.023</v>
      </c>
      <c r="H488" s="32"/>
    </row>
    <row r="489" spans="2:8" s="1" customFormat="1" ht="16.899999999999999" customHeight="1">
      <c r="B489" s="32"/>
      <c r="C489" s="211" t="s">
        <v>1</v>
      </c>
      <c r="D489" s="211" t="s">
        <v>851</v>
      </c>
      <c r="E489" s="17" t="s">
        <v>1</v>
      </c>
      <c r="F489" s="212">
        <v>27.271000000000001</v>
      </c>
      <c r="H489" s="32"/>
    </row>
    <row r="490" spans="2:8" s="1" customFormat="1" ht="16.899999999999999" customHeight="1">
      <c r="B490" s="32"/>
      <c r="C490" s="211" t="s">
        <v>1</v>
      </c>
      <c r="D490" s="211" t="s">
        <v>852</v>
      </c>
      <c r="E490" s="17" t="s">
        <v>1</v>
      </c>
      <c r="F490" s="212">
        <v>2.08</v>
      </c>
      <c r="H490" s="32"/>
    </row>
    <row r="491" spans="2:8" s="1" customFormat="1" ht="16.899999999999999" customHeight="1">
      <c r="B491" s="32"/>
      <c r="C491" s="211" t="s">
        <v>1</v>
      </c>
      <c r="D491" s="211" t="s">
        <v>853</v>
      </c>
      <c r="E491" s="17" t="s">
        <v>1</v>
      </c>
      <c r="F491" s="212">
        <v>16.686</v>
      </c>
      <c r="H491" s="32"/>
    </row>
    <row r="492" spans="2:8" s="1" customFormat="1" ht="16.899999999999999" customHeight="1">
      <c r="B492" s="32"/>
      <c r="C492" s="211" t="s">
        <v>854</v>
      </c>
      <c r="D492" s="211" t="s">
        <v>304</v>
      </c>
      <c r="E492" s="17" t="s">
        <v>1</v>
      </c>
      <c r="F492" s="212">
        <v>58.06</v>
      </c>
      <c r="H492" s="32"/>
    </row>
    <row r="493" spans="2:8" s="1" customFormat="1" ht="16.899999999999999" customHeight="1">
      <c r="B493" s="32"/>
      <c r="C493" s="207" t="s">
        <v>1064</v>
      </c>
      <c r="D493" s="208" t="s">
        <v>1</v>
      </c>
      <c r="E493" s="209" t="s">
        <v>1</v>
      </c>
      <c r="F493" s="210">
        <v>172.98</v>
      </c>
      <c r="H493" s="32"/>
    </row>
    <row r="494" spans="2:8" s="1" customFormat="1" ht="16.899999999999999" customHeight="1">
      <c r="B494" s="32"/>
      <c r="C494" s="207" t="s">
        <v>2117</v>
      </c>
      <c r="D494" s="208" t="s">
        <v>1</v>
      </c>
      <c r="E494" s="209" t="s">
        <v>1</v>
      </c>
      <c r="F494" s="210">
        <v>0.41799999999999998</v>
      </c>
      <c r="H494" s="32"/>
    </row>
    <row r="495" spans="2:8" s="1" customFormat="1" ht="16.899999999999999" customHeight="1">
      <c r="B495" s="32"/>
      <c r="C495" s="207" t="s">
        <v>2118</v>
      </c>
      <c r="D495" s="208" t="s">
        <v>1</v>
      </c>
      <c r="E495" s="209" t="s">
        <v>1</v>
      </c>
      <c r="F495" s="210">
        <v>23.55</v>
      </c>
      <c r="H495" s="32"/>
    </row>
    <row r="496" spans="2:8" s="1" customFormat="1" ht="16.899999999999999" customHeight="1">
      <c r="B496" s="32"/>
      <c r="C496" s="207" t="s">
        <v>2119</v>
      </c>
      <c r="D496" s="208" t="s">
        <v>1</v>
      </c>
      <c r="E496" s="209" t="s">
        <v>1</v>
      </c>
      <c r="F496" s="210">
        <v>121.066</v>
      </c>
      <c r="H496" s="32"/>
    </row>
    <row r="497" spans="2:8" s="1" customFormat="1" ht="16.899999999999999" customHeight="1">
      <c r="B497" s="32"/>
      <c r="C497" s="207" t="s">
        <v>778</v>
      </c>
      <c r="D497" s="208" t="s">
        <v>1</v>
      </c>
      <c r="E497" s="209" t="s">
        <v>1</v>
      </c>
      <c r="F497" s="210">
        <v>0.41799999999999998</v>
      </c>
      <c r="H497" s="32"/>
    </row>
    <row r="498" spans="2:8" s="1" customFormat="1" ht="16.899999999999999" customHeight="1">
      <c r="B498" s="32"/>
      <c r="C498" s="211" t="s">
        <v>778</v>
      </c>
      <c r="D498" s="211" t="s">
        <v>828</v>
      </c>
      <c r="E498" s="17" t="s">
        <v>1</v>
      </c>
      <c r="F498" s="212">
        <v>0.41799999999999998</v>
      </c>
      <c r="H498" s="32"/>
    </row>
    <row r="499" spans="2:8" s="1" customFormat="1" ht="16.899999999999999" customHeight="1">
      <c r="B499" s="32"/>
      <c r="C499" s="213" t="s">
        <v>2105</v>
      </c>
      <c r="H499" s="32"/>
    </row>
    <row r="500" spans="2:8" s="1" customFormat="1" ht="22.5">
      <c r="B500" s="32"/>
      <c r="C500" s="211" t="s">
        <v>818</v>
      </c>
      <c r="D500" s="211" t="s">
        <v>819</v>
      </c>
      <c r="E500" s="17" t="s">
        <v>214</v>
      </c>
      <c r="F500" s="212">
        <v>18.407</v>
      </c>
      <c r="H500" s="32"/>
    </row>
    <row r="501" spans="2:8" s="1" customFormat="1" ht="16.899999999999999" customHeight="1">
      <c r="B501" s="32"/>
      <c r="C501" s="211" t="s">
        <v>847</v>
      </c>
      <c r="D501" s="211" t="s">
        <v>848</v>
      </c>
      <c r="E501" s="17" t="s">
        <v>214</v>
      </c>
      <c r="F501" s="212">
        <v>269.548</v>
      </c>
      <c r="H501" s="32"/>
    </row>
    <row r="502" spans="2:8" s="1" customFormat="1" ht="26.45" customHeight="1">
      <c r="B502" s="32"/>
      <c r="C502" s="206" t="s">
        <v>98</v>
      </c>
      <c r="D502" s="206" t="s">
        <v>99</v>
      </c>
      <c r="H502" s="32"/>
    </row>
    <row r="503" spans="2:8" s="1" customFormat="1" ht="16.899999999999999" customHeight="1">
      <c r="B503" s="32"/>
      <c r="C503" s="207" t="s">
        <v>1046</v>
      </c>
      <c r="D503" s="208" t="s">
        <v>1</v>
      </c>
      <c r="E503" s="209" t="s">
        <v>1</v>
      </c>
      <c r="F503" s="210">
        <v>20</v>
      </c>
      <c r="H503" s="32"/>
    </row>
    <row r="504" spans="2:8" s="1" customFormat="1" ht="16.899999999999999" customHeight="1">
      <c r="B504" s="32"/>
      <c r="C504" s="211" t="s">
        <v>1046</v>
      </c>
      <c r="D504" s="211" t="s">
        <v>1072</v>
      </c>
      <c r="E504" s="17" t="s">
        <v>1</v>
      </c>
      <c r="F504" s="212">
        <v>20</v>
      </c>
      <c r="H504" s="32"/>
    </row>
    <row r="505" spans="2:8" s="1" customFormat="1" ht="16.899999999999999" customHeight="1">
      <c r="B505" s="32"/>
      <c r="C505" s="213" t="s">
        <v>2105</v>
      </c>
      <c r="H505" s="32"/>
    </row>
    <row r="506" spans="2:8" s="1" customFormat="1" ht="22.5">
      <c r="B506" s="32"/>
      <c r="C506" s="211" t="s">
        <v>1065</v>
      </c>
      <c r="D506" s="211" t="s">
        <v>1066</v>
      </c>
      <c r="E506" s="17" t="s">
        <v>214</v>
      </c>
      <c r="F506" s="212">
        <v>8.4</v>
      </c>
      <c r="H506" s="32"/>
    </row>
    <row r="507" spans="2:8" s="1" customFormat="1" ht="16.899999999999999" customHeight="1">
      <c r="B507" s="32"/>
      <c r="C507" s="211" t="s">
        <v>1121</v>
      </c>
      <c r="D507" s="211" t="s">
        <v>1122</v>
      </c>
      <c r="E507" s="17" t="s">
        <v>176</v>
      </c>
      <c r="F507" s="212">
        <v>20</v>
      </c>
      <c r="H507" s="32"/>
    </row>
    <row r="508" spans="2:8" s="1" customFormat="1" ht="16.899999999999999" customHeight="1">
      <c r="B508" s="32"/>
      <c r="C508" s="211" t="s">
        <v>1124</v>
      </c>
      <c r="D508" s="211" t="s">
        <v>1125</v>
      </c>
      <c r="E508" s="17" t="s">
        <v>176</v>
      </c>
      <c r="F508" s="212">
        <v>20</v>
      </c>
      <c r="H508" s="32"/>
    </row>
    <row r="509" spans="2:8" s="1" customFormat="1" ht="16.899999999999999" customHeight="1">
      <c r="B509" s="32"/>
      <c r="C509" s="211" t="s">
        <v>1131</v>
      </c>
      <c r="D509" s="211" t="s">
        <v>1132</v>
      </c>
      <c r="E509" s="17" t="s">
        <v>176</v>
      </c>
      <c r="F509" s="212">
        <v>20</v>
      </c>
      <c r="H509" s="32"/>
    </row>
    <row r="510" spans="2:8" s="1" customFormat="1" ht="16.899999999999999" customHeight="1">
      <c r="B510" s="32"/>
      <c r="C510" s="211" t="s">
        <v>1135</v>
      </c>
      <c r="D510" s="211" t="s">
        <v>1136</v>
      </c>
      <c r="E510" s="17" t="s">
        <v>176</v>
      </c>
      <c r="F510" s="212">
        <v>20</v>
      </c>
      <c r="H510" s="32"/>
    </row>
    <row r="511" spans="2:8" s="1" customFormat="1" ht="16.899999999999999" customHeight="1">
      <c r="B511" s="32"/>
      <c r="C511" s="211" t="s">
        <v>1108</v>
      </c>
      <c r="D511" s="211" t="s">
        <v>1109</v>
      </c>
      <c r="E511" s="17" t="s">
        <v>176</v>
      </c>
      <c r="F511" s="212">
        <v>20.3</v>
      </c>
      <c r="H511" s="32"/>
    </row>
    <row r="512" spans="2:8" s="1" customFormat="1" ht="16.899999999999999" customHeight="1">
      <c r="B512" s="32"/>
      <c r="C512" s="207" t="s">
        <v>1115</v>
      </c>
      <c r="D512" s="208" t="s">
        <v>1</v>
      </c>
      <c r="E512" s="209" t="s">
        <v>1</v>
      </c>
      <c r="F512" s="210">
        <v>2.6</v>
      </c>
      <c r="H512" s="32"/>
    </row>
    <row r="513" spans="2:8" s="1" customFormat="1" ht="16.899999999999999" customHeight="1">
      <c r="B513" s="32"/>
      <c r="C513" s="211" t="s">
        <v>1115</v>
      </c>
      <c r="D513" s="211" t="s">
        <v>1116</v>
      </c>
      <c r="E513" s="17" t="s">
        <v>1</v>
      </c>
      <c r="F513" s="212">
        <v>2.6</v>
      </c>
      <c r="H513" s="32"/>
    </row>
    <row r="514" spans="2:8" s="1" customFormat="1" ht="16.899999999999999" customHeight="1">
      <c r="B514" s="32"/>
      <c r="C514" s="213" t="s">
        <v>2105</v>
      </c>
      <c r="H514" s="32"/>
    </row>
    <row r="515" spans="2:8" s="1" customFormat="1" ht="22.5">
      <c r="B515" s="32"/>
      <c r="C515" s="211" t="s">
        <v>1112</v>
      </c>
      <c r="D515" s="211" t="s">
        <v>1113</v>
      </c>
      <c r="E515" s="17" t="s">
        <v>176</v>
      </c>
      <c r="F515" s="212">
        <v>2.6</v>
      </c>
      <c r="H515" s="32"/>
    </row>
    <row r="516" spans="2:8" s="1" customFormat="1" ht="16.899999999999999" customHeight="1">
      <c r="B516" s="32"/>
      <c r="C516" s="211" t="s">
        <v>860</v>
      </c>
      <c r="D516" s="211" t="s">
        <v>861</v>
      </c>
      <c r="E516" s="17" t="s">
        <v>214</v>
      </c>
      <c r="F516" s="212">
        <v>4.1289999999999996</v>
      </c>
      <c r="H516" s="32"/>
    </row>
    <row r="517" spans="2:8" s="1" customFormat="1" ht="16.899999999999999" customHeight="1">
      <c r="B517" s="32"/>
      <c r="C517" s="211" t="s">
        <v>910</v>
      </c>
      <c r="D517" s="211" t="s">
        <v>911</v>
      </c>
      <c r="E517" s="17" t="s">
        <v>214</v>
      </c>
      <c r="F517" s="212">
        <v>0.125</v>
      </c>
      <c r="H517" s="32"/>
    </row>
    <row r="518" spans="2:8" s="1" customFormat="1" ht="16.899999999999999" customHeight="1">
      <c r="B518" s="32"/>
      <c r="C518" s="207" t="s">
        <v>1098</v>
      </c>
      <c r="D518" s="208" t="s">
        <v>1</v>
      </c>
      <c r="E518" s="209" t="s">
        <v>1</v>
      </c>
      <c r="F518" s="210">
        <v>1</v>
      </c>
      <c r="H518" s="32"/>
    </row>
    <row r="519" spans="2:8" s="1" customFormat="1" ht="16.899999999999999" customHeight="1">
      <c r="B519" s="32"/>
      <c r="C519" s="211" t="s">
        <v>1098</v>
      </c>
      <c r="D519" s="211" t="s">
        <v>1099</v>
      </c>
      <c r="E519" s="17" t="s">
        <v>1</v>
      </c>
      <c r="F519" s="212">
        <v>1</v>
      </c>
      <c r="H519" s="32"/>
    </row>
    <row r="520" spans="2:8" s="1" customFormat="1" ht="16.899999999999999" customHeight="1">
      <c r="B520" s="32"/>
      <c r="C520" s="213" t="s">
        <v>2105</v>
      </c>
      <c r="H520" s="32"/>
    </row>
    <row r="521" spans="2:8" s="1" customFormat="1" ht="16.899999999999999" customHeight="1">
      <c r="B521" s="32"/>
      <c r="C521" s="211" t="s">
        <v>1095</v>
      </c>
      <c r="D521" s="211" t="s">
        <v>1096</v>
      </c>
      <c r="E521" s="17" t="s">
        <v>176</v>
      </c>
      <c r="F521" s="212">
        <v>1</v>
      </c>
      <c r="H521" s="32"/>
    </row>
    <row r="522" spans="2:8" s="1" customFormat="1" ht="16.899999999999999" customHeight="1">
      <c r="B522" s="32"/>
      <c r="C522" s="211" t="s">
        <v>1127</v>
      </c>
      <c r="D522" s="211" t="s">
        <v>1128</v>
      </c>
      <c r="E522" s="17" t="s">
        <v>214</v>
      </c>
      <c r="F522" s="212">
        <v>0.13</v>
      </c>
      <c r="H522" s="32"/>
    </row>
    <row r="523" spans="2:8" s="1" customFormat="1" ht="16.899999999999999" customHeight="1">
      <c r="B523" s="32"/>
      <c r="C523" s="207" t="s">
        <v>1047</v>
      </c>
      <c r="D523" s="208" t="s">
        <v>1</v>
      </c>
      <c r="E523" s="209" t="s">
        <v>1</v>
      </c>
      <c r="F523" s="210">
        <v>0.9</v>
      </c>
      <c r="H523" s="32"/>
    </row>
    <row r="524" spans="2:8" s="1" customFormat="1" ht="16.899999999999999" customHeight="1">
      <c r="B524" s="32"/>
      <c r="C524" s="211" t="s">
        <v>1047</v>
      </c>
      <c r="D524" s="211" t="s">
        <v>1069</v>
      </c>
      <c r="E524" s="17" t="s">
        <v>1</v>
      </c>
      <c r="F524" s="212">
        <v>0.9</v>
      </c>
      <c r="H524" s="32"/>
    </row>
    <row r="525" spans="2:8" s="1" customFormat="1" ht="16.899999999999999" customHeight="1">
      <c r="B525" s="32"/>
      <c r="C525" s="213" t="s">
        <v>2105</v>
      </c>
      <c r="H525" s="32"/>
    </row>
    <row r="526" spans="2:8" s="1" customFormat="1" ht="22.5">
      <c r="B526" s="32"/>
      <c r="C526" s="211" t="s">
        <v>1065</v>
      </c>
      <c r="D526" s="211" t="s">
        <v>1066</v>
      </c>
      <c r="E526" s="17" t="s">
        <v>214</v>
      </c>
      <c r="F526" s="212">
        <v>8.4</v>
      </c>
      <c r="H526" s="32"/>
    </row>
    <row r="527" spans="2:8" s="1" customFormat="1" ht="16.899999999999999" customHeight="1">
      <c r="B527" s="32"/>
      <c r="C527" s="207" t="s">
        <v>1049</v>
      </c>
      <c r="D527" s="208" t="s">
        <v>1</v>
      </c>
      <c r="E527" s="209" t="s">
        <v>1</v>
      </c>
      <c r="F527" s="210">
        <v>8.4</v>
      </c>
      <c r="H527" s="32"/>
    </row>
    <row r="528" spans="2:8" s="1" customFormat="1" ht="16.899999999999999" customHeight="1">
      <c r="B528" s="32"/>
      <c r="C528" s="211" t="s">
        <v>1</v>
      </c>
      <c r="D528" s="211" t="s">
        <v>1068</v>
      </c>
      <c r="E528" s="17" t="s">
        <v>1</v>
      </c>
      <c r="F528" s="212">
        <v>8.4</v>
      </c>
      <c r="H528" s="32"/>
    </row>
    <row r="529" spans="2:8" s="1" customFormat="1" ht="16.899999999999999" customHeight="1">
      <c r="B529" s="32"/>
      <c r="C529" s="211" t="s">
        <v>1049</v>
      </c>
      <c r="D529" s="211" t="s">
        <v>221</v>
      </c>
      <c r="E529" s="17" t="s">
        <v>1</v>
      </c>
      <c r="F529" s="212">
        <v>8.4</v>
      </c>
      <c r="H529" s="32"/>
    </row>
    <row r="530" spans="2:8" s="1" customFormat="1" ht="16.899999999999999" customHeight="1">
      <c r="B530" s="32"/>
      <c r="C530" s="213" t="s">
        <v>2105</v>
      </c>
      <c r="H530" s="32"/>
    </row>
    <row r="531" spans="2:8" s="1" customFormat="1" ht="22.5">
      <c r="B531" s="32"/>
      <c r="C531" s="211" t="s">
        <v>1065</v>
      </c>
      <c r="D531" s="211" t="s">
        <v>1066</v>
      </c>
      <c r="E531" s="17" t="s">
        <v>214</v>
      </c>
      <c r="F531" s="212">
        <v>8.4</v>
      </c>
      <c r="H531" s="32"/>
    </row>
    <row r="532" spans="2:8" s="1" customFormat="1" ht="22.5">
      <c r="B532" s="32"/>
      <c r="C532" s="211" t="s">
        <v>310</v>
      </c>
      <c r="D532" s="211" t="s">
        <v>311</v>
      </c>
      <c r="E532" s="17" t="s">
        <v>214</v>
      </c>
      <c r="F532" s="212">
        <v>8.4</v>
      </c>
      <c r="H532" s="32"/>
    </row>
    <row r="533" spans="2:8" s="1" customFormat="1" ht="16.899999999999999" customHeight="1">
      <c r="B533" s="32"/>
      <c r="C533" s="211" t="s">
        <v>847</v>
      </c>
      <c r="D533" s="211" t="s">
        <v>848</v>
      </c>
      <c r="E533" s="17" t="s">
        <v>214</v>
      </c>
      <c r="F533" s="212">
        <v>3.3</v>
      </c>
      <c r="H533" s="32"/>
    </row>
    <row r="534" spans="2:8" s="1" customFormat="1" ht="16.899999999999999" customHeight="1">
      <c r="B534" s="32"/>
      <c r="C534" s="207" t="s">
        <v>1051</v>
      </c>
      <c r="D534" s="208" t="s">
        <v>1</v>
      </c>
      <c r="E534" s="209" t="s">
        <v>1</v>
      </c>
      <c r="F534" s="210">
        <v>1.7</v>
      </c>
      <c r="H534" s="32"/>
    </row>
    <row r="535" spans="2:8" s="1" customFormat="1" ht="16.899999999999999" customHeight="1">
      <c r="B535" s="32"/>
      <c r="C535" s="211" t="s">
        <v>1051</v>
      </c>
      <c r="D535" s="211" t="s">
        <v>1078</v>
      </c>
      <c r="E535" s="17" t="s">
        <v>1</v>
      </c>
      <c r="F535" s="212">
        <v>1.7</v>
      </c>
      <c r="H535" s="32"/>
    </row>
    <row r="536" spans="2:8" s="1" customFormat="1" ht="16.899999999999999" customHeight="1">
      <c r="B536" s="32"/>
      <c r="C536" s="213" t="s">
        <v>2105</v>
      </c>
      <c r="H536" s="32"/>
    </row>
    <row r="537" spans="2:8" s="1" customFormat="1" ht="22.5">
      <c r="B537" s="32"/>
      <c r="C537" s="211" t="s">
        <v>1065</v>
      </c>
      <c r="D537" s="211" t="s">
        <v>1066</v>
      </c>
      <c r="E537" s="17" t="s">
        <v>214</v>
      </c>
      <c r="F537" s="212">
        <v>8.4</v>
      </c>
      <c r="H537" s="32"/>
    </row>
    <row r="538" spans="2:8" s="1" customFormat="1" ht="16.899999999999999" customHeight="1">
      <c r="B538" s="32"/>
      <c r="C538" s="211" t="s">
        <v>1086</v>
      </c>
      <c r="D538" s="211" t="s">
        <v>1087</v>
      </c>
      <c r="E538" s="17" t="s">
        <v>227</v>
      </c>
      <c r="F538" s="212">
        <v>6.6130000000000004</v>
      </c>
      <c r="H538" s="32"/>
    </row>
    <row r="539" spans="2:8" s="1" customFormat="1" ht="16.899999999999999" customHeight="1">
      <c r="B539" s="32"/>
      <c r="C539" s="211" t="s">
        <v>877</v>
      </c>
      <c r="D539" s="211" t="s">
        <v>878</v>
      </c>
      <c r="E539" s="17" t="s">
        <v>227</v>
      </c>
      <c r="F539" s="212">
        <v>0.40600000000000003</v>
      </c>
      <c r="H539" s="32"/>
    </row>
    <row r="540" spans="2:8" s="1" customFormat="1" ht="16.899999999999999" customHeight="1">
      <c r="B540" s="32"/>
      <c r="C540" s="207" t="s">
        <v>1053</v>
      </c>
      <c r="D540" s="208" t="s">
        <v>1</v>
      </c>
      <c r="E540" s="209" t="s">
        <v>1</v>
      </c>
      <c r="F540" s="210">
        <v>1.2</v>
      </c>
      <c r="H540" s="32"/>
    </row>
    <row r="541" spans="2:8" s="1" customFormat="1" ht="16.899999999999999" customHeight="1">
      <c r="B541" s="32"/>
      <c r="C541" s="211" t="s">
        <v>1053</v>
      </c>
      <c r="D541" s="211" t="s">
        <v>1077</v>
      </c>
      <c r="E541" s="17" t="s">
        <v>1</v>
      </c>
      <c r="F541" s="212">
        <v>1.2</v>
      </c>
      <c r="H541" s="32"/>
    </row>
    <row r="542" spans="2:8" s="1" customFormat="1" ht="16.899999999999999" customHeight="1">
      <c r="B542" s="32"/>
      <c r="C542" s="213" t="s">
        <v>2105</v>
      </c>
      <c r="H542" s="32"/>
    </row>
    <row r="543" spans="2:8" s="1" customFormat="1" ht="22.5">
      <c r="B543" s="32"/>
      <c r="C543" s="211" t="s">
        <v>1065</v>
      </c>
      <c r="D543" s="211" t="s">
        <v>1066</v>
      </c>
      <c r="E543" s="17" t="s">
        <v>214</v>
      </c>
      <c r="F543" s="212">
        <v>8.4</v>
      </c>
      <c r="H543" s="32"/>
    </row>
    <row r="544" spans="2:8" s="1" customFormat="1" ht="16.899999999999999" customHeight="1">
      <c r="B544" s="32"/>
      <c r="C544" s="211" t="s">
        <v>847</v>
      </c>
      <c r="D544" s="211" t="s">
        <v>848</v>
      </c>
      <c r="E544" s="17" t="s">
        <v>214</v>
      </c>
      <c r="F544" s="212">
        <v>3.3</v>
      </c>
      <c r="H544" s="32"/>
    </row>
    <row r="545" spans="2:8" s="1" customFormat="1" ht="16.899999999999999" customHeight="1">
      <c r="B545" s="32"/>
      <c r="C545" s="211" t="s">
        <v>915</v>
      </c>
      <c r="D545" s="211" t="s">
        <v>916</v>
      </c>
      <c r="E545" s="17" t="s">
        <v>214</v>
      </c>
      <c r="F545" s="212">
        <v>1.2</v>
      </c>
      <c r="H545" s="32"/>
    </row>
    <row r="546" spans="2:8" s="1" customFormat="1" ht="16.899999999999999" customHeight="1">
      <c r="B546" s="32"/>
      <c r="C546" s="207" t="s">
        <v>1055</v>
      </c>
      <c r="D546" s="208" t="s">
        <v>1</v>
      </c>
      <c r="E546" s="209" t="s">
        <v>1</v>
      </c>
      <c r="F546" s="210">
        <v>3.89</v>
      </c>
      <c r="H546" s="32"/>
    </row>
    <row r="547" spans="2:8" s="1" customFormat="1" ht="16.899999999999999" customHeight="1">
      <c r="B547" s="32"/>
      <c r="C547" s="211" t="s">
        <v>1055</v>
      </c>
      <c r="D547" s="211" t="s">
        <v>1074</v>
      </c>
      <c r="E547" s="17" t="s">
        <v>1</v>
      </c>
      <c r="F547" s="212">
        <v>3.89</v>
      </c>
      <c r="H547" s="32"/>
    </row>
    <row r="548" spans="2:8" s="1" customFormat="1" ht="16.899999999999999" customHeight="1">
      <c r="B548" s="32"/>
      <c r="C548" s="213" t="s">
        <v>2105</v>
      </c>
      <c r="H548" s="32"/>
    </row>
    <row r="549" spans="2:8" s="1" customFormat="1" ht="22.5">
      <c r="B549" s="32"/>
      <c r="C549" s="211" t="s">
        <v>1065</v>
      </c>
      <c r="D549" s="211" t="s">
        <v>1066</v>
      </c>
      <c r="E549" s="17" t="s">
        <v>214</v>
      </c>
      <c r="F549" s="212">
        <v>8.4</v>
      </c>
      <c r="H549" s="32"/>
    </row>
    <row r="550" spans="2:8" s="1" customFormat="1" ht="16.899999999999999" customHeight="1">
      <c r="B550" s="32"/>
      <c r="C550" s="211" t="s">
        <v>847</v>
      </c>
      <c r="D550" s="211" t="s">
        <v>848</v>
      </c>
      <c r="E550" s="17" t="s">
        <v>214</v>
      </c>
      <c r="F550" s="212">
        <v>3.3</v>
      </c>
      <c r="H550" s="32"/>
    </row>
    <row r="551" spans="2:8" s="1" customFormat="1" ht="16.899999999999999" customHeight="1">
      <c r="B551" s="32"/>
      <c r="C551" s="211" t="s">
        <v>860</v>
      </c>
      <c r="D551" s="211" t="s">
        <v>861</v>
      </c>
      <c r="E551" s="17" t="s">
        <v>214</v>
      </c>
      <c r="F551" s="212">
        <v>4.1289999999999996</v>
      </c>
      <c r="H551" s="32"/>
    </row>
    <row r="552" spans="2:8" s="1" customFormat="1" ht="16.899999999999999" customHeight="1">
      <c r="B552" s="32"/>
      <c r="C552" s="211" t="s">
        <v>1086</v>
      </c>
      <c r="D552" s="211" t="s">
        <v>1087</v>
      </c>
      <c r="E552" s="17" t="s">
        <v>227</v>
      </c>
      <c r="F552" s="212">
        <v>6.6130000000000004</v>
      </c>
      <c r="H552" s="32"/>
    </row>
    <row r="553" spans="2:8" s="1" customFormat="1" ht="16.899999999999999" customHeight="1">
      <c r="B553" s="32"/>
      <c r="C553" s="207" t="s">
        <v>1057</v>
      </c>
      <c r="D553" s="208" t="s">
        <v>1</v>
      </c>
      <c r="E553" s="209" t="s">
        <v>1</v>
      </c>
      <c r="F553" s="210">
        <v>0.23899999999999999</v>
      </c>
      <c r="H553" s="32"/>
    </row>
    <row r="554" spans="2:8" s="1" customFormat="1" ht="16.899999999999999" customHeight="1">
      <c r="B554" s="32"/>
      <c r="C554" s="211" t="s">
        <v>1057</v>
      </c>
      <c r="D554" s="211" t="s">
        <v>1085</v>
      </c>
      <c r="E554" s="17" t="s">
        <v>1</v>
      </c>
      <c r="F554" s="212">
        <v>0.23899999999999999</v>
      </c>
      <c r="H554" s="32"/>
    </row>
    <row r="555" spans="2:8" s="1" customFormat="1" ht="16.899999999999999" customHeight="1">
      <c r="B555" s="32"/>
      <c r="C555" s="213" t="s">
        <v>2105</v>
      </c>
      <c r="H555" s="32"/>
    </row>
    <row r="556" spans="2:8" s="1" customFormat="1" ht="16.899999999999999" customHeight="1">
      <c r="B556" s="32"/>
      <c r="C556" s="211" t="s">
        <v>860</v>
      </c>
      <c r="D556" s="211" t="s">
        <v>861</v>
      </c>
      <c r="E556" s="17" t="s">
        <v>214</v>
      </c>
      <c r="F556" s="212">
        <v>4.1289999999999996</v>
      </c>
      <c r="H556" s="32"/>
    </row>
    <row r="557" spans="2:8" s="1" customFormat="1" ht="16.899999999999999" customHeight="1">
      <c r="B557" s="32"/>
      <c r="C557" s="211" t="s">
        <v>877</v>
      </c>
      <c r="D557" s="211" t="s">
        <v>878</v>
      </c>
      <c r="E557" s="17" t="s">
        <v>227</v>
      </c>
      <c r="F557" s="212">
        <v>0.40600000000000003</v>
      </c>
      <c r="H557" s="32"/>
    </row>
    <row r="558" spans="2:8" s="1" customFormat="1" ht="16.899999999999999" customHeight="1">
      <c r="B558" s="32"/>
      <c r="C558" s="207" t="s">
        <v>1060</v>
      </c>
      <c r="D558" s="208" t="s">
        <v>1</v>
      </c>
      <c r="E558" s="209" t="s">
        <v>1</v>
      </c>
      <c r="F558" s="210">
        <v>2.5000000000000001E-2</v>
      </c>
      <c r="H558" s="32"/>
    </row>
    <row r="559" spans="2:8" s="1" customFormat="1" ht="16.899999999999999" customHeight="1">
      <c r="B559" s="32"/>
      <c r="C559" s="211" t="s">
        <v>1060</v>
      </c>
      <c r="D559" s="211" t="s">
        <v>1075</v>
      </c>
      <c r="E559" s="17" t="s">
        <v>1</v>
      </c>
      <c r="F559" s="212">
        <v>2.5000000000000001E-2</v>
      </c>
      <c r="H559" s="32"/>
    </row>
    <row r="560" spans="2:8" s="1" customFormat="1" ht="16.899999999999999" customHeight="1">
      <c r="B560" s="32"/>
      <c r="C560" s="213" t="s">
        <v>2105</v>
      </c>
      <c r="H560" s="32"/>
    </row>
    <row r="561" spans="2:8" s="1" customFormat="1" ht="22.5">
      <c r="B561" s="32"/>
      <c r="C561" s="211" t="s">
        <v>1065</v>
      </c>
      <c r="D561" s="211" t="s">
        <v>1066</v>
      </c>
      <c r="E561" s="17" t="s">
        <v>214</v>
      </c>
      <c r="F561" s="212">
        <v>8.4</v>
      </c>
      <c r="H561" s="32"/>
    </row>
    <row r="562" spans="2:8" s="1" customFormat="1" ht="16.899999999999999" customHeight="1">
      <c r="B562" s="32"/>
      <c r="C562" s="207" t="s">
        <v>1062</v>
      </c>
      <c r="D562" s="208" t="s">
        <v>1</v>
      </c>
      <c r="E562" s="209" t="s">
        <v>1</v>
      </c>
      <c r="F562" s="210">
        <v>0.6</v>
      </c>
      <c r="H562" s="32"/>
    </row>
    <row r="563" spans="2:8" s="1" customFormat="1" ht="16.899999999999999" customHeight="1">
      <c r="B563" s="32"/>
      <c r="C563" s="211" t="s">
        <v>1062</v>
      </c>
      <c r="D563" s="211" t="s">
        <v>1070</v>
      </c>
      <c r="E563" s="17" t="s">
        <v>1</v>
      </c>
      <c r="F563" s="212">
        <v>0.6</v>
      </c>
      <c r="H563" s="32"/>
    </row>
    <row r="564" spans="2:8" s="1" customFormat="1" ht="16.899999999999999" customHeight="1">
      <c r="B564" s="32"/>
      <c r="C564" s="213" t="s">
        <v>2105</v>
      </c>
      <c r="H564" s="32"/>
    </row>
    <row r="565" spans="2:8" s="1" customFormat="1" ht="22.5">
      <c r="B565" s="32"/>
      <c r="C565" s="211" t="s">
        <v>1065</v>
      </c>
      <c r="D565" s="211" t="s">
        <v>1066</v>
      </c>
      <c r="E565" s="17" t="s">
        <v>214</v>
      </c>
      <c r="F565" s="212">
        <v>8.4</v>
      </c>
      <c r="H565" s="32"/>
    </row>
    <row r="566" spans="2:8" s="1" customFormat="1" ht="16.899999999999999" customHeight="1">
      <c r="B566" s="32"/>
      <c r="C566" s="207" t="s">
        <v>775</v>
      </c>
      <c r="D566" s="208" t="s">
        <v>1</v>
      </c>
      <c r="E566" s="209" t="s">
        <v>1</v>
      </c>
      <c r="F566" s="210">
        <v>0.1</v>
      </c>
      <c r="H566" s="32"/>
    </row>
    <row r="567" spans="2:8" s="1" customFormat="1" ht="16.899999999999999" customHeight="1">
      <c r="B567" s="32"/>
      <c r="C567" s="211" t="s">
        <v>775</v>
      </c>
      <c r="D567" s="211" t="s">
        <v>1076</v>
      </c>
      <c r="E567" s="17" t="s">
        <v>1</v>
      </c>
      <c r="F567" s="212">
        <v>0.1</v>
      </c>
      <c r="H567" s="32"/>
    </row>
    <row r="568" spans="2:8" s="1" customFormat="1" ht="16.899999999999999" customHeight="1">
      <c r="B568" s="32"/>
      <c r="C568" s="213" t="s">
        <v>2105</v>
      </c>
      <c r="H568" s="32"/>
    </row>
    <row r="569" spans="2:8" s="1" customFormat="1" ht="22.5">
      <c r="B569" s="32"/>
      <c r="C569" s="211" t="s">
        <v>1065</v>
      </c>
      <c r="D569" s="211" t="s">
        <v>1066</v>
      </c>
      <c r="E569" s="17" t="s">
        <v>214</v>
      </c>
      <c r="F569" s="212">
        <v>8.4</v>
      </c>
      <c r="H569" s="32"/>
    </row>
    <row r="570" spans="2:8" s="1" customFormat="1" ht="16.899999999999999" customHeight="1">
      <c r="B570" s="32"/>
      <c r="C570" s="207" t="s">
        <v>777</v>
      </c>
      <c r="D570" s="208" t="s">
        <v>777</v>
      </c>
      <c r="E570" s="209" t="s">
        <v>1</v>
      </c>
      <c r="F570" s="210">
        <v>0.2</v>
      </c>
      <c r="H570" s="32"/>
    </row>
    <row r="571" spans="2:8" s="1" customFormat="1" ht="16.899999999999999" customHeight="1">
      <c r="B571" s="32"/>
      <c r="C571" s="211" t="s">
        <v>777</v>
      </c>
      <c r="D571" s="211" t="s">
        <v>1071</v>
      </c>
      <c r="E571" s="17" t="s">
        <v>1</v>
      </c>
      <c r="F571" s="212">
        <v>0.2</v>
      </c>
      <c r="H571" s="32"/>
    </row>
    <row r="572" spans="2:8" s="1" customFormat="1" ht="16.899999999999999" customHeight="1">
      <c r="B572" s="32"/>
      <c r="C572" s="213" t="s">
        <v>2105</v>
      </c>
      <c r="H572" s="32"/>
    </row>
    <row r="573" spans="2:8" s="1" customFormat="1" ht="22.5">
      <c r="B573" s="32"/>
      <c r="C573" s="211" t="s">
        <v>1065</v>
      </c>
      <c r="D573" s="211" t="s">
        <v>1066</v>
      </c>
      <c r="E573" s="17" t="s">
        <v>214</v>
      </c>
      <c r="F573" s="212">
        <v>8.4</v>
      </c>
      <c r="H573" s="32"/>
    </row>
    <row r="574" spans="2:8" s="1" customFormat="1" ht="16.899999999999999" customHeight="1">
      <c r="B574" s="32"/>
      <c r="C574" s="207" t="s">
        <v>1064</v>
      </c>
      <c r="D574" s="208" t="s">
        <v>1</v>
      </c>
      <c r="E574" s="209" t="s">
        <v>1</v>
      </c>
      <c r="F574" s="210">
        <v>0.01</v>
      </c>
      <c r="H574" s="32"/>
    </row>
    <row r="575" spans="2:8" s="1" customFormat="1" ht="16.899999999999999" customHeight="1">
      <c r="B575" s="32"/>
      <c r="C575" s="211" t="s">
        <v>1064</v>
      </c>
      <c r="D575" s="211" t="s">
        <v>1073</v>
      </c>
      <c r="E575" s="17" t="s">
        <v>1</v>
      </c>
      <c r="F575" s="212">
        <v>0.01</v>
      </c>
      <c r="H575" s="32"/>
    </row>
    <row r="576" spans="2:8" s="1" customFormat="1" ht="16.899999999999999" customHeight="1">
      <c r="B576" s="32"/>
      <c r="C576" s="213" t="s">
        <v>2105</v>
      </c>
      <c r="H576" s="32"/>
    </row>
    <row r="577" spans="2:8" s="1" customFormat="1" ht="22.5">
      <c r="B577" s="32"/>
      <c r="C577" s="211" t="s">
        <v>1065</v>
      </c>
      <c r="D577" s="211" t="s">
        <v>1066</v>
      </c>
      <c r="E577" s="17" t="s">
        <v>214</v>
      </c>
      <c r="F577" s="212">
        <v>8.4</v>
      </c>
      <c r="H577" s="32"/>
    </row>
    <row r="578" spans="2:8" s="1" customFormat="1" ht="16.899999999999999" customHeight="1">
      <c r="B578" s="32"/>
      <c r="C578" s="211" t="s">
        <v>847</v>
      </c>
      <c r="D578" s="211" t="s">
        <v>848</v>
      </c>
      <c r="E578" s="17" t="s">
        <v>214</v>
      </c>
      <c r="F578" s="212">
        <v>3.3</v>
      </c>
      <c r="H578" s="32"/>
    </row>
    <row r="579" spans="2:8" s="1" customFormat="1" ht="26.45" customHeight="1">
      <c r="B579" s="32"/>
      <c r="C579" s="206" t="s">
        <v>104</v>
      </c>
      <c r="D579" s="206" t="s">
        <v>105</v>
      </c>
      <c r="H579" s="32"/>
    </row>
    <row r="580" spans="2:8" s="1" customFormat="1" ht="16.899999999999999" customHeight="1">
      <c r="B580" s="32"/>
      <c r="C580" s="207" t="s">
        <v>1369</v>
      </c>
      <c r="D580" s="208" t="s">
        <v>1</v>
      </c>
      <c r="E580" s="209" t="s">
        <v>1</v>
      </c>
      <c r="F580" s="210">
        <v>4.4749999999999996</v>
      </c>
      <c r="H580" s="32"/>
    </row>
    <row r="581" spans="2:8" s="1" customFormat="1" ht="16.899999999999999" customHeight="1">
      <c r="B581" s="32"/>
      <c r="C581" s="211" t="s">
        <v>1369</v>
      </c>
      <c r="D581" s="211" t="s">
        <v>1446</v>
      </c>
      <c r="E581" s="17" t="s">
        <v>1</v>
      </c>
      <c r="F581" s="212">
        <v>4.4749999999999996</v>
      </c>
      <c r="H581" s="32"/>
    </row>
    <row r="582" spans="2:8" s="1" customFormat="1" ht="16.899999999999999" customHeight="1">
      <c r="B582" s="32"/>
      <c r="C582" s="213" t="s">
        <v>2105</v>
      </c>
      <c r="H582" s="32"/>
    </row>
    <row r="583" spans="2:8" s="1" customFormat="1" ht="16.899999999999999" customHeight="1">
      <c r="B583" s="32"/>
      <c r="C583" s="211" t="s">
        <v>1442</v>
      </c>
      <c r="D583" s="211" t="s">
        <v>1443</v>
      </c>
      <c r="E583" s="17" t="s">
        <v>214</v>
      </c>
      <c r="F583" s="212">
        <v>11.108000000000001</v>
      </c>
      <c r="H583" s="32"/>
    </row>
    <row r="584" spans="2:8" s="1" customFormat="1" ht="16.899999999999999" customHeight="1">
      <c r="B584" s="32"/>
      <c r="C584" s="211" t="s">
        <v>1457</v>
      </c>
      <c r="D584" s="211" t="s">
        <v>1458</v>
      </c>
      <c r="E584" s="17" t="s">
        <v>227</v>
      </c>
      <c r="F584" s="212">
        <v>1.333</v>
      </c>
      <c r="H584" s="32"/>
    </row>
    <row r="585" spans="2:8" s="1" customFormat="1" ht="16.899999999999999" customHeight="1">
      <c r="B585" s="32"/>
      <c r="C585" s="207" t="s">
        <v>1371</v>
      </c>
      <c r="D585" s="208" t="s">
        <v>1</v>
      </c>
      <c r="E585" s="209" t="s">
        <v>1</v>
      </c>
      <c r="F585" s="210">
        <v>123.6</v>
      </c>
      <c r="H585" s="32"/>
    </row>
    <row r="586" spans="2:8" s="1" customFormat="1" ht="16.899999999999999" customHeight="1">
      <c r="B586" s="32"/>
      <c r="C586" s="211" t="s">
        <v>1</v>
      </c>
      <c r="D586" s="211" t="s">
        <v>1572</v>
      </c>
      <c r="E586" s="17" t="s">
        <v>1</v>
      </c>
      <c r="F586" s="212">
        <v>38.4</v>
      </c>
      <c r="H586" s="32"/>
    </row>
    <row r="587" spans="2:8" s="1" customFormat="1" ht="16.899999999999999" customHeight="1">
      <c r="B587" s="32"/>
      <c r="C587" s="211" t="s">
        <v>1</v>
      </c>
      <c r="D587" s="211" t="s">
        <v>1573</v>
      </c>
      <c r="E587" s="17" t="s">
        <v>1</v>
      </c>
      <c r="F587" s="212">
        <v>30</v>
      </c>
      <c r="H587" s="32"/>
    </row>
    <row r="588" spans="2:8" s="1" customFormat="1" ht="16.899999999999999" customHeight="1">
      <c r="B588" s="32"/>
      <c r="C588" s="211" t="s">
        <v>1</v>
      </c>
      <c r="D588" s="211" t="s">
        <v>1574</v>
      </c>
      <c r="E588" s="17" t="s">
        <v>1</v>
      </c>
      <c r="F588" s="212">
        <v>19.2</v>
      </c>
      <c r="H588" s="32"/>
    </row>
    <row r="589" spans="2:8" s="1" customFormat="1" ht="16.899999999999999" customHeight="1">
      <c r="B589" s="32"/>
      <c r="C589" s="211" t="s">
        <v>1</v>
      </c>
      <c r="D589" s="211" t="s">
        <v>1575</v>
      </c>
      <c r="E589" s="17" t="s">
        <v>1</v>
      </c>
      <c r="F589" s="212">
        <v>36</v>
      </c>
      <c r="H589" s="32"/>
    </row>
    <row r="590" spans="2:8" s="1" customFormat="1" ht="16.899999999999999" customHeight="1">
      <c r="B590" s="32"/>
      <c r="C590" s="211" t="s">
        <v>1371</v>
      </c>
      <c r="D590" s="211" t="s">
        <v>304</v>
      </c>
      <c r="E590" s="17" t="s">
        <v>1</v>
      </c>
      <c r="F590" s="212">
        <v>123.6</v>
      </c>
      <c r="H590" s="32"/>
    </row>
    <row r="591" spans="2:8" s="1" customFormat="1" ht="16.899999999999999" customHeight="1">
      <c r="B591" s="32"/>
      <c r="C591" s="213" t="s">
        <v>2105</v>
      </c>
      <c r="H591" s="32"/>
    </row>
    <row r="592" spans="2:8" s="1" customFormat="1" ht="22.5">
      <c r="B592" s="32"/>
      <c r="C592" s="211" t="s">
        <v>1569</v>
      </c>
      <c r="D592" s="211" t="s">
        <v>1570</v>
      </c>
      <c r="E592" s="17" t="s">
        <v>176</v>
      </c>
      <c r="F592" s="212">
        <v>123.6</v>
      </c>
      <c r="H592" s="32"/>
    </row>
    <row r="593" spans="2:8" s="1" customFormat="1" ht="16.899999999999999" customHeight="1">
      <c r="B593" s="32"/>
      <c r="C593" s="211" t="s">
        <v>1580</v>
      </c>
      <c r="D593" s="211" t="s">
        <v>1581</v>
      </c>
      <c r="E593" s="17" t="s">
        <v>214</v>
      </c>
      <c r="F593" s="212">
        <v>3.7080000000000002</v>
      </c>
      <c r="H593" s="32"/>
    </row>
    <row r="594" spans="2:8" s="1" customFormat="1" ht="16.899999999999999" customHeight="1">
      <c r="B594" s="32"/>
      <c r="C594" s="211" t="s">
        <v>1610</v>
      </c>
      <c r="D594" s="211" t="s">
        <v>1611</v>
      </c>
      <c r="E594" s="17" t="s">
        <v>207</v>
      </c>
      <c r="F594" s="212">
        <v>98.88</v>
      </c>
      <c r="H594" s="32"/>
    </row>
    <row r="595" spans="2:8" s="1" customFormat="1" ht="16.899999999999999" customHeight="1">
      <c r="B595" s="32"/>
      <c r="C595" s="207" t="s">
        <v>1373</v>
      </c>
      <c r="D595" s="208" t="s">
        <v>1</v>
      </c>
      <c r="E595" s="209" t="s">
        <v>1</v>
      </c>
      <c r="F595" s="210">
        <v>6.633</v>
      </c>
      <c r="H595" s="32"/>
    </row>
    <row r="596" spans="2:8" s="1" customFormat="1" ht="16.899999999999999" customHeight="1">
      <c r="B596" s="32"/>
      <c r="C596" s="211" t="s">
        <v>1373</v>
      </c>
      <c r="D596" s="211" t="s">
        <v>1445</v>
      </c>
      <c r="E596" s="17" t="s">
        <v>1</v>
      </c>
      <c r="F596" s="212">
        <v>6.633</v>
      </c>
      <c r="H596" s="32"/>
    </row>
    <row r="597" spans="2:8" s="1" customFormat="1" ht="16.899999999999999" customHeight="1">
      <c r="B597" s="32"/>
      <c r="C597" s="213" t="s">
        <v>2105</v>
      </c>
      <c r="H597" s="32"/>
    </row>
    <row r="598" spans="2:8" s="1" customFormat="1" ht="16.899999999999999" customHeight="1">
      <c r="B598" s="32"/>
      <c r="C598" s="211" t="s">
        <v>1442</v>
      </c>
      <c r="D598" s="211" t="s">
        <v>1443</v>
      </c>
      <c r="E598" s="17" t="s">
        <v>214</v>
      </c>
      <c r="F598" s="212">
        <v>11.108000000000001</v>
      </c>
      <c r="H598" s="32"/>
    </row>
    <row r="599" spans="2:8" s="1" customFormat="1" ht="16.899999999999999" customHeight="1">
      <c r="B599" s="32"/>
      <c r="C599" s="211" t="s">
        <v>1457</v>
      </c>
      <c r="D599" s="211" t="s">
        <v>1458</v>
      </c>
      <c r="E599" s="17" t="s">
        <v>227</v>
      </c>
      <c r="F599" s="212">
        <v>1.333</v>
      </c>
      <c r="H599" s="32"/>
    </row>
    <row r="600" spans="2:8" s="1" customFormat="1" ht="16.899999999999999" customHeight="1">
      <c r="B600" s="32"/>
      <c r="C600" s="207" t="s">
        <v>1047</v>
      </c>
      <c r="D600" s="208" t="s">
        <v>1</v>
      </c>
      <c r="E600" s="209" t="s">
        <v>1</v>
      </c>
      <c r="F600" s="210">
        <v>8.8659999999999997</v>
      </c>
      <c r="H600" s="32"/>
    </row>
    <row r="601" spans="2:8" s="1" customFormat="1" ht="22.5">
      <c r="B601" s="32"/>
      <c r="C601" s="211" t="s">
        <v>1</v>
      </c>
      <c r="D601" s="211" t="s">
        <v>1403</v>
      </c>
      <c r="E601" s="17" t="s">
        <v>1</v>
      </c>
      <c r="F601" s="212">
        <v>3.1360000000000001</v>
      </c>
      <c r="H601" s="32"/>
    </row>
    <row r="602" spans="2:8" s="1" customFormat="1" ht="22.5">
      <c r="B602" s="32"/>
      <c r="C602" s="211" t="s">
        <v>1</v>
      </c>
      <c r="D602" s="211" t="s">
        <v>1404</v>
      </c>
      <c r="E602" s="17" t="s">
        <v>1</v>
      </c>
      <c r="F602" s="212">
        <v>1.1519999999999999</v>
      </c>
      <c r="H602" s="32"/>
    </row>
    <row r="603" spans="2:8" s="1" customFormat="1" ht="16.899999999999999" customHeight="1">
      <c r="B603" s="32"/>
      <c r="C603" s="211" t="s">
        <v>1</v>
      </c>
      <c r="D603" s="211" t="s">
        <v>1405</v>
      </c>
      <c r="E603" s="17" t="s">
        <v>1</v>
      </c>
      <c r="F603" s="212">
        <v>1.792</v>
      </c>
      <c r="H603" s="32"/>
    </row>
    <row r="604" spans="2:8" s="1" customFormat="1" ht="16.899999999999999" customHeight="1">
      <c r="B604" s="32"/>
      <c r="C604" s="211" t="s">
        <v>1</v>
      </c>
      <c r="D604" s="211" t="s">
        <v>1406</v>
      </c>
      <c r="E604" s="17" t="s">
        <v>1</v>
      </c>
      <c r="F604" s="212">
        <v>1.536</v>
      </c>
      <c r="H604" s="32"/>
    </row>
    <row r="605" spans="2:8" s="1" customFormat="1" ht="16.899999999999999" customHeight="1">
      <c r="B605" s="32"/>
      <c r="C605" s="211" t="s">
        <v>1</v>
      </c>
      <c r="D605" s="211" t="s">
        <v>1407</v>
      </c>
      <c r="E605" s="17" t="s">
        <v>1</v>
      </c>
      <c r="F605" s="212">
        <v>0.44400000000000001</v>
      </c>
      <c r="H605" s="32"/>
    </row>
    <row r="606" spans="2:8" s="1" customFormat="1" ht="16.899999999999999" customHeight="1">
      <c r="B606" s="32"/>
      <c r="C606" s="211" t="s">
        <v>1</v>
      </c>
      <c r="D606" s="211" t="s">
        <v>1408</v>
      </c>
      <c r="E606" s="17" t="s">
        <v>1</v>
      </c>
      <c r="F606" s="212">
        <v>0.80600000000000005</v>
      </c>
      <c r="H606" s="32"/>
    </row>
    <row r="607" spans="2:8" s="1" customFormat="1" ht="16.899999999999999" customHeight="1">
      <c r="B607" s="32"/>
      <c r="C607" s="211" t="s">
        <v>1047</v>
      </c>
      <c r="D607" s="211" t="s">
        <v>221</v>
      </c>
      <c r="E607" s="17" t="s">
        <v>1</v>
      </c>
      <c r="F607" s="212">
        <v>8.8659999999999997</v>
      </c>
      <c r="H607" s="32"/>
    </row>
    <row r="608" spans="2:8" s="1" customFormat="1" ht="16.899999999999999" customHeight="1">
      <c r="B608" s="32"/>
      <c r="C608" s="213" t="s">
        <v>2105</v>
      </c>
      <c r="H608" s="32"/>
    </row>
    <row r="609" spans="2:8" s="1" customFormat="1" ht="16.899999999999999" customHeight="1">
      <c r="B609" s="32"/>
      <c r="C609" s="211" t="s">
        <v>1400</v>
      </c>
      <c r="D609" s="211" t="s">
        <v>1401</v>
      </c>
      <c r="E609" s="17" t="s">
        <v>214</v>
      </c>
      <c r="F609" s="212">
        <v>8.8659999999999997</v>
      </c>
      <c r="H609" s="32"/>
    </row>
    <row r="610" spans="2:8" s="1" customFormat="1" ht="22.5">
      <c r="B610" s="32"/>
      <c r="C610" s="211" t="s">
        <v>310</v>
      </c>
      <c r="D610" s="211" t="s">
        <v>311</v>
      </c>
      <c r="E610" s="17" t="s">
        <v>214</v>
      </c>
      <c r="F610" s="212">
        <v>78.762</v>
      </c>
      <c r="H610" s="32"/>
    </row>
    <row r="611" spans="2:8" s="1" customFormat="1" ht="16.899999999999999" customHeight="1">
      <c r="B611" s="32"/>
      <c r="C611" s="211" t="s">
        <v>1416</v>
      </c>
      <c r="D611" s="211" t="s">
        <v>1417</v>
      </c>
      <c r="E611" s="17" t="s">
        <v>214</v>
      </c>
      <c r="F611" s="212">
        <v>2.4380000000000002</v>
      </c>
      <c r="H611" s="32"/>
    </row>
    <row r="612" spans="2:8" s="1" customFormat="1" ht="16.899999999999999" customHeight="1">
      <c r="B612" s="32"/>
      <c r="C612" s="207" t="s">
        <v>740</v>
      </c>
      <c r="D612" s="208" t="s">
        <v>1</v>
      </c>
      <c r="E612" s="209" t="s">
        <v>1</v>
      </c>
      <c r="F612" s="210">
        <v>1.6</v>
      </c>
      <c r="H612" s="32"/>
    </row>
    <row r="613" spans="2:8" s="1" customFormat="1" ht="16.899999999999999" customHeight="1">
      <c r="B613" s="32"/>
      <c r="C613" s="211" t="s">
        <v>1</v>
      </c>
      <c r="D613" s="211" t="s">
        <v>1412</v>
      </c>
      <c r="E613" s="17" t="s">
        <v>1</v>
      </c>
      <c r="F613" s="212">
        <v>1.6</v>
      </c>
      <c r="H613" s="32"/>
    </row>
    <row r="614" spans="2:8" s="1" customFormat="1" ht="16.899999999999999" customHeight="1">
      <c r="B614" s="32"/>
      <c r="C614" s="211" t="s">
        <v>740</v>
      </c>
      <c r="D614" s="211" t="s">
        <v>304</v>
      </c>
      <c r="E614" s="17" t="s">
        <v>1</v>
      </c>
      <c r="F614" s="212">
        <v>1.6</v>
      </c>
      <c r="H614" s="32"/>
    </row>
    <row r="615" spans="2:8" s="1" customFormat="1" ht="16.899999999999999" customHeight="1">
      <c r="B615" s="32"/>
      <c r="C615" s="213" t="s">
        <v>2105</v>
      </c>
      <c r="H615" s="32"/>
    </row>
    <row r="616" spans="2:8" s="1" customFormat="1" ht="22.5">
      <c r="B616" s="32"/>
      <c r="C616" s="211" t="s">
        <v>1409</v>
      </c>
      <c r="D616" s="211" t="s">
        <v>1410</v>
      </c>
      <c r="E616" s="17" t="s">
        <v>214</v>
      </c>
      <c r="F616" s="212">
        <v>1.76</v>
      </c>
      <c r="H616" s="32"/>
    </row>
    <row r="617" spans="2:8" s="1" customFormat="1" ht="16.899999999999999" customHeight="1">
      <c r="B617" s="32"/>
      <c r="C617" s="207" t="s">
        <v>742</v>
      </c>
      <c r="D617" s="208" t="s">
        <v>1</v>
      </c>
      <c r="E617" s="209" t="s">
        <v>1</v>
      </c>
      <c r="F617" s="210">
        <v>8.06</v>
      </c>
      <c r="H617" s="32"/>
    </row>
    <row r="618" spans="2:8" s="1" customFormat="1" ht="22.5">
      <c r="B618" s="32"/>
      <c r="C618" s="211" t="s">
        <v>1</v>
      </c>
      <c r="D618" s="211" t="s">
        <v>1403</v>
      </c>
      <c r="E618" s="17" t="s">
        <v>1</v>
      </c>
      <c r="F618" s="212">
        <v>3.1360000000000001</v>
      </c>
      <c r="H618" s="32"/>
    </row>
    <row r="619" spans="2:8" s="1" customFormat="1" ht="22.5">
      <c r="B619" s="32"/>
      <c r="C619" s="211" t="s">
        <v>1</v>
      </c>
      <c r="D619" s="211" t="s">
        <v>1404</v>
      </c>
      <c r="E619" s="17" t="s">
        <v>1</v>
      </c>
      <c r="F619" s="212">
        <v>1.1519999999999999</v>
      </c>
      <c r="H619" s="32"/>
    </row>
    <row r="620" spans="2:8" s="1" customFormat="1" ht="16.899999999999999" customHeight="1">
      <c r="B620" s="32"/>
      <c r="C620" s="211" t="s">
        <v>1</v>
      </c>
      <c r="D620" s="211" t="s">
        <v>1405</v>
      </c>
      <c r="E620" s="17" t="s">
        <v>1</v>
      </c>
      <c r="F620" s="212">
        <v>1.792</v>
      </c>
      <c r="H620" s="32"/>
    </row>
    <row r="621" spans="2:8" s="1" customFormat="1" ht="16.899999999999999" customHeight="1">
      <c r="B621" s="32"/>
      <c r="C621" s="211" t="s">
        <v>1</v>
      </c>
      <c r="D621" s="211" t="s">
        <v>1406</v>
      </c>
      <c r="E621" s="17" t="s">
        <v>1</v>
      </c>
      <c r="F621" s="212">
        <v>1.536</v>
      </c>
      <c r="H621" s="32"/>
    </row>
    <row r="622" spans="2:8" s="1" customFormat="1" ht="16.899999999999999" customHeight="1">
      <c r="B622" s="32"/>
      <c r="C622" s="211" t="s">
        <v>1</v>
      </c>
      <c r="D622" s="211" t="s">
        <v>1407</v>
      </c>
      <c r="E622" s="17" t="s">
        <v>1</v>
      </c>
      <c r="F622" s="212">
        <v>0.44400000000000001</v>
      </c>
      <c r="H622" s="32"/>
    </row>
    <row r="623" spans="2:8" s="1" customFormat="1" ht="16.899999999999999" customHeight="1">
      <c r="B623" s="32"/>
      <c r="C623" s="211" t="s">
        <v>742</v>
      </c>
      <c r="D623" s="211" t="s">
        <v>304</v>
      </c>
      <c r="E623" s="17" t="s">
        <v>1</v>
      </c>
      <c r="F623" s="212">
        <v>8.06</v>
      </c>
      <c r="H623" s="32"/>
    </row>
    <row r="624" spans="2:8" s="1" customFormat="1" ht="16.899999999999999" customHeight="1">
      <c r="B624" s="32"/>
      <c r="C624" s="213" t="s">
        <v>2105</v>
      </c>
      <c r="H624" s="32"/>
    </row>
    <row r="625" spans="2:8" s="1" customFormat="1" ht="16.899999999999999" customHeight="1">
      <c r="B625" s="32"/>
      <c r="C625" s="211" t="s">
        <v>1400</v>
      </c>
      <c r="D625" s="211" t="s">
        <v>1401</v>
      </c>
      <c r="E625" s="17" t="s">
        <v>214</v>
      </c>
      <c r="F625" s="212">
        <v>8.8659999999999997</v>
      </c>
      <c r="H625" s="32"/>
    </row>
    <row r="626" spans="2:8" s="1" customFormat="1" ht="16.899999999999999" customHeight="1">
      <c r="B626" s="32"/>
      <c r="C626" s="207" t="s">
        <v>1049</v>
      </c>
      <c r="D626" s="208" t="s">
        <v>1</v>
      </c>
      <c r="E626" s="209" t="s">
        <v>1</v>
      </c>
      <c r="F626" s="210">
        <v>1.76</v>
      </c>
      <c r="H626" s="32"/>
    </row>
    <row r="627" spans="2:8" s="1" customFormat="1" ht="16.899999999999999" customHeight="1">
      <c r="B627" s="32"/>
      <c r="C627" s="211" t="s">
        <v>1</v>
      </c>
      <c r="D627" s="211" t="s">
        <v>1412</v>
      </c>
      <c r="E627" s="17" t="s">
        <v>1</v>
      </c>
      <c r="F627" s="212">
        <v>1.6</v>
      </c>
      <c r="H627" s="32"/>
    </row>
    <row r="628" spans="2:8" s="1" customFormat="1" ht="16.899999999999999" customHeight="1">
      <c r="B628" s="32"/>
      <c r="C628" s="211" t="s">
        <v>1</v>
      </c>
      <c r="D628" s="211" t="s">
        <v>1413</v>
      </c>
      <c r="E628" s="17" t="s">
        <v>1</v>
      </c>
      <c r="F628" s="212">
        <v>0.16</v>
      </c>
      <c r="H628" s="32"/>
    </row>
    <row r="629" spans="2:8" s="1" customFormat="1" ht="16.899999999999999" customHeight="1">
      <c r="B629" s="32"/>
      <c r="C629" s="211" t="s">
        <v>1049</v>
      </c>
      <c r="D629" s="211" t="s">
        <v>221</v>
      </c>
      <c r="E629" s="17" t="s">
        <v>1</v>
      </c>
      <c r="F629" s="212">
        <v>1.76</v>
      </c>
      <c r="H629" s="32"/>
    </row>
    <row r="630" spans="2:8" s="1" customFormat="1" ht="16.899999999999999" customHeight="1">
      <c r="B630" s="32"/>
      <c r="C630" s="213" t="s">
        <v>2105</v>
      </c>
      <c r="H630" s="32"/>
    </row>
    <row r="631" spans="2:8" s="1" customFormat="1" ht="22.5">
      <c r="B631" s="32"/>
      <c r="C631" s="211" t="s">
        <v>1409</v>
      </c>
      <c r="D631" s="211" t="s">
        <v>1410</v>
      </c>
      <c r="E631" s="17" t="s">
        <v>214</v>
      </c>
      <c r="F631" s="212">
        <v>1.76</v>
      </c>
      <c r="H631" s="32"/>
    </row>
    <row r="632" spans="2:8" s="1" customFormat="1" ht="22.5">
      <c r="B632" s="32"/>
      <c r="C632" s="211" t="s">
        <v>310</v>
      </c>
      <c r="D632" s="211" t="s">
        <v>311</v>
      </c>
      <c r="E632" s="17" t="s">
        <v>214</v>
      </c>
      <c r="F632" s="212">
        <v>78.762</v>
      </c>
      <c r="H632" s="32"/>
    </row>
    <row r="633" spans="2:8" s="1" customFormat="1" ht="16.899999999999999" customHeight="1">
      <c r="B633" s="32"/>
      <c r="C633" s="211" t="s">
        <v>1416</v>
      </c>
      <c r="D633" s="211" t="s">
        <v>1417</v>
      </c>
      <c r="E633" s="17" t="s">
        <v>214</v>
      </c>
      <c r="F633" s="212">
        <v>2.4380000000000002</v>
      </c>
      <c r="H633" s="32"/>
    </row>
    <row r="634" spans="2:8" s="1" customFormat="1" ht="16.899999999999999" customHeight="1">
      <c r="B634" s="32"/>
      <c r="C634" s="207" t="s">
        <v>1377</v>
      </c>
      <c r="D634" s="208" t="s">
        <v>1</v>
      </c>
      <c r="E634" s="209" t="s">
        <v>1</v>
      </c>
      <c r="F634" s="210">
        <v>11</v>
      </c>
      <c r="H634" s="32"/>
    </row>
    <row r="635" spans="2:8" s="1" customFormat="1" ht="16.899999999999999" customHeight="1">
      <c r="B635" s="32"/>
      <c r="C635" s="211" t="s">
        <v>1377</v>
      </c>
      <c r="D635" s="211" t="s">
        <v>1616</v>
      </c>
      <c r="E635" s="17" t="s">
        <v>1</v>
      </c>
      <c r="F635" s="212">
        <v>11</v>
      </c>
      <c r="H635" s="32"/>
    </row>
    <row r="636" spans="2:8" s="1" customFormat="1" ht="16.899999999999999" customHeight="1">
      <c r="B636" s="32"/>
      <c r="C636" s="213" t="s">
        <v>2105</v>
      </c>
      <c r="H636" s="32"/>
    </row>
    <row r="637" spans="2:8" s="1" customFormat="1" ht="16.899999999999999" customHeight="1">
      <c r="B637" s="32"/>
      <c r="C637" s="211" t="s">
        <v>1299</v>
      </c>
      <c r="D637" s="211" t="s">
        <v>1614</v>
      </c>
      <c r="E637" s="17" t="s">
        <v>176</v>
      </c>
      <c r="F637" s="212">
        <v>11</v>
      </c>
      <c r="H637" s="32"/>
    </row>
    <row r="638" spans="2:8" s="1" customFormat="1" ht="16.899999999999999" customHeight="1">
      <c r="B638" s="32"/>
      <c r="C638" s="211" t="s">
        <v>1617</v>
      </c>
      <c r="D638" s="211" t="s">
        <v>1618</v>
      </c>
      <c r="E638" s="17" t="s">
        <v>176</v>
      </c>
      <c r="F638" s="212">
        <v>11</v>
      </c>
      <c r="H638" s="32"/>
    </row>
    <row r="639" spans="2:8" s="1" customFormat="1" ht="16.899999999999999" customHeight="1">
      <c r="B639" s="32"/>
      <c r="C639" s="211" t="s">
        <v>1321</v>
      </c>
      <c r="D639" s="211" t="s">
        <v>1620</v>
      </c>
      <c r="E639" s="17" t="s">
        <v>176</v>
      </c>
      <c r="F639" s="212">
        <v>11</v>
      </c>
      <c r="H639" s="32"/>
    </row>
    <row r="640" spans="2:8" s="1" customFormat="1" ht="22.5">
      <c r="B640" s="32"/>
      <c r="C640" s="211" t="s">
        <v>1273</v>
      </c>
      <c r="D640" s="211" t="s">
        <v>1622</v>
      </c>
      <c r="E640" s="17" t="s">
        <v>176</v>
      </c>
      <c r="F640" s="212">
        <v>11</v>
      </c>
      <c r="H640" s="32"/>
    </row>
    <row r="641" spans="2:8" s="1" customFormat="1" ht="16.899999999999999" customHeight="1">
      <c r="B641" s="32"/>
      <c r="C641" s="207" t="s">
        <v>795</v>
      </c>
      <c r="D641" s="208" t="s">
        <v>1</v>
      </c>
      <c r="E641" s="209" t="s">
        <v>1</v>
      </c>
      <c r="F641" s="210">
        <v>68.135999999999996</v>
      </c>
      <c r="H641" s="32"/>
    </row>
    <row r="642" spans="2:8" s="1" customFormat="1" ht="16.899999999999999" customHeight="1">
      <c r="B642" s="32"/>
      <c r="C642" s="211" t="s">
        <v>1</v>
      </c>
      <c r="D642" s="211" t="s">
        <v>1398</v>
      </c>
      <c r="E642" s="17" t="s">
        <v>1</v>
      </c>
      <c r="F642" s="212">
        <v>46.914999999999999</v>
      </c>
      <c r="H642" s="32"/>
    </row>
    <row r="643" spans="2:8" s="1" customFormat="1" ht="16.899999999999999" customHeight="1">
      <c r="B643" s="32"/>
      <c r="C643" s="211" t="s">
        <v>1</v>
      </c>
      <c r="D643" s="211" t="s">
        <v>1399</v>
      </c>
      <c r="E643" s="17" t="s">
        <v>1</v>
      </c>
      <c r="F643" s="212">
        <v>21.221</v>
      </c>
      <c r="H643" s="32"/>
    </row>
    <row r="644" spans="2:8" s="1" customFormat="1" ht="16.899999999999999" customHeight="1">
      <c r="B644" s="32"/>
      <c r="C644" s="211" t="s">
        <v>795</v>
      </c>
      <c r="D644" s="211" t="s">
        <v>221</v>
      </c>
      <c r="E644" s="17" t="s">
        <v>1</v>
      </c>
      <c r="F644" s="212">
        <v>68.135999999999996</v>
      </c>
      <c r="H644" s="32"/>
    </row>
    <row r="645" spans="2:8" s="1" customFormat="1" ht="16.899999999999999" customHeight="1">
      <c r="B645" s="32"/>
      <c r="C645" s="213" t="s">
        <v>2105</v>
      </c>
      <c r="H645" s="32"/>
    </row>
    <row r="646" spans="2:8" s="1" customFormat="1" ht="22.5">
      <c r="B646" s="32"/>
      <c r="C646" s="211" t="s">
        <v>1395</v>
      </c>
      <c r="D646" s="211" t="s">
        <v>1396</v>
      </c>
      <c r="E646" s="17" t="s">
        <v>214</v>
      </c>
      <c r="F646" s="212">
        <v>68.135999999999996</v>
      </c>
      <c r="H646" s="32"/>
    </row>
    <row r="647" spans="2:8" s="1" customFormat="1" ht="22.5">
      <c r="B647" s="32"/>
      <c r="C647" s="211" t="s">
        <v>310</v>
      </c>
      <c r="D647" s="211" t="s">
        <v>311</v>
      </c>
      <c r="E647" s="17" t="s">
        <v>214</v>
      </c>
      <c r="F647" s="212">
        <v>78.762</v>
      </c>
      <c r="H647" s="32"/>
    </row>
    <row r="648" spans="2:8" s="1" customFormat="1" ht="16.899999999999999" customHeight="1">
      <c r="B648" s="32"/>
      <c r="C648" s="207" t="s">
        <v>1380</v>
      </c>
      <c r="D648" s="208" t="s">
        <v>1</v>
      </c>
      <c r="E648" s="209" t="s">
        <v>1</v>
      </c>
      <c r="F648" s="210">
        <v>603.06799999999998</v>
      </c>
      <c r="H648" s="32"/>
    </row>
    <row r="649" spans="2:8" s="1" customFormat="1" ht="16.899999999999999" customHeight="1">
      <c r="B649" s="32"/>
      <c r="C649" s="211" t="s">
        <v>1380</v>
      </c>
      <c r="D649" s="211" t="s">
        <v>1590</v>
      </c>
      <c r="E649" s="17" t="s">
        <v>1</v>
      </c>
      <c r="F649" s="212">
        <v>603.06799999999998</v>
      </c>
      <c r="H649" s="32"/>
    </row>
    <row r="650" spans="2:8" s="1" customFormat="1" ht="16.899999999999999" customHeight="1">
      <c r="B650" s="32"/>
      <c r="C650" s="213" t="s">
        <v>2105</v>
      </c>
      <c r="H650" s="32"/>
    </row>
    <row r="651" spans="2:8" s="1" customFormat="1" ht="16.899999999999999" customHeight="1">
      <c r="B651" s="32"/>
      <c r="C651" s="211" t="s">
        <v>1036</v>
      </c>
      <c r="D651" s="211" t="s">
        <v>1037</v>
      </c>
      <c r="E651" s="17" t="s">
        <v>356</v>
      </c>
      <c r="F651" s="212">
        <v>1180.3589999999999</v>
      </c>
      <c r="H651" s="32"/>
    </row>
    <row r="652" spans="2:8" s="1" customFormat="1" ht="16.899999999999999" customHeight="1">
      <c r="B652" s="32"/>
      <c r="C652" s="211" t="s">
        <v>1596</v>
      </c>
      <c r="D652" s="211" t="s">
        <v>1597</v>
      </c>
      <c r="E652" s="17" t="s">
        <v>227</v>
      </c>
      <c r="F652" s="212">
        <v>0.60299999999999998</v>
      </c>
      <c r="H652" s="32"/>
    </row>
    <row r="653" spans="2:8" s="1" customFormat="1" ht="16.899999999999999" customHeight="1">
      <c r="B653" s="32"/>
      <c r="C653" s="207" t="s">
        <v>1529</v>
      </c>
      <c r="D653" s="208" t="s">
        <v>1</v>
      </c>
      <c r="E653" s="209" t="s">
        <v>1</v>
      </c>
      <c r="F653" s="210">
        <v>196.38</v>
      </c>
      <c r="H653" s="32"/>
    </row>
    <row r="654" spans="2:8" s="1" customFormat="1" ht="16.899999999999999" customHeight="1">
      <c r="B654" s="32"/>
      <c r="C654" s="211" t="s">
        <v>1529</v>
      </c>
      <c r="D654" s="211" t="s">
        <v>1530</v>
      </c>
      <c r="E654" s="17" t="s">
        <v>1</v>
      </c>
      <c r="F654" s="212">
        <v>196.38</v>
      </c>
      <c r="H654" s="32"/>
    </row>
    <row r="655" spans="2:8" s="1" customFormat="1" ht="16.899999999999999" customHeight="1">
      <c r="B655" s="32"/>
      <c r="C655" s="213" t="s">
        <v>2105</v>
      </c>
      <c r="H655" s="32"/>
    </row>
    <row r="656" spans="2:8" s="1" customFormat="1" ht="16.899999999999999" customHeight="1">
      <c r="B656" s="32"/>
      <c r="C656" s="211" t="s">
        <v>1526</v>
      </c>
      <c r="D656" s="211" t="s">
        <v>1527</v>
      </c>
      <c r="E656" s="17" t="s">
        <v>207</v>
      </c>
      <c r="F656" s="212">
        <v>196.38</v>
      </c>
      <c r="H656" s="32"/>
    </row>
    <row r="657" spans="2:8" s="1" customFormat="1" ht="22.5">
      <c r="B657" s="32"/>
      <c r="C657" s="211" t="s">
        <v>1511</v>
      </c>
      <c r="D657" s="211" t="s">
        <v>1512</v>
      </c>
      <c r="E657" s="17" t="s">
        <v>207</v>
      </c>
      <c r="F657" s="212">
        <v>196.38</v>
      </c>
      <c r="H657" s="32"/>
    </row>
    <row r="658" spans="2:8" s="1" customFormat="1" ht="16.899999999999999" customHeight="1">
      <c r="B658" s="32"/>
      <c r="C658" s="207" t="s">
        <v>1382</v>
      </c>
      <c r="D658" s="208" t="s">
        <v>1</v>
      </c>
      <c r="E658" s="209" t="s">
        <v>1</v>
      </c>
      <c r="F658" s="210">
        <v>3.7080000000000002</v>
      </c>
      <c r="H658" s="32"/>
    </row>
    <row r="659" spans="2:8" s="1" customFormat="1" ht="16.899999999999999" customHeight="1">
      <c r="B659" s="32"/>
      <c r="C659" s="211" t="s">
        <v>1382</v>
      </c>
      <c r="D659" s="211" t="s">
        <v>1583</v>
      </c>
      <c r="E659" s="17" t="s">
        <v>1</v>
      </c>
      <c r="F659" s="212">
        <v>3.7080000000000002</v>
      </c>
      <c r="H659" s="32"/>
    </row>
    <row r="660" spans="2:8" s="1" customFormat="1" ht="16.899999999999999" customHeight="1">
      <c r="B660" s="32"/>
      <c r="C660" s="213" t="s">
        <v>2105</v>
      </c>
      <c r="H660" s="32"/>
    </row>
    <row r="661" spans="2:8" s="1" customFormat="1" ht="16.899999999999999" customHeight="1">
      <c r="B661" s="32"/>
      <c r="C661" s="211" t="s">
        <v>1580</v>
      </c>
      <c r="D661" s="211" t="s">
        <v>1581</v>
      </c>
      <c r="E661" s="17" t="s">
        <v>214</v>
      </c>
      <c r="F661" s="212">
        <v>3.7080000000000002</v>
      </c>
      <c r="H661" s="32"/>
    </row>
    <row r="662" spans="2:8" s="1" customFormat="1" ht="16.899999999999999" customHeight="1">
      <c r="B662" s="32"/>
      <c r="C662" s="211" t="s">
        <v>1576</v>
      </c>
      <c r="D662" s="211" t="s">
        <v>1577</v>
      </c>
      <c r="E662" s="17" t="s">
        <v>214</v>
      </c>
      <c r="F662" s="212">
        <v>3.7639999999999998</v>
      </c>
      <c r="H662" s="32"/>
    </row>
    <row r="663" spans="2:8" s="1" customFormat="1" ht="16.899999999999999" customHeight="1">
      <c r="B663" s="32"/>
      <c r="C663" s="207" t="s">
        <v>278</v>
      </c>
      <c r="D663" s="208" t="s">
        <v>1</v>
      </c>
      <c r="E663" s="209" t="s">
        <v>1</v>
      </c>
      <c r="F663" s="210">
        <v>1.0880000000000001</v>
      </c>
      <c r="H663" s="32"/>
    </row>
    <row r="664" spans="2:8" s="1" customFormat="1" ht="16.899999999999999" customHeight="1">
      <c r="B664" s="32"/>
      <c r="C664" s="211" t="s">
        <v>278</v>
      </c>
      <c r="D664" s="211" t="s">
        <v>1419</v>
      </c>
      <c r="E664" s="17" t="s">
        <v>1</v>
      </c>
      <c r="F664" s="212">
        <v>1.0880000000000001</v>
      </c>
      <c r="H664" s="32"/>
    </row>
    <row r="665" spans="2:8" s="1" customFormat="1" ht="16.899999999999999" customHeight="1">
      <c r="B665" s="32"/>
      <c r="C665" s="213" t="s">
        <v>2105</v>
      </c>
      <c r="H665" s="32"/>
    </row>
    <row r="666" spans="2:8" s="1" customFormat="1" ht="16.899999999999999" customHeight="1">
      <c r="B666" s="32"/>
      <c r="C666" s="211" t="s">
        <v>1416</v>
      </c>
      <c r="D666" s="211" t="s">
        <v>1417</v>
      </c>
      <c r="E666" s="17" t="s">
        <v>214</v>
      </c>
      <c r="F666" s="212">
        <v>2.4380000000000002</v>
      </c>
      <c r="H666" s="32"/>
    </row>
    <row r="667" spans="2:8" s="1" customFormat="1" ht="16.899999999999999" customHeight="1">
      <c r="B667" s="32"/>
      <c r="C667" s="211" t="s">
        <v>329</v>
      </c>
      <c r="D667" s="211" t="s">
        <v>330</v>
      </c>
      <c r="E667" s="17" t="s">
        <v>227</v>
      </c>
      <c r="F667" s="212">
        <v>1.85</v>
      </c>
      <c r="H667" s="32"/>
    </row>
    <row r="668" spans="2:8" s="1" customFormat="1" ht="16.899999999999999" customHeight="1">
      <c r="B668" s="32"/>
      <c r="C668" s="207" t="s">
        <v>1385</v>
      </c>
      <c r="D668" s="208" t="s">
        <v>1</v>
      </c>
      <c r="E668" s="209" t="s">
        <v>1</v>
      </c>
      <c r="F668" s="210">
        <v>1.35</v>
      </c>
      <c r="H668" s="32"/>
    </row>
    <row r="669" spans="2:8" s="1" customFormat="1" ht="16.899999999999999" customHeight="1">
      <c r="B669" s="32"/>
      <c r="C669" s="211" t="s">
        <v>1</v>
      </c>
      <c r="D669" s="211" t="s">
        <v>1420</v>
      </c>
      <c r="E669" s="17" t="s">
        <v>1</v>
      </c>
      <c r="F669" s="212">
        <v>1.19</v>
      </c>
      <c r="H669" s="32"/>
    </row>
    <row r="670" spans="2:8" s="1" customFormat="1" ht="16.899999999999999" customHeight="1">
      <c r="B670" s="32"/>
      <c r="C670" s="211" t="s">
        <v>1</v>
      </c>
      <c r="D670" s="211" t="s">
        <v>1421</v>
      </c>
      <c r="E670" s="17" t="s">
        <v>1</v>
      </c>
      <c r="F670" s="212">
        <v>0.16</v>
      </c>
      <c r="H670" s="32"/>
    </row>
    <row r="671" spans="2:8" s="1" customFormat="1" ht="16.899999999999999" customHeight="1">
      <c r="B671" s="32"/>
      <c r="C671" s="211" t="s">
        <v>1385</v>
      </c>
      <c r="D671" s="211" t="s">
        <v>304</v>
      </c>
      <c r="E671" s="17" t="s">
        <v>1</v>
      </c>
      <c r="F671" s="212">
        <v>1.35</v>
      </c>
      <c r="H671" s="32"/>
    </row>
    <row r="672" spans="2:8" s="1" customFormat="1" ht="16.899999999999999" customHeight="1">
      <c r="B672" s="32"/>
      <c r="C672" s="207" t="s">
        <v>1428</v>
      </c>
      <c r="D672" s="208" t="s">
        <v>1</v>
      </c>
      <c r="E672" s="209" t="s">
        <v>1</v>
      </c>
      <c r="F672" s="210">
        <v>6.226</v>
      </c>
      <c r="H672" s="32"/>
    </row>
    <row r="673" spans="2:8" s="1" customFormat="1" ht="16.899999999999999" customHeight="1">
      <c r="B673" s="32"/>
      <c r="C673" s="211" t="s">
        <v>1</v>
      </c>
      <c r="D673" s="211" t="s">
        <v>1426</v>
      </c>
      <c r="E673" s="17" t="s">
        <v>1</v>
      </c>
      <c r="F673" s="212">
        <v>4.2649999999999997</v>
      </c>
      <c r="H673" s="32"/>
    </row>
    <row r="674" spans="2:8" s="1" customFormat="1" ht="16.899999999999999" customHeight="1">
      <c r="B674" s="32"/>
      <c r="C674" s="211" t="s">
        <v>1</v>
      </c>
      <c r="D674" s="211" t="s">
        <v>1427</v>
      </c>
      <c r="E674" s="17" t="s">
        <v>1</v>
      </c>
      <c r="F674" s="212">
        <v>1.9610000000000001</v>
      </c>
      <c r="H674" s="32"/>
    </row>
    <row r="675" spans="2:8" s="1" customFormat="1" ht="16.899999999999999" customHeight="1">
      <c r="B675" s="32"/>
      <c r="C675" s="211" t="s">
        <v>1428</v>
      </c>
      <c r="D675" s="211" t="s">
        <v>221</v>
      </c>
      <c r="E675" s="17" t="s">
        <v>1</v>
      </c>
      <c r="F675" s="212">
        <v>6.226</v>
      </c>
      <c r="H675" s="32"/>
    </row>
    <row r="676" spans="2:8" s="1" customFormat="1" ht="16.899999999999999" customHeight="1">
      <c r="B676" s="32"/>
      <c r="C676" s="207" t="s">
        <v>1387</v>
      </c>
      <c r="D676" s="208" t="s">
        <v>1</v>
      </c>
      <c r="E676" s="209" t="s">
        <v>1</v>
      </c>
      <c r="F676" s="210">
        <v>7.2320000000000002</v>
      </c>
      <c r="H676" s="32"/>
    </row>
    <row r="677" spans="2:8" s="1" customFormat="1" ht="33.75">
      <c r="B677" s="32"/>
      <c r="C677" s="211" t="s">
        <v>1</v>
      </c>
      <c r="D677" s="211" t="s">
        <v>1470</v>
      </c>
      <c r="E677" s="17" t="s">
        <v>1</v>
      </c>
      <c r="F677" s="212">
        <v>2.7519999999999998</v>
      </c>
      <c r="H677" s="32"/>
    </row>
    <row r="678" spans="2:8" s="1" customFormat="1" ht="16.899999999999999" customHeight="1">
      <c r="B678" s="32"/>
      <c r="C678" s="211" t="s">
        <v>1</v>
      </c>
      <c r="D678" s="211" t="s">
        <v>1471</v>
      </c>
      <c r="E678" s="17" t="s">
        <v>1</v>
      </c>
      <c r="F678" s="212">
        <v>1.1519999999999999</v>
      </c>
      <c r="H678" s="32"/>
    </row>
    <row r="679" spans="2:8" s="1" customFormat="1" ht="16.899999999999999" customHeight="1">
      <c r="B679" s="32"/>
      <c r="C679" s="211" t="s">
        <v>1</v>
      </c>
      <c r="D679" s="211" t="s">
        <v>1472</v>
      </c>
      <c r="E679" s="17" t="s">
        <v>1</v>
      </c>
      <c r="F679" s="212">
        <v>1.792</v>
      </c>
      <c r="H679" s="32"/>
    </row>
    <row r="680" spans="2:8" s="1" customFormat="1" ht="16.899999999999999" customHeight="1">
      <c r="B680" s="32"/>
      <c r="C680" s="211" t="s">
        <v>1</v>
      </c>
      <c r="D680" s="211" t="s">
        <v>1473</v>
      </c>
      <c r="E680" s="17" t="s">
        <v>1</v>
      </c>
      <c r="F680" s="212">
        <v>1.536</v>
      </c>
      <c r="H680" s="32"/>
    </row>
    <row r="681" spans="2:8" s="1" customFormat="1" ht="16.899999999999999" customHeight="1">
      <c r="B681" s="32"/>
      <c r="C681" s="211" t="s">
        <v>1387</v>
      </c>
      <c r="D681" s="211" t="s">
        <v>221</v>
      </c>
      <c r="E681" s="17" t="s">
        <v>1</v>
      </c>
      <c r="F681" s="212">
        <v>7.2320000000000002</v>
      </c>
      <c r="H681" s="32"/>
    </row>
    <row r="682" spans="2:8" s="1" customFormat="1" ht="16.899999999999999" customHeight="1">
      <c r="B682" s="32"/>
      <c r="C682" s="213" t="s">
        <v>2105</v>
      </c>
      <c r="H682" s="32"/>
    </row>
    <row r="683" spans="2:8" s="1" customFormat="1" ht="16.899999999999999" customHeight="1">
      <c r="B683" s="32"/>
      <c r="C683" s="211" t="s">
        <v>1467</v>
      </c>
      <c r="D683" s="211" t="s">
        <v>1468</v>
      </c>
      <c r="E683" s="17" t="s">
        <v>214</v>
      </c>
      <c r="F683" s="212">
        <v>7.2320000000000002</v>
      </c>
      <c r="H683" s="32"/>
    </row>
    <row r="684" spans="2:8" s="1" customFormat="1" ht="16.899999999999999" customHeight="1">
      <c r="B684" s="32"/>
      <c r="C684" s="211" t="s">
        <v>1416</v>
      </c>
      <c r="D684" s="211" t="s">
        <v>1417</v>
      </c>
      <c r="E684" s="17" t="s">
        <v>214</v>
      </c>
      <c r="F684" s="212">
        <v>2.4380000000000002</v>
      </c>
      <c r="H684" s="32"/>
    </row>
    <row r="685" spans="2:8" s="1" customFormat="1" ht="16.899999999999999" customHeight="1">
      <c r="B685" s="32"/>
      <c r="C685" s="207" t="s">
        <v>1389</v>
      </c>
      <c r="D685" s="208" t="s">
        <v>1</v>
      </c>
      <c r="E685" s="209" t="s">
        <v>1</v>
      </c>
      <c r="F685" s="210">
        <v>0.44400000000000001</v>
      </c>
      <c r="H685" s="32"/>
    </row>
    <row r="686" spans="2:8" s="1" customFormat="1" ht="16.899999999999999" customHeight="1">
      <c r="B686" s="32"/>
      <c r="C686" s="211" t="s">
        <v>1389</v>
      </c>
      <c r="D686" s="211" t="s">
        <v>1477</v>
      </c>
      <c r="E686" s="17" t="s">
        <v>1</v>
      </c>
      <c r="F686" s="212">
        <v>0.44400000000000001</v>
      </c>
      <c r="H686" s="32"/>
    </row>
    <row r="687" spans="2:8" s="1" customFormat="1" ht="16.899999999999999" customHeight="1">
      <c r="B687" s="32"/>
      <c r="C687" s="213" t="s">
        <v>2105</v>
      </c>
      <c r="H687" s="32"/>
    </row>
    <row r="688" spans="2:8" s="1" customFormat="1" ht="16.899999999999999" customHeight="1">
      <c r="B688" s="32"/>
      <c r="C688" s="211" t="s">
        <v>1474</v>
      </c>
      <c r="D688" s="211" t="s">
        <v>1475</v>
      </c>
      <c r="E688" s="17" t="s">
        <v>214</v>
      </c>
      <c r="F688" s="212">
        <v>0.44400000000000001</v>
      </c>
      <c r="H688" s="32"/>
    </row>
    <row r="689" spans="2:8" s="1" customFormat="1" ht="16.899999999999999" customHeight="1">
      <c r="B689" s="32"/>
      <c r="C689" s="211" t="s">
        <v>1416</v>
      </c>
      <c r="D689" s="211" t="s">
        <v>1417</v>
      </c>
      <c r="E689" s="17" t="s">
        <v>214</v>
      </c>
      <c r="F689" s="212">
        <v>2.4380000000000002</v>
      </c>
      <c r="H689" s="32"/>
    </row>
    <row r="690" spans="2:8" s="1" customFormat="1" ht="16.899999999999999" customHeight="1">
      <c r="B690" s="32"/>
      <c r="C690" s="207" t="s">
        <v>1391</v>
      </c>
      <c r="D690" s="208" t="s">
        <v>1</v>
      </c>
      <c r="E690" s="209" t="s">
        <v>1</v>
      </c>
      <c r="F690" s="210">
        <v>1.6</v>
      </c>
      <c r="H690" s="32"/>
    </row>
    <row r="691" spans="2:8" s="1" customFormat="1" ht="16.899999999999999" customHeight="1">
      <c r="B691" s="32"/>
      <c r="C691" s="211" t="s">
        <v>1391</v>
      </c>
      <c r="D691" s="211" t="s">
        <v>1412</v>
      </c>
      <c r="E691" s="17" t="s">
        <v>1</v>
      </c>
      <c r="F691" s="212">
        <v>1.6</v>
      </c>
      <c r="H691" s="32"/>
    </row>
    <row r="692" spans="2:8" s="1" customFormat="1" ht="16.899999999999999" customHeight="1">
      <c r="B692" s="32"/>
      <c r="C692" s="213" t="s">
        <v>2105</v>
      </c>
      <c r="H692" s="32"/>
    </row>
    <row r="693" spans="2:8" s="1" customFormat="1" ht="16.899999999999999" customHeight="1">
      <c r="B693" s="32"/>
      <c r="C693" s="211" t="s">
        <v>1461</v>
      </c>
      <c r="D693" s="211" t="s">
        <v>1462</v>
      </c>
      <c r="E693" s="17" t="s">
        <v>214</v>
      </c>
      <c r="F693" s="212">
        <v>1.6</v>
      </c>
      <c r="H693" s="32"/>
    </row>
    <row r="694" spans="2:8" s="1" customFormat="1" ht="16.899999999999999" customHeight="1">
      <c r="B694" s="32"/>
      <c r="C694" s="211" t="s">
        <v>1416</v>
      </c>
      <c r="D694" s="211" t="s">
        <v>1417</v>
      </c>
      <c r="E694" s="17" t="s">
        <v>214</v>
      </c>
      <c r="F694" s="212">
        <v>2.4380000000000002</v>
      </c>
      <c r="H694" s="32"/>
    </row>
    <row r="695" spans="2:8" s="1" customFormat="1" ht="26.45" customHeight="1">
      <c r="B695" s="32"/>
      <c r="C695" s="206" t="s">
        <v>107</v>
      </c>
      <c r="D695" s="206" t="s">
        <v>108</v>
      </c>
      <c r="H695" s="32"/>
    </row>
    <row r="696" spans="2:8" s="1" customFormat="1" ht="16.899999999999999" customHeight="1">
      <c r="B696" s="32"/>
      <c r="C696" s="207" t="s">
        <v>1628</v>
      </c>
      <c r="D696" s="208" t="s">
        <v>1</v>
      </c>
      <c r="E696" s="209" t="s">
        <v>1</v>
      </c>
      <c r="F696" s="210">
        <v>807.64</v>
      </c>
      <c r="H696" s="32"/>
    </row>
    <row r="697" spans="2:8" s="1" customFormat="1" ht="16.899999999999999" customHeight="1">
      <c r="B697" s="32"/>
      <c r="C697" s="211" t="s">
        <v>1628</v>
      </c>
      <c r="D697" s="211" t="s">
        <v>1714</v>
      </c>
      <c r="E697" s="17" t="s">
        <v>1</v>
      </c>
      <c r="F697" s="212">
        <v>807.64</v>
      </c>
      <c r="H697" s="32"/>
    </row>
    <row r="698" spans="2:8" s="1" customFormat="1" ht="16.899999999999999" customHeight="1">
      <c r="B698" s="32"/>
      <c r="C698" s="213" t="s">
        <v>2105</v>
      </c>
      <c r="H698" s="32"/>
    </row>
    <row r="699" spans="2:8" s="1" customFormat="1" ht="22.5">
      <c r="B699" s="32"/>
      <c r="C699" s="211" t="s">
        <v>340</v>
      </c>
      <c r="D699" s="211" t="s">
        <v>341</v>
      </c>
      <c r="E699" s="17" t="s">
        <v>207</v>
      </c>
      <c r="F699" s="212">
        <v>5033.74</v>
      </c>
      <c r="H699" s="32"/>
    </row>
    <row r="700" spans="2:8" s="1" customFormat="1" ht="16.899999999999999" customHeight="1">
      <c r="B700" s="32"/>
      <c r="C700" s="211" t="s">
        <v>2021</v>
      </c>
      <c r="D700" s="211" t="s">
        <v>2022</v>
      </c>
      <c r="E700" s="17" t="s">
        <v>207</v>
      </c>
      <c r="F700" s="212">
        <v>2377.92</v>
      </c>
      <c r="H700" s="32"/>
    </row>
    <row r="701" spans="2:8" s="1" customFormat="1" ht="16.899999999999999" customHeight="1">
      <c r="B701" s="32"/>
      <c r="C701" s="211" t="s">
        <v>363</v>
      </c>
      <c r="D701" s="211" t="s">
        <v>364</v>
      </c>
      <c r="E701" s="17" t="s">
        <v>207</v>
      </c>
      <c r="F701" s="212">
        <v>5109.9399999999996</v>
      </c>
      <c r="H701" s="32"/>
    </row>
    <row r="702" spans="2:8" s="1" customFormat="1" ht="16.899999999999999" customHeight="1">
      <c r="B702" s="32"/>
      <c r="C702" s="211" t="s">
        <v>408</v>
      </c>
      <c r="D702" s="211" t="s">
        <v>409</v>
      </c>
      <c r="E702" s="17" t="s">
        <v>410</v>
      </c>
      <c r="F702" s="212">
        <v>0.51100000000000001</v>
      </c>
      <c r="H702" s="32"/>
    </row>
    <row r="703" spans="2:8" s="1" customFormat="1" ht="22.5">
      <c r="B703" s="32"/>
      <c r="C703" s="211" t="s">
        <v>461</v>
      </c>
      <c r="D703" s="211" t="s">
        <v>462</v>
      </c>
      <c r="E703" s="17" t="s">
        <v>207</v>
      </c>
      <c r="F703" s="212">
        <v>5109.9399999999996</v>
      </c>
      <c r="H703" s="32"/>
    </row>
    <row r="704" spans="2:8" s="1" customFormat="1" ht="16.899999999999999" customHeight="1">
      <c r="B704" s="32"/>
      <c r="C704" s="211" t="s">
        <v>2026</v>
      </c>
      <c r="D704" s="211" t="s">
        <v>2027</v>
      </c>
      <c r="E704" s="17" t="s">
        <v>207</v>
      </c>
      <c r="F704" s="212">
        <v>15402.63</v>
      </c>
      <c r="H704" s="32"/>
    </row>
    <row r="705" spans="2:8" s="1" customFormat="1" ht="16.899999999999999" customHeight="1">
      <c r="B705" s="32"/>
      <c r="C705" s="211" t="s">
        <v>1726</v>
      </c>
      <c r="D705" s="211" t="s">
        <v>355</v>
      </c>
      <c r="E705" s="17" t="s">
        <v>356</v>
      </c>
      <c r="F705" s="212">
        <v>10.096</v>
      </c>
      <c r="H705" s="32"/>
    </row>
    <row r="706" spans="2:8" s="1" customFormat="1" ht="16.899999999999999" customHeight="1">
      <c r="B706" s="32"/>
      <c r="C706" s="207" t="s">
        <v>395</v>
      </c>
      <c r="D706" s="208" t="s">
        <v>1</v>
      </c>
      <c r="E706" s="209" t="s">
        <v>1</v>
      </c>
      <c r="F706" s="210">
        <v>840</v>
      </c>
      <c r="H706" s="32"/>
    </row>
    <row r="707" spans="2:8" s="1" customFormat="1" ht="16.899999999999999" customHeight="1">
      <c r="B707" s="32"/>
      <c r="C707" s="211" t="s">
        <v>395</v>
      </c>
      <c r="D707" s="211" t="s">
        <v>1765</v>
      </c>
      <c r="E707" s="17" t="s">
        <v>1</v>
      </c>
      <c r="F707" s="212">
        <v>840</v>
      </c>
      <c r="H707" s="32"/>
    </row>
    <row r="708" spans="2:8" s="1" customFormat="1" ht="16.899999999999999" customHeight="1">
      <c r="B708" s="32"/>
      <c r="C708" s="213" t="s">
        <v>2105</v>
      </c>
      <c r="H708" s="32"/>
    </row>
    <row r="709" spans="2:8" s="1" customFormat="1" ht="16.899999999999999" customHeight="1">
      <c r="B709" s="32"/>
      <c r="C709" s="211" t="s">
        <v>392</v>
      </c>
      <c r="D709" s="211" t="s">
        <v>393</v>
      </c>
      <c r="E709" s="17" t="s">
        <v>298</v>
      </c>
      <c r="F709" s="212">
        <v>970</v>
      </c>
      <c r="H709" s="32"/>
    </row>
    <row r="710" spans="2:8" s="1" customFormat="1" ht="16.899999999999999" customHeight="1">
      <c r="B710" s="32"/>
      <c r="C710" s="211" t="s">
        <v>300</v>
      </c>
      <c r="D710" s="211" t="s">
        <v>301</v>
      </c>
      <c r="E710" s="17" t="s">
        <v>298</v>
      </c>
      <c r="F710" s="212">
        <v>45</v>
      </c>
      <c r="H710" s="32"/>
    </row>
    <row r="711" spans="2:8" s="1" customFormat="1" ht="16.899999999999999" customHeight="1">
      <c r="B711" s="32"/>
      <c r="C711" s="207" t="s">
        <v>259</v>
      </c>
      <c r="D711" s="208" t="s">
        <v>1</v>
      </c>
      <c r="E711" s="209" t="s">
        <v>1</v>
      </c>
      <c r="F711" s="210">
        <v>970</v>
      </c>
      <c r="H711" s="32"/>
    </row>
    <row r="712" spans="2:8" s="1" customFormat="1" ht="16.899999999999999" customHeight="1">
      <c r="B712" s="32"/>
      <c r="C712" s="211" t="s">
        <v>395</v>
      </c>
      <c r="D712" s="211" t="s">
        <v>1765</v>
      </c>
      <c r="E712" s="17" t="s">
        <v>1</v>
      </c>
      <c r="F712" s="212">
        <v>840</v>
      </c>
      <c r="H712" s="32"/>
    </row>
    <row r="713" spans="2:8" s="1" customFormat="1" ht="16.899999999999999" customHeight="1">
      <c r="B713" s="32"/>
      <c r="C713" s="211" t="s">
        <v>1</v>
      </c>
      <c r="D713" s="211" t="s">
        <v>1766</v>
      </c>
      <c r="E713" s="17" t="s">
        <v>1</v>
      </c>
      <c r="F713" s="212">
        <v>130</v>
      </c>
      <c r="H713" s="32"/>
    </row>
    <row r="714" spans="2:8" s="1" customFormat="1" ht="16.899999999999999" customHeight="1">
      <c r="B714" s="32"/>
      <c r="C714" s="211" t="s">
        <v>259</v>
      </c>
      <c r="D714" s="211" t="s">
        <v>221</v>
      </c>
      <c r="E714" s="17" t="s">
        <v>1</v>
      </c>
      <c r="F714" s="212">
        <v>970</v>
      </c>
      <c r="H714" s="32"/>
    </row>
    <row r="715" spans="2:8" s="1" customFormat="1" ht="16.899999999999999" customHeight="1">
      <c r="B715" s="32"/>
      <c r="C715" s="213" t="s">
        <v>2105</v>
      </c>
      <c r="H715" s="32"/>
    </row>
    <row r="716" spans="2:8" s="1" customFormat="1" ht="16.899999999999999" customHeight="1">
      <c r="B716" s="32"/>
      <c r="C716" s="211" t="s">
        <v>392</v>
      </c>
      <c r="D716" s="211" t="s">
        <v>393</v>
      </c>
      <c r="E716" s="17" t="s">
        <v>298</v>
      </c>
      <c r="F716" s="212">
        <v>970</v>
      </c>
      <c r="H716" s="32"/>
    </row>
    <row r="717" spans="2:8" s="1" customFormat="1" ht="16.899999999999999" customHeight="1">
      <c r="B717" s="32"/>
      <c r="C717" s="211" t="s">
        <v>396</v>
      </c>
      <c r="D717" s="211" t="s">
        <v>397</v>
      </c>
      <c r="E717" s="17" t="s">
        <v>298</v>
      </c>
      <c r="F717" s="212">
        <v>970</v>
      </c>
      <c r="H717" s="32"/>
    </row>
    <row r="718" spans="2:8" s="1" customFormat="1" ht="16.899999999999999" customHeight="1">
      <c r="B718" s="32"/>
      <c r="C718" s="207" t="s">
        <v>262</v>
      </c>
      <c r="D718" s="208" t="s">
        <v>1</v>
      </c>
      <c r="E718" s="209" t="s">
        <v>1</v>
      </c>
      <c r="F718" s="210">
        <v>3.5579999999999998</v>
      </c>
      <c r="H718" s="32"/>
    </row>
    <row r="719" spans="2:8" s="1" customFormat="1" ht="16.899999999999999" customHeight="1">
      <c r="B719" s="32"/>
      <c r="C719" s="211" t="s">
        <v>262</v>
      </c>
      <c r="D719" s="211" t="s">
        <v>1752</v>
      </c>
      <c r="E719" s="17" t="s">
        <v>1</v>
      </c>
      <c r="F719" s="212">
        <v>3.5579999999999998</v>
      </c>
      <c r="H719" s="32"/>
    </row>
    <row r="720" spans="2:8" s="1" customFormat="1" ht="16.899999999999999" customHeight="1">
      <c r="B720" s="32"/>
      <c r="C720" s="213" t="s">
        <v>2105</v>
      </c>
      <c r="H720" s="32"/>
    </row>
    <row r="721" spans="2:8" s="1" customFormat="1" ht="16.899999999999999" customHeight="1">
      <c r="B721" s="32"/>
      <c r="C721" s="211" t="s">
        <v>540</v>
      </c>
      <c r="D721" s="211" t="s">
        <v>384</v>
      </c>
      <c r="E721" s="17" t="s">
        <v>214</v>
      </c>
      <c r="F721" s="212">
        <v>3.5579999999999998</v>
      </c>
      <c r="H721" s="32"/>
    </row>
    <row r="722" spans="2:8" s="1" customFormat="1" ht="16.899999999999999" customHeight="1">
      <c r="B722" s="32"/>
      <c r="C722" s="211" t="s">
        <v>455</v>
      </c>
      <c r="D722" s="211" t="s">
        <v>456</v>
      </c>
      <c r="E722" s="17" t="s">
        <v>356</v>
      </c>
      <c r="F722" s="212">
        <v>5.6929999999999996</v>
      </c>
      <c r="H722" s="32"/>
    </row>
    <row r="723" spans="2:8" s="1" customFormat="1" ht="16.899999999999999" customHeight="1">
      <c r="B723" s="32"/>
      <c r="C723" s="207" t="s">
        <v>1633</v>
      </c>
      <c r="D723" s="208" t="s">
        <v>1</v>
      </c>
      <c r="E723" s="209" t="s">
        <v>1</v>
      </c>
      <c r="F723" s="210">
        <v>53.4</v>
      </c>
      <c r="H723" s="32"/>
    </row>
    <row r="724" spans="2:8" s="1" customFormat="1" ht="16.899999999999999" customHeight="1">
      <c r="B724" s="32"/>
      <c r="C724" s="211" t="s">
        <v>1633</v>
      </c>
      <c r="D724" s="211" t="s">
        <v>1890</v>
      </c>
      <c r="E724" s="17" t="s">
        <v>1</v>
      </c>
      <c r="F724" s="212">
        <v>53.4</v>
      </c>
      <c r="H724" s="32"/>
    </row>
    <row r="725" spans="2:8" s="1" customFormat="1" ht="16.899999999999999" customHeight="1">
      <c r="B725" s="32"/>
      <c r="C725" s="213" t="s">
        <v>2105</v>
      </c>
      <c r="H725" s="32"/>
    </row>
    <row r="726" spans="2:8" s="1" customFormat="1" ht="16.899999999999999" customHeight="1">
      <c r="B726" s="32"/>
      <c r="C726" s="211" t="s">
        <v>1886</v>
      </c>
      <c r="D726" s="211" t="s">
        <v>1887</v>
      </c>
      <c r="E726" s="17" t="s">
        <v>207</v>
      </c>
      <c r="F726" s="212">
        <v>141.83000000000001</v>
      </c>
      <c r="H726" s="32"/>
    </row>
    <row r="727" spans="2:8" s="1" customFormat="1" ht="16.899999999999999" customHeight="1">
      <c r="B727" s="32"/>
      <c r="C727" s="211" t="s">
        <v>1900</v>
      </c>
      <c r="D727" s="211" t="s">
        <v>1901</v>
      </c>
      <c r="E727" s="17" t="s">
        <v>207</v>
      </c>
      <c r="F727" s="212">
        <v>53.4</v>
      </c>
      <c r="H727" s="32"/>
    </row>
    <row r="728" spans="2:8" s="1" customFormat="1" ht="16.899999999999999" customHeight="1">
      <c r="B728" s="32"/>
      <c r="C728" s="211" t="s">
        <v>1893</v>
      </c>
      <c r="D728" s="211" t="s">
        <v>1894</v>
      </c>
      <c r="E728" s="17" t="s">
        <v>227</v>
      </c>
      <c r="F728" s="212">
        <v>25.529</v>
      </c>
      <c r="H728" s="32"/>
    </row>
    <row r="729" spans="2:8" s="1" customFormat="1" ht="16.899999999999999" customHeight="1">
      <c r="B729" s="32"/>
      <c r="C729" s="211" t="s">
        <v>1905</v>
      </c>
      <c r="D729" s="211" t="s">
        <v>1906</v>
      </c>
      <c r="E729" s="17" t="s">
        <v>227</v>
      </c>
      <c r="F729" s="212">
        <v>9.6120000000000001</v>
      </c>
      <c r="H729" s="32"/>
    </row>
    <row r="730" spans="2:8" s="1" customFormat="1" ht="16.899999999999999" customHeight="1">
      <c r="B730" s="32"/>
      <c r="C730" s="207" t="s">
        <v>1635</v>
      </c>
      <c r="D730" s="208" t="s">
        <v>1</v>
      </c>
      <c r="E730" s="209" t="s">
        <v>1</v>
      </c>
      <c r="F730" s="210">
        <v>1.26</v>
      </c>
      <c r="H730" s="32"/>
    </row>
    <row r="731" spans="2:8" s="1" customFormat="1" ht="16.899999999999999" customHeight="1">
      <c r="B731" s="32"/>
      <c r="C731" s="211" t="s">
        <v>1635</v>
      </c>
      <c r="D731" s="211" t="s">
        <v>1698</v>
      </c>
      <c r="E731" s="17" t="s">
        <v>1</v>
      </c>
      <c r="F731" s="212">
        <v>1.26</v>
      </c>
      <c r="H731" s="32"/>
    </row>
    <row r="732" spans="2:8" s="1" customFormat="1" ht="16.899999999999999" customHeight="1">
      <c r="B732" s="32"/>
      <c r="C732" s="213" t="s">
        <v>2105</v>
      </c>
      <c r="H732" s="32"/>
    </row>
    <row r="733" spans="2:8" s="1" customFormat="1" ht="22.5">
      <c r="B733" s="32"/>
      <c r="C733" s="211" t="s">
        <v>325</v>
      </c>
      <c r="D733" s="211" t="s">
        <v>326</v>
      </c>
      <c r="E733" s="17" t="s">
        <v>214</v>
      </c>
      <c r="F733" s="212">
        <v>136.70599999999999</v>
      </c>
      <c r="H733" s="32"/>
    </row>
    <row r="734" spans="2:8" s="1" customFormat="1" ht="16.899999999999999" customHeight="1">
      <c r="B734" s="32"/>
      <c r="C734" s="211" t="s">
        <v>336</v>
      </c>
      <c r="D734" s="211" t="s">
        <v>337</v>
      </c>
      <c r="E734" s="17" t="s">
        <v>214</v>
      </c>
      <c r="F734" s="212">
        <v>136.70599999999999</v>
      </c>
      <c r="H734" s="32"/>
    </row>
    <row r="735" spans="2:8" s="1" customFormat="1" ht="16.899999999999999" customHeight="1">
      <c r="B735" s="32"/>
      <c r="C735" s="211" t="s">
        <v>1702</v>
      </c>
      <c r="D735" s="211" t="s">
        <v>1703</v>
      </c>
      <c r="E735" s="17" t="s">
        <v>227</v>
      </c>
      <c r="F735" s="212">
        <v>2.2679999999999998</v>
      </c>
      <c r="H735" s="32"/>
    </row>
    <row r="736" spans="2:8" s="1" customFormat="1" ht="16.899999999999999" customHeight="1">
      <c r="B736" s="32"/>
      <c r="C736" s="207" t="s">
        <v>1637</v>
      </c>
      <c r="D736" s="208" t="s">
        <v>1</v>
      </c>
      <c r="E736" s="209" t="s">
        <v>1</v>
      </c>
      <c r="F736" s="210">
        <v>19.523</v>
      </c>
      <c r="H736" s="32"/>
    </row>
    <row r="737" spans="2:8" s="1" customFormat="1" ht="16.899999999999999" customHeight="1">
      <c r="B737" s="32"/>
      <c r="C737" s="211" t="s">
        <v>1637</v>
      </c>
      <c r="D737" s="211" t="s">
        <v>1699</v>
      </c>
      <c r="E737" s="17" t="s">
        <v>1</v>
      </c>
      <c r="F737" s="212">
        <v>19.523</v>
      </c>
      <c r="H737" s="32"/>
    </row>
    <row r="738" spans="2:8" s="1" customFormat="1" ht="16.899999999999999" customHeight="1">
      <c r="B738" s="32"/>
      <c r="C738" s="213" t="s">
        <v>2105</v>
      </c>
      <c r="H738" s="32"/>
    </row>
    <row r="739" spans="2:8" s="1" customFormat="1" ht="22.5">
      <c r="B739" s="32"/>
      <c r="C739" s="211" t="s">
        <v>325</v>
      </c>
      <c r="D739" s="211" t="s">
        <v>326</v>
      </c>
      <c r="E739" s="17" t="s">
        <v>214</v>
      </c>
      <c r="F739" s="212">
        <v>136.70599999999999</v>
      </c>
      <c r="H739" s="32"/>
    </row>
    <row r="740" spans="2:8" s="1" customFormat="1" ht="16.899999999999999" customHeight="1">
      <c r="B740" s="32"/>
      <c r="C740" s="211" t="s">
        <v>336</v>
      </c>
      <c r="D740" s="211" t="s">
        <v>337</v>
      </c>
      <c r="E740" s="17" t="s">
        <v>214</v>
      </c>
      <c r="F740" s="212">
        <v>136.70599999999999</v>
      </c>
      <c r="H740" s="32"/>
    </row>
    <row r="741" spans="2:8" s="1" customFormat="1" ht="16.899999999999999" customHeight="1">
      <c r="B741" s="32"/>
      <c r="C741" s="207" t="s">
        <v>1640</v>
      </c>
      <c r="D741" s="208" t="s">
        <v>1</v>
      </c>
      <c r="E741" s="209" t="s">
        <v>1</v>
      </c>
      <c r="F741" s="210">
        <v>50</v>
      </c>
      <c r="H741" s="32"/>
    </row>
    <row r="742" spans="2:8" s="1" customFormat="1" ht="16.899999999999999" customHeight="1">
      <c r="B742" s="32"/>
      <c r="C742" s="211" t="s">
        <v>1640</v>
      </c>
      <c r="D742" s="211" t="s">
        <v>1700</v>
      </c>
      <c r="E742" s="17" t="s">
        <v>1</v>
      </c>
      <c r="F742" s="212">
        <v>50</v>
      </c>
      <c r="H742" s="32"/>
    </row>
    <row r="743" spans="2:8" s="1" customFormat="1" ht="16.899999999999999" customHeight="1">
      <c r="B743" s="32"/>
      <c r="C743" s="213" t="s">
        <v>2105</v>
      </c>
      <c r="H743" s="32"/>
    </row>
    <row r="744" spans="2:8" s="1" customFormat="1" ht="22.5">
      <c r="B744" s="32"/>
      <c r="C744" s="211" t="s">
        <v>325</v>
      </c>
      <c r="D744" s="211" t="s">
        <v>326</v>
      </c>
      <c r="E744" s="17" t="s">
        <v>214</v>
      </c>
      <c r="F744" s="212">
        <v>136.70599999999999</v>
      </c>
      <c r="H744" s="32"/>
    </row>
    <row r="745" spans="2:8" s="1" customFormat="1" ht="16.899999999999999" customHeight="1">
      <c r="B745" s="32"/>
      <c r="C745" s="211" t="s">
        <v>336</v>
      </c>
      <c r="D745" s="211" t="s">
        <v>337</v>
      </c>
      <c r="E745" s="17" t="s">
        <v>214</v>
      </c>
      <c r="F745" s="212">
        <v>136.70599999999999</v>
      </c>
      <c r="H745" s="32"/>
    </row>
    <row r="746" spans="2:8" s="1" customFormat="1" ht="16.899999999999999" customHeight="1">
      <c r="B746" s="32"/>
      <c r="C746" s="207" t="s">
        <v>2120</v>
      </c>
      <c r="D746" s="208" t="s">
        <v>1</v>
      </c>
      <c r="E746" s="209" t="s">
        <v>1</v>
      </c>
      <c r="F746" s="210">
        <v>2002.1</v>
      </c>
      <c r="H746" s="32"/>
    </row>
    <row r="747" spans="2:8" s="1" customFormat="1" ht="16.899999999999999" customHeight="1">
      <c r="B747" s="32"/>
      <c r="C747" s="207" t="s">
        <v>1641</v>
      </c>
      <c r="D747" s="208" t="s">
        <v>1</v>
      </c>
      <c r="E747" s="209" t="s">
        <v>1</v>
      </c>
      <c r="F747" s="210">
        <v>84</v>
      </c>
      <c r="H747" s="32"/>
    </row>
    <row r="748" spans="2:8" s="1" customFormat="1" ht="16.899999999999999" customHeight="1">
      <c r="B748" s="32"/>
      <c r="C748" s="211" t="s">
        <v>1641</v>
      </c>
      <c r="D748" s="211" t="s">
        <v>1748</v>
      </c>
      <c r="E748" s="17" t="s">
        <v>1</v>
      </c>
      <c r="F748" s="212">
        <v>84</v>
      </c>
      <c r="H748" s="32"/>
    </row>
    <row r="749" spans="2:8" s="1" customFormat="1" ht="16.899999999999999" customHeight="1">
      <c r="B749" s="32"/>
      <c r="C749" s="213" t="s">
        <v>2105</v>
      </c>
      <c r="H749" s="32"/>
    </row>
    <row r="750" spans="2:8" s="1" customFormat="1" ht="22.5">
      <c r="B750" s="32"/>
      <c r="C750" s="211" t="s">
        <v>1745</v>
      </c>
      <c r="D750" s="211" t="s">
        <v>1746</v>
      </c>
      <c r="E750" s="17" t="s">
        <v>298</v>
      </c>
      <c r="F750" s="212">
        <v>84</v>
      </c>
      <c r="H750" s="32"/>
    </row>
    <row r="751" spans="2:8" s="1" customFormat="1" ht="16.899999999999999" customHeight="1">
      <c r="B751" s="32"/>
      <c r="C751" s="211" t="s">
        <v>296</v>
      </c>
      <c r="D751" s="211" t="s">
        <v>297</v>
      </c>
      <c r="E751" s="17" t="s">
        <v>298</v>
      </c>
      <c r="F751" s="212">
        <v>116</v>
      </c>
      <c r="H751" s="32"/>
    </row>
    <row r="752" spans="2:8" s="1" customFormat="1" ht="22.5">
      <c r="B752" s="32"/>
      <c r="C752" s="211" t="s">
        <v>310</v>
      </c>
      <c r="D752" s="211" t="s">
        <v>311</v>
      </c>
      <c r="E752" s="17" t="s">
        <v>214</v>
      </c>
      <c r="F752" s="212">
        <v>17.79</v>
      </c>
      <c r="H752" s="32"/>
    </row>
    <row r="753" spans="2:8" s="1" customFormat="1" ht="16.899999999999999" customHeight="1">
      <c r="B753" s="32"/>
      <c r="C753" s="211" t="s">
        <v>315</v>
      </c>
      <c r="D753" s="211" t="s">
        <v>316</v>
      </c>
      <c r="E753" s="17" t="s">
        <v>214</v>
      </c>
      <c r="F753" s="212">
        <v>487.16399999999999</v>
      </c>
      <c r="H753" s="32"/>
    </row>
    <row r="754" spans="2:8" s="1" customFormat="1" ht="22.5">
      <c r="B754" s="32"/>
      <c r="C754" s="211" t="s">
        <v>340</v>
      </c>
      <c r="D754" s="211" t="s">
        <v>341</v>
      </c>
      <c r="E754" s="17" t="s">
        <v>207</v>
      </c>
      <c r="F754" s="212">
        <v>5033.74</v>
      </c>
      <c r="H754" s="32"/>
    </row>
    <row r="755" spans="2:8" s="1" customFormat="1" ht="16.899999999999999" customHeight="1">
      <c r="B755" s="32"/>
      <c r="C755" s="211" t="s">
        <v>2058</v>
      </c>
      <c r="D755" s="211" t="s">
        <v>2059</v>
      </c>
      <c r="E755" s="17" t="s">
        <v>298</v>
      </c>
      <c r="F755" s="212">
        <v>168</v>
      </c>
      <c r="H755" s="32"/>
    </row>
    <row r="756" spans="2:8" s="1" customFormat="1" ht="16.899999999999999" customHeight="1">
      <c r="B756" s="32"/>
      <c r="C756" s="211" t="s">
        <v>450</v>
      </c>
      <c r="D756" s="211" t="s">
        <v>451</v>
      </c>
      <c r="E756" s="17" t="s">
        <v>207</v>
      </c>
      <c r="F756" s="212">
        <v>76.2</v>
      </c>
      <c r="H756" s="32"/>
    </row>
    <row r="757" spans="2:8" s="1" customFormat="1" ht="16.899999999999999" customHeight="1">
      <c r="B757" s="32"/>
      <c r="C757" s="211" t="s">
        <v>465</v>
      </c>
      <c r="D757" s="211" t="s">
        <v>466</v>
      </c>
      <c r="E757" s="17" t="s">
        <v>214</v>
      </c>
      <c r="F757" s="212">
        <v>119.384</v>
      </c>
      <c r="H757" s="32"/>
    </row>
    <row r="758" spans="2:8" s="1" customFormat="1" ht="16.899999999999999" customHeight="1">
      <c r="B758" s="32"/>
      <c r="C758" s="211" t="s">
        <v>1921</v>
      </c>
      <c r="D758" s="211" t="s">
        <v>1922</v>
      </c>
      <c r="E758" s="17" t="s">
        <v>207</v>
      </c>
      <c r="F758" s="212">
        <v>76.2</v>
      </c>
      <c r="H758" s="32"/>
    </row>
    <row r="759" spans="2:8" s="1" customFormat="1" ht="16.899999999999999" customHeight="1">
      <c r="B759" s="32"/>
      <c r="C759" s="211" t="s">
        <v>1921</v>
      </c>
      <c r="D759" s="211" t="s">
        <v>1922</v>
      </c>
      <c r="E759" s="17" t="s">
        <v>207</v>
      </c>
      <c r="F759" s="212">
        <v>75.599999999999994</v>
      </c>
      <c r="H759" s="32"/>
    </row>
    <row r="760" spans="2:8" s="1" customFormat="1" ht="16.899999999999999" customHeight="1">
      <c r="B760" s="32"/>
      <c r="C760" s="211" t="s">
        <v>1935</v>
      </c>
      <c r="D760" s="211" t="s">
        <v>1936</v>
      </c>
      <c r="E760" s="17" t="s">
        <v>207</v>
      </c>
      <c r="F760" s="212">
        <v>25.2</v>
      </c>
      <c r="H760" s="32"/>
    </row>
    <row r="761" spans="2:8" s="1" customFormat="1" ht="16.899999999999999" customHeight="1">
      <c r="B761" s="32"/>
      <c r="C761" s="211" t="s">
        <v>1935</v>
      </c>
      <c r="D761" s="211" t="s">
        <v>1936</v>
      </c>
      <c r="E761" s="17" t="s">
        <v>207</v>
      </c>
      <c r="F761" s="212">
        <v>75.599999999999994</v>
      </c>
      <c r="H761" s="32"/>
    </row>
    <row r="762" spans="2:8" s="1" customFormat="1" ht="16.899999999999999" customHeight="1">
      <c r="B762" s="32"/>
      <c r="C762" s="211" t="s">
        <v>490</v>
      </c>
      <c r="D762" s="211" t="s">
        <v>491</v>
      </c>
      <c r="E762" s="17" t="s">
        <v>492</v>
      </c>
      <c r="F762" s="212">
        <v>10.855</v>
      </c>
      <c r="H762" s="32"/>
    </row>
    <row r="763" spans="2:8" s="1" customFormat="1" ht="16.899999999999999" customHeight="1">
      <c r="B763" s="32"/>
      <c r="C763" s="211" t="s">
        <v>490</v>
      </c>
      <c r="D763" s="211" t="s">
        <v>491</v>
      </c>
      <c r="E763" s="17" t="s">
        <v>492</v>
      </c>
      <c r="F763" s="212">
        <v>9.0719999999999992</v>
      </c>
      <c r="H763" s="32"/>
    </row>
    <row r="764" spans="2:8" s="1" customFormat="1" ht="16.899999999999999" customHeight="1">
      <c r="B764" s="32"/>
      <c r="C764" s="211" t="s">
        <v>2026</v>
      </c>
      <c r="D764" s="211" t="s">
        <v>2027</v>
      </c>
      <c r="E764" s="17" t="s">
        <v>207</v>
      </c>
      <c r="F764" s="212">
        <v>15402.63</v>
      </c>
      <c r="H764" s="32"/>
    </row>
    <row r="765" spans="2:8" s="1" customFormat="1" ht="16.899999999999999" customHeight="1">
      <c r="B765" s="32"/>
      <c r="C765" s="211" t="s">
        <v>540</v>
      </c>
      <c r="D765" s="211" t="s">
        <v>384</v>
      </c>
      <c r="E765" s="17" t="s">
        <v>214</v>
      </c>
      <c r="F765" s="212">
        <v>3.5579999999999998</v>
      </c>
      <c r="H765" s="32"/>
    </row>
    <row r="766" spans="2:8" s="1" customFormat="1" ht="16.899999999999999" customHeight="1">
      <c r="B766" s="32"/>
      <c r="C766" s="211" t="s">
        <v>1925</v>
      </c>
      <c r="D766" s="211" t="s">
        <v>481</v>
      </c>
      <c r="E766" s="17" t="s">
        <v>214</v>
      </c>
      <c r="F766" s="212">
        <v>6.5510000000000002</v>
      </c>
      <c r="H766" s="32"/>
    </row>
    <row r="767" spans="2:8" s="1" customFormat="1" ht="16.899999999999999" customHeight="1">
      <c r="B767" s="32"/>
      <c r="C767" s="211" t="s">
        <v>1925</v>
      </c>
      <c r="D767" s="211" t="s">
        <v>481</v>
      </c>
      <c r="E767" s="17" t="s">
        <v>214</v>
      </c>
      <c r="F767" s="212">
        <v>3.8929999999999998</v>
      </c>
      <c r="H767" s="32"/>
    </row>
    <row r="768" spans="2:8" s="1" customFormat="1" ht="16.899999999999999" customHeight="1">
      <c r="B768" s="32"/>
      <c r="C768" s="211" t="s">
        <v>1940</v>
      </c>
      <c r="D768" s="211" t="s">
        <v>1941</v>
      </c>
      <c r="E768" s="17" t="s">
        <v>356</v>
      </c>
      <c r="F768" s="212">
        <v>2569.6439999999998</v>
      </c>
      <c r="H768" s="32"/>
    </row>
    <row r="769" spans="2:8" s="1" customFormat="1" ht="16.899999999999999" customHeight="1">
      <c r="B769" s="32"/>
      <c r="C769" s="207" t="s">
        <v>1643</v>
      </c>
      <c r="D769" s="208" t="s">
        <v>1</v>
      </c>
      <c r="E769" s="209" t="s">
        <v>1</v>
      </c>
      <c r="F769" s="210">
        <v>51</v>
      </c>
      <c r="H769" s="32"/>
    </row>
    <row r="770" spans="2:8" s="1" customFormat="1" ht="16.899999999999999" customHeight="1">
      <c r="B770" s="32"/>
      <c r="C770" s="211" t="s">
        <v>1643</v>
      </c>
      <c r="D770" s="211" t="s">
        <v>1750</v>
      </c>
      <c r="E770" s="17" t="s">
        <v>1</v>
      </c>
      <c r="F770" s="212">
        <v>51</v>
      </c>
      <c r="H770" s="32"/>
    </row>
    <row r="771" spans="2:8" s="1" customFormat="1" ht="16.899999999999999" customHeight="1">
      <c r="B771" s="32"/>
      <c r="C771" s="213" t="s">
        <v>2105</v>
      </c>
      <c r="H771" s="32"/>
    </row>
    <row r="772" spans="2:8" s="1" customFormat="1" ht="22.5">
      <c r="B772" s="32"/>
      <c r="C772" s="211" t="s">
        <v>378</v>
      </c>
      <c r="D772" s="211" t="s">
        <v>379</v>
      </c>
      <c r="E772" s="17" t="s">
        <v>298</v>
      </c>
      <c r="F772" s="212">
        <v>51</v>
      </c>
      <c r="H772" s="32"/>
    </row>
    <row r="773" spans="2:8" s="1" customFormat="1" ht="16.899999999999999" customHeight="1">
      <c r="B773" s="32"/>
      <c r="C773" s="211" t="s">
        <v>296</v>
      </c>
      <c r="D773" s="211" t="s">
        <v>297</v>
      </c>
      <c r="E773" s="17" t="s">
        <v>298</v>
      </c>
      <c r="F773" s="212">
        <v>116</v>
      </c>
      <c r="H773" s="32"/>
    </row>
    <row r="774" spans="2:8" s="1" customFormat="1" ht="22.5">
      <c r="B774" s="32"/>
      <c r="C774" s="211" t="s">
        <v>310</v>
      </c>
      <c r="D774" s="211" t="s">
        <v>311</v>
      </c>
      <c r="E774" s="17" t="s">
        <v>214</v>
      </c>
      <c r="F774" s="212">
        <v>17.79</v>
      </c>
      <c r="H774" s="32"/>
    </row>
    <row r="775" spans="2:8" s="1" customFormat="1" ht="16.899999999999999" customHeight="1">
      <c r="B775" s="32"/>
      <c r="C775" s="211" t="s">
        <v>315</v>
      </c>
      <c r="D775" s="211" t="s">
        <v>316</v>
      </c>
      <c r="E775" s="17" t="s">
        <v>214</v>
      </c>
      <c r="F775" s="212">
        <v>487.16399999999999</v>
      </c>
      <c r="H775" s="32"/>
    </row>
    <row r="776" spans="2:8" s="1" customFormat="1" ht="22.5">
      <c r="B776" s="32"/>
      <c r="C776" s="211" t="s">
        <v>340</v>
      </c>
      <c r="D776" s="211" t="s">
        <v>341</v>
      </c>
      <c r="E776" s="17" t="s">
        <v>207</v>
      </c>
      <c r="F776" s="212">
        <v>5033.74</v>
      </c>
      <c r="H776" s="32"/>
    </row>
    <row r="777" spans="2:8" s="1" customFormat="1" ht="16.899999999999999" customHeight="1">
      <c r="B777" s="32"/>
      <c r="C777" s="211" t="s">
        <v>414</v>
      </c>
      <c r="D777" s="211" t="s">
        <v>415</v>
      </c>
      <c r="E777" s="17" t="s">
        <v>298</v>
      </c>
      <c r="F777" s="212">
        <v>51</v>
      </c>
      <c r="H777" s="32"/>
    </row>
    <row r="778" spans="2:8" s="1" customFormat="1" ht="16.899999999999999" customHeight="1">
      <c r="B778" s="32"/>
      <c r="C778" s="211" t="s">
        <v>427</v>
      </c>
      <c r="D778" s="211" t="s">
        <v>428</v>
      </c>
      <c r="E778" s="17" t="s">
        <v>298</v>
      </c>
      <c r="F778" s="212">
        <v>51</v>
      </c>
      <c r="H778" s="32"/>
    </row>
    <row r="779" spans="2:8" s="1" customFormat="1" ht="16.899999999999999" customHeight="1">
      <c r="B779" s="32"/>
      <c r="C779" s="211" t="s">
        <v>436</v>
      </c>
      <c r="D779" s="211" t="s">
        <v>437</v>
      </c>
      <c r="E779" s="17" t="s">
        <v>207</v>
      </c>
      <c r="F779" s="212">
        <v>31.306999999999999</v>
      </c>
      <c r="H779" s="32"/>
    </row>
    <row r="780" spans="2:8" s="1" customFormat="1" ht="16.899999999999999" customHeight="1">
      <c r="B780" s="32"/>
      <c r="C780" s="211" t="s">
        <v>450</v>
      </c>
      <c r="D780" s="211" t="s">
        <v>451</v>
      </c>
      <c r="E780" s="17" t="s">
        <v>207</v>
      </c>
      <c r="F780" s="212">
        <v>76.2</v>
      </c>
      <c r="H780" s="32"/>
    </row>
    <row r="781" spans="2:8" s="1" customFormat="1" ht="16.899999999999999" customHeight="1">
      <c r="B781" s="32"/>
      <c r="C781" s="211" t="s">
        <v>465</v>
      </c>
      <c r="D781" s="211" t="s">
        <v>466</v>
      </c>
      <c r="E781" s="17" t="s">
        <v>214</v>
      </c>
      <c r="F781" s="212">
        <v>119.384</v>
      </c>
      <c r="H781" s="32"/>
    </row>
    <row r="782" spans="2:8" s="1" customFormat="1" ht="16.899999999999999" customHeight="1">
      <c r="B782" s="32"/>
      <c r="C782" s="211" t="s">
        <v>1921</v>
      </c>
      <c r="D782" s="211" t="s">
        <v>1922</v>
      </c>
      <c r="E782" s="17" t="s">
        <v>207</v>
      </c>
      <c r="F782" s="212">
        <v>76.2</v>
      </c>
      <c r="H782" s="32"/>
    </row>
    <row r="783" spans="2:8" s="1" customFormat="1" ht="16.899999999999999" customHeight="1">
      <c r="B783" s="32"/>
      <c r="C783" s="211" t="s">
        <v>490</v>
      </c>
      <c r="D783" s="211" t="s">
        <v>491</v>
      </c>
      <c r="E783" s="17" t="s">
        <v>492</v>
      </c>
      <c r="F783" s="212">
        <v>10.855</v>
      </c>
      <c r="H783" s="32"/>
    </row>
    <row r="784" spans="2:8" s="1" customFormat="1" ht="16.899999999999999" customHeight="1">
      <c r="B784" s="32"/>
      <c r="C784" s="211" t="s">
        <v>2026</v>
      </c>
      <c r="D784" s="211" t="s">
        <v>2027</v>
      </c>
      <c r="E784" s="17" t="s">
        <v>207</v>
      </c>
      <c r="F784" s="212">
        <v>15402.63</v>
      </c>
      <c r="H784" s="32"/>
    </row>
    <row r="785" spans="2:8" s="1" customFormat="1" ht="16.899999999999999" customHeight="1">
      <c r="B785" s="32"/>
      <c r="C785" s="211" t="s">
        <v>540</v>
      </c>
      <c r="D785" s="211" t="s">
        <v>384</v>
      </c>
      <c r="E785" s="17" t="s">
        <v>214</v>
      </c>
      <c r="F785" s="212">
        <v>3.5579999999999998</v>
      </c>
      <c r="H785" s="32"/>
    </row>
    <row r="786" spans="2:8" s="1" customFormat="1" ht="16.899999999999999" customHeight="1">
      <c r="B786" s="32"/>
      <c r="C786" s="211" t="s">
        <v>1925</v>
      </c>
      <c r="D786" s="211" t="s">
        <v>481</v>
      </c>
      <c r="E786" s="17" t="s">
        <v>214</v>
      </c>
      <c r="F786" s="212">
        <v>6.5510000000000002</v>
      </c>
      <c r="H786" s="32"/>
    </row>
    <row r="787" spans="2:8" s="1" customFormat="1" ht="16.899999999999999" customHeight="1">
      <c r="B787" s="32"/>
      <c r="C787" s="207" t="s">
        <v>2121</v>
      </c>
      <c r="D787" s="208" t="s">
        <v>1</v>
      </c>
      <c r="E787" s="209" t="s">
        <v>1</v>
      </c>
      <c r="F787" s="210">
        <v>461.1</v>
      </c>
      <c r="H787" s="32"/>
    </row>
    <row r="788" spans="2:8" s="1" customFormat="1" ht="16.899999999999999" customHeight="1">
      <c r="B788" s="32"/>
      <c r="C788" s="207" t="s">
        <v>274</v>
      </c>
      <c r="D788" s="208" t="s">
        <v>1</v>
      </c>
      <c r="E788" s="209" t="s">
        <v>1</v>
      </c>
      <c r="F788" s="210">
        <v>419.02</v>
      </c>
      <c r="H788" s="32"/>
    </row>
    <row r="789" spans="2:8" s="1" customFormat="1" ht="16.899999999999999" customHeight="1">
      <c r="B789" s="32"/>
      <c r="C789" s="211" t="s">
        <v>274</v>
      </c>
      <c r="D789" s="211" t="s">
        <v>1721</v>
      </c>
      <c r="E789" s="17" t="s">
        <v>1</v>
      </c>
      <c r="F789" s="212">
        <v>419.02</v>
      </c>
      <c r="H789" s="32"/>
    </row>
    <row r="790" spans="2:8" s="1" customFormat="1" ht="16.899999999999999" customHeight="1">
      <c r="B790" s="32"/>
      <c r="C790" s="213" t="s">
        <v>2105</v>
      </c>
      <c r="H790" s="32"/>
    </row>
    <row r="791" spans="2:8" s="1" customFormat="1" ht="22.5">
      <c r="B791" s="32"/>
      <c r="C791" s="211" t="s">
        <v>340</v>
      </c>
      <c r="D791" s="211" t="s">
        <v>341</v>
      </c>
      <c r="E791" s="17" t="s">
        <v>207</v>
      </c>
      <c r="F791" s="212">
        <v>5033.74</v>
      </c>
      <c r="H791" s="32"/>
    </row>
    <row r="792" spans="2:8" s="1" customFormat="1" ht="16.899999999999999" customHeight="1">
      <c r="B792" s="32"/>
      <c r="C792" s="211" t="s">
        <v>363</v>
      </c>
      <c r="D792" s="211" t="s">
        <v>364</v>
      </c>
      <c r="E792" s="17" t="s">
        <v>207</v>
      </c>
      <c r="F792" s="212">
        <v>5109.9399999999996</v>
      </c>
      <c r="H792" s="32"/>
    </row>
    <row r="793" spans="2:8" s="1" customFormat="1" ht="16.899999999999999" customHeight="1">
      <c r="B793" s="32"/>
      <c r="C793" s="211" t="s">
        <v>408</v>
      </c>
      <c r="D793" s="211" t="s">
        <v>409</v>
      </c>
      <c r="E793" s="17" t="s">
        <v>410</v>
      </c>
      <c r="F793" s="212">
        <v>0.51100000000000001</v>
      </c>
      <c r="H793" s="32"/>
    </row>
    <row r="794" spans="2:8" s="1" customFormat="1" ht="22.5">
      <c r="B794" s="32"/>
      <c r="C794" s="211" t="s">
        <v>461</v>
      </c>
      <c r="D794" s="211" t="s">
        <v>462</v>
      </c>
      <c r="E794" s="17" t="s">
        <v>207</v>
      </c>
      <c r="F794" s="212">
        <v>5109.9399999999996</v>
      </c>
      <c r="H794" s="32"/>
    </row>
    <row r="795" spans="2:8" s="1" customFormat="1" ht="16.899999999999999" customHeight="1">
      <c r="B795" s="32"/>
      <c r="C795" s="211" t="s">
        <v>465</v>
      </c>
      <c r="D795" s="211" t="s">
        <v>466</v>
      </c>
      <c r="E795" s="17" t="s">
        <v>214</v>
      </c>
      <c r="F795" s="212">
        <v>119.384</v>
      </c>
      <c r="H795" s="32"/>
    </row>
    <row r="796" spans="2:8" s="1" customFormat="1" ht="16.899999999999999" customHeight="1">
      <c r="B796" s="32"/>
      <c r="C796" s="211" t="s">
        <v>471</v>
      </c>
      <c r="D796" s="211" t="s">
        <v>2135</v>
      </c>
      <c r="E796" s="17" t="s">
        <v>356</v>
      </c>
      <c r="F796" s="212">
        <v>52.378</v>
      </c>
      <c r="H796" s="32"/>
    </row>
    <row r="797" spans="2:8" s="1" customFormat="1" ht="16.899999999999999" customHeight="1">
      <c r="B797" s="32"/>
      <c r="C797" s="207" t="s">
        <v>276</v>
      </c>
      <c r="D797" s="208" t="s">
        <v>1</v>
      </c>
      <c r="E797" s="209" t="s">
        <v>1</v>
      </c>
      <c r="F797" s="210">
        <v>471.67200000000003</v>
      </c>
      <c r="H797" s="32"/>
    </row>
    <row r="798" spans="2:8" s="1" customFormat="1" ht="16.899999999999999" customHeight="1">
      <c r="B798" s="32"/>
      <c r="C798" s="211" t="s">
        <v>276</v>
      </c>
      <c r="D798" s="211" t="s">
        <v>1690</v>
      </c>
      <c r="E798" s="17" t="s">
        <v>1</v>
      </c>
      <c r="F798" s="212">
        <v>471.67200000000003</v>
      </c>
      <c r="H798" s="32"/>
    </row>
    <row r="799" spans="2:8" s="1" customFormat="1" ht="16.899999999999999" customHeight="1">
      <c r="B799" s="32"/>
      <c r="C799" s="213" t="s">
        <v>2105</v>
      </c>
      <c r="H799" s="32"/>
    </row>
    <row r="800" spans="2:8" s="1" customFormat="1" ht="16.899999999999999" customHeight="1">
      <c r="B800" s="32"/>
      <c r="C800" s="211" t="s">
        <v>315</v>
      </c>
      <c r="D800" s="211" t="s">
        <v>316</v>
      </c>
      <c r="E800" s="17" t="s">
        <v>214</v>
      </c>
      <c r="F800" s="212">
        <v>487.16399999999999</v>
      </c>
      <c r="H800" s="32"/>
    </row>
    <row r="801" spans="2:8" s="1" customFormat="1" ht="16.899999999999999" customHeight="1">
      <c r="B801" s="32"/>
      <c r="C801" s="211" t="s">
        <v>321</v>
      </c>
      <c r="D801" s="211" t="s">
        <v>322</v>
      </c>
      <c r="E801" s="17" t="s">
        <v>214</v>
      </c>
      <c r="F801" s="212">
        <v>48.110999999999997</v>
      </c>
      <c r="H801" s="32"/>
    </row>
    <row r="802" spans="2:8" s="1" customFormat="1" ht="16.899999999999999" customHeight="1">
      <c r="B802" s="32"/>
      <c r="C802" s="207" t="s">
        <v>278</v>
      </c>
      <c r="D802" s="208" t="s">
        <v>1</v>
      </c>
      <c r="E802" s="209" t="s">
        <v>1</v>
      </c>
      <c r="F802" s="210">
        <v>65.923000000000002</v>
      </c>
      <c r="H802" s="32"/>
    </row>
    <row r="803" spans="2:8" s="1" customFormat="1" ht="16.899999999999999" customHeight="1">
      <c r="B803" s="32"/>
      <c r="C803" s="211" t="s">
        <v>278</v>
      </c>
      <c r="D803" s="211" t="s">
        <v>1697</v>
      </c>
      <c r="E803" s="17" t="s">
        <v>1</v>
      </c>
      <c r="F803" s="212">
        <v>65.923000000000002</v>
      </c>
      <c r="H803" s="32"/>
    </row>
    <row r="804" spans="2:8" s="1" customFormat="1" ht="16.899999999999999" customHeight="1">
      <c r="B804" s="32"/>
      <c r="C804" s="213" t="s">
        <v>2105</v>
      </c>
      <c r="H804" s="32"/>
    </row>
    <row r="805" spans="2:8" s="1" customFormat="1" ht="22.5">
      <c r="B805" s="32"/>
      <c r="C805" s="211" t="s">
        <v>325</v>
      </c>
      <c r="D805" s="211" t="s">
        <v>326</v>
      </c>
      <c r="E805" s="17" t="s">
        <v>214</v>
      </c>
      <c r="F805" s="212">
        <v>136.70599999999999</v>
      </c>
      <c r="H805" s="32"/>
    </row>
    <row r="806" spans="2:8" s="1" customFormat="1" ht="16.899999999999999" customHeight="1">
      <c r="B806" s="32"/>
      <c r="C806" s="211" t="s">
        <v>336</v>
      </c>
      <c r="D806" s="211" t="s">
        <v>337</v>
      </c>
      <c r="E806" s="17" t="s">
        <v>214</v>
      </c>
      <c r="F806" s="212">
        <v>136.70599999999999</v>
      </c>
      <c r="H806" s="32"/>
    </row>
    <row r="807" spans="2:8" s="1" customFormat="1" ht="16.899999999999999" customHeight="1">
      <c r="B807" s="32"/>
      <c r="C807" s="211" t="s">
        <v>329</v>
      </c>
      <c r="D807" s="211" t="s">
        <v>330</v>
      </c>
      <c r="E807" s="17" t="s">
        <v>227</v>
      </c>
      <c r="F807" s="212">
        <v>118.661</v>
      </c>
      <c r="H807" s="32"/>
    </row>
    <row r="808" spans="2:8" s="1" customFormat="1" ht="16.899999999999999" customHeight="1">
      <c r="B808" s="32"/>
      <c r="C808" s="207" t="s">
        <v>1647</v>
      </c>
      <c r="D808" s="208" t="s">
        <v>1</v>
      </c>
      <c r="E808" s="209" t="s">
        <v>1</v>
      </c>
      <c r="F808" s="210">
        <v>2945.55</v>
      </c>
      <c r="H808" s="32"/>
    </row>
    <row r="809" spans="2:8" s="1" customFormat="1" ht="16.899999999999999" customHeight="1">
      <c r="B809" s="32"/>
      <c r="C809" s="211" t="s">
        <v>1647</v>
      </c>
      <c r="D809" s="211" t="s">
        <v>1717</v>
      </c>
      <c r="E809" s="17" t="s">
        <v>1</v>
      </c>
      <c r="F809" s="212">
        <v>2945.55</v>
      </c>
      <c r="H809" s="32"/>
    </row>
    <row r="810" spans="2:8" s="1" customFormat="1" ht="16.899999999999999" customHeight="1">
      <c r="B810" s="32"/>
      <c r="C810" s="213" t="s">
        <v>2105</v>
      </c>
      <c r="H810" s="32"/>
    </row>
    <row r="811" spans="2:8" s="1" customFormat="1" ht="22.5">
      <c r="B811" s="32"/>
      <c r="C811" s="211" t="s">
        <v>340</v>
      </c>
      <c r="D811" s="211" t="s">
        <v>341</v>
      </c>
      <c r="E811" s="17" t="s">
        <v>207</v>
      </c>
      <c r="F811" s="212">
        <v>5033.74</v>
      </c>
      <c r="H811" s="32"/>
    </row>
    <row r="812" spans="2:8" s="1" customFormat="1" ht="16.899999999999999" customHeight="1">
      <c r="B812" s="32"/>
      <c r="C812" s="211" t="s">
        <v>2016</v>
      </c>
      <c r="D812" s="211" t="s">
        <v>2017</v>
      </c>
      <c r="E812" s="17" t="s">
        <v>207</v>
      </c>
      <c r="F812" s="212">
        <v>8785.65</v>
      </c>
      <c r="H812" s="32"/>
    </row>
    <row r="813" spans="2:8" s="1" customFormat="1" ht="16.899999999999999" customHeight="1">
      <c r="B813" s="32"/>
      <c r="C813" s="211" t="s">
        <v>349</v>
      </c>
      <c r="D813" s="211" t="s">
        <v>350</v>
      </c>
      <c r="E813" s="17" t="s">
        <v>207</v>
      </c>
      <c r="F813" s="212">
        <v>2105.19</v>
      </c>
      <c r="H813" s="32"/>
    </row>
    <row r="814" spans="2:8" s="1" customFormat="1" ht="16.899999999999999" customHeight="1">
      <c r="B814" s="32"/>
      <c r="C814" s="211" t="s">
        <v>1736</v>
      </c>
      <c r="D814" s="211" t="s">
        <v>1737</v>
      </c>
      <c r="E814" s="17" t="s">
        <v>207</v>
      </c>
      <c r="F814" s="212">
        <v>2928.55</v>
      </c>
      <c r="H814" s="32"/>
    </row>
    <row r="815" spans="2:8" s="1" customFormat="1" ht="16.899999999999999" customHeight="1">
      <c r="B815" s="32"/>
      <c r="C815" s="211" t="s">
        <v>363</v>
      </c>
      <c r="D815" s="211" t="s">
        <v>364</v>
      </c>
      <c r="E815" s="17" t="s">
        <v>207</v>
      </c>
      <c r="F815" s="212">
        <v>5109.9399999999996</v>
      </c>
      <c r="H815" s="32"/>
    </row>
    <row r="816" spans="2:8" s="1" customFormat="1" ht="16.899999999999999" customHeight="1">
      <c r="B816" s="32"/>
      <c r="C816" s="211" t="s">
        <v>408</v>
      </c>
      <c r="D816" s="211" t="s">
        <v>409</v>
      </c>
      <c r="E816" s="17" t="s">
        <v>410</v>
      </c>
      <c r="F816" s="212">
        <v>0.51100000000000001</v>
      </c>
      <c r="H816" s="32"/>
    </row>
    <row r="817" spans="2:8" s="1" customFormat="1" ht="22.5">
      <c r="B817" s="32"/>
      <c r="C817" s="211" t="s">
        <v>461</v>
      </c>
      <c r="D817" s="211" t="s">
        <v>462</v>
      </c>
      <c r="E817" s="17" t="s">
        <v>207</v>
      </c>
      <c r="F817" s="212">
        <v>5109.9399999999996</v>
      </c>
      <c r="H817" s="32"/>
    </row>
    <row r="818" spans="2:8" s="1" customFormat="1" ht="16.899999999999999" customHeight="1">
      <c r="B818" s="32"/>
      <c r="C818" s="211" t="s">
        <v>2026</v>
      </c>
      <c r="D818" s="211" t="s">
        <v>2027</v>
      </c>
      <c r="E818" s="17" t="s">
        <v>207</v>
      </c>
      <c r="F818" s="212">
        <v>15402.63</v>
      </c>
      <c r="H818" s="32"/>
    </row>
    <row r="819" spans="2:8" s="1" customFormat="1" ht="16.899999999999999" customHeight="1">
      <c r="B819" s="32"/>
      <c r="C819" s="211" t="s">
        <v>1740</v>
      </c>
      <c r="D819" s="211" t="s">
        <v>355</v>
      </c>
      <c r="E819" s="17" t="s">
        <v>356</v>
      </c>
      <c r="F819" s="212">
        <v>19.036000000000001</v>
      </c>
      <c r="H819" s="32"/>
    </row>
    <row r="820" spans="2:8" s="1" customFormat="1" ht="16.899999999999999" customHeight="1">
      <c r="B820" s="32"/>
      <c r="C820" s="207" t="s">
        <v>1649</v>
      </c>
      <c r="D820" s="208" t="s">
        <v>1</v>
      </c>
      <c r="E820" s="209" t="s">
        <v>1</v>
      </c>
      <c r="F820" s="210">
        <v>630.04999999999995</v>
      </c>
      <c r="H820" s="32"/>
    </row>
    <row r="821" spans="2:8" s="1" customFormat="1" ht="16.899999999999999" customHeight="1">
      <c r="B821" s="32"/>
      <c r="C821" s="211" t="s">
        <v>1649</v>
      </c>
      <c r="D821" s="211" t="s">
        <v>1718</v>
      </c>
      <c r="E821" s="17" t="s">
        <v>1</v>
      </c>
      <c r="F821" s="212">
        <v>630.04999999999995</v>
      </c>
      <c r="H821" s="32"/>
    </row>
    <row r="822" spans="2:8" s="1" customFormat="1" ht="16.899999999999999" customHeight="1">
      <c r="B822" s="32"/>
      <c r="C822" s="213" t="s">
        <v>2105</v>
      </c>
      <c r="H822" s="32"/>
    </row>
    <row r="823" spans="2:8" s="1" customFormat="1" ht="22.5">
      <c r="B823" s="32"/>
      <c r="C823" s="211" t="s">
        <v>340</v>
      </c>
      <c r="D823" s="211" t="s">
        <v>341</v>
      </c>
      <c r="E823" s="17" t="s">
        <v>207</v>
      </c>
      <c r="F823" s="212">
        <v>5033.74</v>
      </c>
      <c r="H823" s="32"/>
    </row>
    <row r="824" spans="2:8" s="1" customFormat="1" ht="16.899999999999999" customHeight="1">
      <c r="B824" s="32"/>
      <c r="C824" s="211" t="s">
        <v>2011</v>
      </c>
      <c r="D824" s="211" t="s">
        <v>2012</v>
      </c>
      <c r="E824" s="17" t="s">
        <v>207</v>
      </c>
      <c r="F824" s="212">
        <v>4299.66</v>
      </c>
      <c r="H824" s="32"/>
    </row>
    <row r="825" spans="2:8" s="1" customFormat="1" ht="16.899999999999999" customHeight="1">
      <c r="B825" s="32"/>
      <c r="C825" s="211" t="s">
        <v>363</v>
      </c>
      <c r="D825" s="211" t="s">
        <v>364</v>
      </c>
      <c r="E825" s="17" t="s">
        <v>207</v>
      </c>
      <c r="F825" s="212">
        <v>5109.9399999999996</v>
      </c>
      <c r="H825" s="32"/>
    </row>
    <row r="826" spans="2:8" s="1" customFormat="1" ht="16.899999999999999" customHeight="1">
      <c r="B826" s="32"/>
      <c r="C826" s="211" t="s">
        <v>408</v>
      </c>
      <c r="D826" s="211" t="s">
        <v>409</v>
      </c>
      <c r="E826" s="17" t="s">
        <v>410</v>
      </c>
      <c r="F826" s="212">
        <v>0.51100000000000001</v>
      </c>
      <c r="H826" s="32"/>
    </row>
    <row r="827" spans="2:8" s="1" customFormat="1" ht="22.5">
      <c r="B827" s="32"/>
      <c r="C827" s="211" t="s">
        <v>461</v>
      </c>
      <c r="D827" s="211" t="s">
        <v>462</v>
      </c>
      <c r="E827" s="17" t="s">
        <v>207</v>
      </c>
      <c r="F827" s="212">
        <v>5109.9399999999996</v>
      </c>
      <c r="H827" s="32"/>
    </row>
    <row r="828" spans="2:8" s="1" customFormat="1" ht="16.899999999999999" customHeight="1">
      <c r="B828" s="32"/>
      <c r="C828" s="211" t="s">
        <v>2026</v>
      </c>
      <c r="D828" s="211" t="s">
        <v>2027</v>
      </c>
      <c r="E828" s="17" t="s">
        <v>207</v>
      </c>
      <c r="F828" s="212">
        <v>15402.63</v>
      </c>
      <c r="H828" s="32"/>
    </row>
    <row r="829" spans="2:8" s="1" customFormat="1" ht="16.899999999999999" customHeight="1">
      <c r="B829" s="32"/>
      <c r="C829" s="211" t="s">
        <v>1729</v>
      </c>
      <c r="D829" s="211" t="s">
        <v>355</v>
      </c>
      <c r="E829" s="17" t="s">
        <v>356</v>
      </c>
      <c r="F829" s="212">
        <v>3.15</v>
      </c>
      <c r="H829" s="32"/>
    </row>
    <row r="830" spans="2:8" s="1" customFormat="1" ht="16.899999999999999" customHeight="1">
      <c r="B830" s="32"/>
      <c r="C830" s="207" t="s">
        <v>1651</v>
      </c>
      <c r="D830" s="208" t="s">
        <v>1</v>
      </c>
      <c r="E830" s="209" t="s">
        <v>1</v>
      </c>
      <c r="F830" s="210">
        <v>211.74</v>
      </c>
      <c r="H830" s="32"/>
    </row>
    <row r="831" spans="2:8" s="1" customFormat="1" ht="16.899999999999999" customHeight="1">
      <c r="B831" s="32"/>
      <c r="C831" s="211" t="s">
        <v>1651</v>
      </c>
      <c r="D831" s="211" t="s">
        <v>1715</v>
      </c>
      <c r="E831" s="17" t="s">
        <v>1</v>
      </c>
      <c r="F831" s="212">
        <v>211.74</v>
      </c>
      <c r="H831" s="32"/>
    </row>
    <row r="832" spans="2:8" s="1" customFormat="1" ht="16.899999999999999" customHeight="1">
      <c r="B832" s="32"/>
      <c r="C832" s="213" t="s">
        <v>2105</v>
      </c>
      <c r="H832" s="32"/>
    </row>
    <row r="833" spans="2:8" s="1" customFormat="1" ht="22.5">
      <c r="B833" s="32"/>
      <c r="C833" s="211" t="s">
        <v>340</v>
      </c>
      <c r="D833" s="211" t="s">
        <v>341</v>
      </c>
      <c r="E833" s="17" t="s">
        <v>207</v>
      </c>
      <c r="F833" s="212">
        <v>5033.74</v>
      </c>
      <c r="H833" s="32"/>
    </row>
    <row r="834" spans="2:8" s="1" customFormat="1" ht="16.899999999999999" customHeight="1">
      <c r="B834" s="32"/>
      <c r="C834" s="211" t="s">
        <v>2011</v>
      </c>
      <c r="D834" s="211" t="s">
        <v>2012</v>
      </c>
      <c r="E834" s="17" t="s">
        <v>207</v>
      </c>
      <c r="F834" s="212">
        <v>4299.66</v>
      </c>
      <c r="H834" s="32"/>
    </row>
    <row r="835" spans="2:8" s="1" customFormat="1" ht="16.899999999999999" customHeight="1">
      <c r="B835" s="32"/>
      <c r="C835" s="211" t="s">
        <v>363</v>
      </c>
      <c r="D835" s="211" t="s">
        <v>364</v>
      </c>
      <c r="E835" s="17" t="s">
        <v>207</v>
      </c>
      <c r="F835" s="212">
        <v>5109.9399999999996</v>
      </c>
      <c r="H835" s="32"/>
    </row>
    <row r="836" spans="2:8" s="1" customFormat="1" ht="16.899999999999999" customHeight="1">
      <c r="B836" s="32"/>
      <c r="C836" s="211" t="s">
        <v>408</v>
      </c>
      <c r="D836" s="211" t="s">
        <v>409</v>
      </c>
      <c r="E836" s="17" t="s">
        <v>410</v>
      </c>
      <c r="F836" s="212">
        <v>0.51100000000000001</v>
      </c>
      <c r="H836" s="32"/>
    </row>
    <row r="837" spans="2:8" s="1" customFormat="1" ht="22.5">
      <c r="B837" s="32"/>
      <c r="C837" s="211" t="s">
        <v>461</v>
      </c>
      <c r="D837" s="211" t="s">
        <v>462</v>
      </c>
      <c r="E837" s="17" t="s">
        <v>207</v>
      </c>
      <c r="F837" s="212">
        <v>5109.9399999999996</v>
      </c>
      <c r="H837" s="32"/>
    </row>
    <row r="838" spans="2:8" s="1" customFormat="1" ht="16.899999999999999" customHeight="1">
      <c r="B838" s="32"/>
      <c r="C838" s="211" t="s">
        <v>2026</v>
      </c>
      <c r="D838" s="211" t="s">
        <v>2027</v>
      </c>
      <c r="E838" s="17" t="s">
        <v>207</v>
      </c>
      <c r="F838" s="212">
        <v>15402.63</v>
      </c>
      <c r="H838" s="32"/>
    </row>
    <row r="839" spans="2:8" s="1" customFormat="1" ht="16.899999999999999" customHeight="1">
      <c r="B839" s="32"/>
      <c r="C839" s="211" t="s">
        <v>1732</v>
      </c>
      <c r="D839" s="211" t="s">
        <v>355</v>
      </c>
      <c r="E839" s="17" t="s">
        <v>356</v>
      </c>
      <c r="F839" s="212">
        <v>1.0589999999999999</v>
      </c>
      <c r="H839" s="32"/>
    </row>
    <row r="840" spans="2:8" s="1" customFormat="1" ht="16.899999999999999" customHeight="1">
      <c r="B840" s="32"/>
      <c r="C840" s="207" t="s">
        <v>280</v>
      </c>
      <c r="D840" s="208" t="s">
        <v>775</v>
      </c>
      <c r="E840" s="209" t="s">
        <v>1</v>
      </c>
      <c r="F840" s="210">
        <v>95.94</v>
      </c>
      <c r="H840" s="32"/>
    </row>
    <row r="841" spans="2:8" s="1" customFormat="1" ht="16.899999999999999" customHeight="1">
      <c r="B841" s="32"/>
      <c r="C841" s="211" t="s">
        <v>280</v>
      </c>
      <c r="D841" s="211" t="s">
        <v>1716</v>
      </c>
      <c r="E841" s="17" t="s">
        <v>1</v>
      </c>
      <c r="F841" s="212">
        <v>95.94</v>
      </c>
      <c r="H841" s="32"/>
    </row>
    <row r="842" spans="2:8" s="1" customFormat="1" ht="16.899999999999999" customHeight="1">
      <c r="B842" s="32"/>
      <c r="C842" s="213" t="s">
        <v>2105</v>
      </c>
      <c r="H842" s="32"/>
    </row>
    <row r="843" spans="2:8" s="1" customFormat="1" ht="22.5">
      <c r="B843" s="32"/>
      <c r="C843" s="211" t="s">
        <v>340</v>
      </c>
      <c r="D843" s="211" t="s">
        <v>341</v>
      </c>
      <c r="E843" s="17" t="s">
        <v>207</v>
      </c>
      <c r="F843" s="212">
        <v>5033.74</v>
      </c>
      <c r="H843" s="32"/>
    </row>
    <row r="844" spans="2:8" s="1" customFormat="1" ht="16.899999999999999" customHeight="1">
      <c r="B844" s="32"/>
      <c r="C844" s="211" t="s">
        <v>363</v>
      </c>
      <c r="D844" s="211" t="s">
        <v>364</v>
      </c>
      <c r="E844" s="17" t="s">
        <v>207</v>
      </c>
      <c r="F844" s="212">
        <v>5109.9399999999996</v>
      </c>
      <c r="H844" s="32"/>
    </row>
    <row r="845" spans="2:8" s="1" customFormat="1" ht="16.899999999999999" customHeight="1">
      <c r="B845" s="32"/>
      <c r="C845" s="211" t="s">
        <v>408</v>
      </c>
      <c r="D845" s="211" t="s">
        <v>409</v>
      </c>
      <c r="E845" s="17" t="s">
        <v>410</v>
      </c>
      <c r="F845" s="212">
        <v>0.51100000000000001</v>
      </c>
      <c r="H845" s="32"/>
    </row>
    <row r="846" spans="2:8" s="1" customFormat="1" ht="22.5">
      <c r="B846" s="32"/>
      <c r="C846" s="211" t="s">
        <v>461</v>
      </c>
      <c r="D846" s="211" t="s">
        <v>462</v>
      </c>
      <c r="E846" s="17" t="s">
        <v>207</v>
      </c>
      <c r="F846" s="212">
        <v>5109.9399999999996</v>
      </c>
      <c r="H846" s="32"/>
    </row>
    <row r="847" spans="2:8" s="1" customFormat="1" ht="16.899999999999999" customHeight="1">
      <c r="B847" s="32"/>
      <c r="C847" s="211" t="s">
        <v>360</v>
      </c>
      <c r="D847" s="211" t="s">
        <v>355</v>
      </c>
      <c r="E847" s="17" t="s">
        <v>356</v>
      </c>
      <c r="F847" s="212">
        <v>0.33600000000000002</v>
      </c>
      <c r="H847" s="32"/>
    </row>
    <row r="848" spans="2:8" s="1" customFormat="1" ht="16.899999999999999" customHeight="1">
      <c r="B848" s="32"/>
      <c r="C848" s="207" t="s">
        <v>245</v>
      </c>
      <c r="D848" s="208" t="s">
        <v>1</v>
      </c>
      <c r="E848" s="209" t="s">
        <v>1</v>
      </c>
      <c r="F848" s="210">
        <v>195.23</v>
      </c>
      <c r="H848" s="32"/>
    </row>
    <row r="849" spans="2:8" s="1" customFormat="1" ht="16.899999999999999" customHeight="1">
      <c r="B849" s="32"/>
      <c r="C849" s="211" t="s">
        <v>245</v>
      </c>
      <c r="D849" s="211" t="s">
        <v>1889</v>
      </c>
      <c r="E849" s="17" t="s">
        <v>1</v>
      </c>
      <c r="F849" s="212">
        <v>195.23</v>
      </c>
      <c r="H849" s="32"/>
    </row>
    <row r="850" spans="2:8" s="1" customFormat="1" ht="16.899999999999999" customHeight="1">
      <c r="B850" s="32"/>
      <c r="C850" s="213" t="s">
        <v>2105</v>
      </c>
      <c r="H850" s="32"/>
    </row>
    <row r="851" spans="2:8" s="1" customFormat="1" ht="16.899999999999999" customHeight="1">
      <c r="B851" s="32"/>
      <c r="C851" s="211" t="s">
        <v>1886</v>
      </c>
      <c r="D851" s="211" t="s">
        <v>1887</v>
      </c>
      <c r="E851" s="17" t="s">
        <v>207</v>
      </c>
      <c r="F851" s="212">
        <v>141.83000000000001</v>
      </c>
      <c r="H851" s="32"/>
    </row>
    <row r="852" spans="2:8" s="1" customFormat="1" ht="22.5">
      <c r="B852" s="32"/>
      <c r="C852" s="211" t="s">
        <v>325</v>
      </c>
      <c r="D852" s="211" t="s">
        <v>326</v>
      </c>
      <c r="E852" s="17" t="s">
        <v>214</v>
      </c>
      <c r="F852" s="212">
        <v>136.70599999999999</v>
      </c>
      <c r="H852" s="32"/>
    </row>
    <row r="853" spans="2:8" s="1" customFormat="1" ht="16.899999999999999" customHeight="1">
      <c r="B853" s="32"/>
      <c r="C853" s="211" t="s">
        <v>1893</v>
      </c>
      <c r="D853" s="211" t="s">
        <v>1894</v>
      </c>
      <c r="E853" s="17" t="s">
        <v>227</v>
      </c>
      <c r="F853" s="212">
        <v>25.529</v>
      </c>
      <c r="H853" s="32"/>
    </row>
    <row r="854" spans="2:8" s="1" customFormat="1" ht="16.899999999999999" customHeight="1">
      <c r="B854" s="32"/>
      <c r="C854" s="207" t="s">
        <v>282</v>
      </c>
      <c r="D854" s="208" t="s">
        <v>1</v>
      </c>
      <c r="E854" s="209" t="s">
        <v>1</v>
      </c>
      <c r="F854" s="210">
        <v>4621.72</v>
      </c>
      <c r="H854" s="32"/>
    </row>
    <row r="855" spans="2:8" s="1" customFormat="1" ht="16.899999999999999" customHeight="1">
      <c r="B855" s="32"/>
      <c r="C855" s="211" t="s">
        <v>1628</v>
      </c>
      <c r="D855" s="211" t="s">
        <v>1714</v>
      </c>
      <c r="E855" s="17" t="s">
        <v>1</v>
      </c>
      <c r="F855" s="212">
        <v>807.64</v>
      </c>
      <c r="H855" s="32"/>
    </row>
    <row r="856" spans="2:8" s="1" customFormat="1" ht="16.899999999999999" customHeight="1">
      <c r="B856" s="32"/>
      <c r="C856" s="211" t="s">
        <v>1651</v>
      </c>
      <c r="D856" s="211" t="s">
        <v>1715</v>
      </c>
      <c r="E856" s="17" t="s">
        <v>1</v>
      </c>
      <c r="F856" s="212">
        <v>211.74</v>
      </c>
      <c r="H856" s="32"/>
    </row>
    <row r="857" spans="2:8" s="1" customFormat="1" ht="16.899999999999999" customHeight="1">
      <c r="B857" s="32"/>
      <c r="C857" s="211" t="s">
        <v>280</v>
      </c>
      <c r="D857" s="211" t="s">
        <v>1716</v>
      </c>
      <c r="E857" s="17" t="s">
        <v>1</v>
      </c>
      <c r="F857" s="212">
        <v>95.94</v>
      </c>
      <c r="H857" s="32"/>
    </row>
    <row r="858" spans="2:8" s="1" customFormat="1" ht="16.899999999999999" customHeight="1">
      <c r="B858" s="32"/>
      <c r="C858" s="211" t="s">
        <v>1647</v>
      </c>
      <c r="D858" s="211" t="s">
        <v>1717</v>
      </c>
      <c r="E858" s="17" t="s">
        <v>1</v>
      </c>
      <c r="F858" s="212">
        <v>2945.55</v>
      </c>
      <c r="H858" s="32"/>
    </row>
    <row r="859" spans="2:8" s="1" customFormat="1" ht="16.899999999999999" customHeight="1">
      <c r="B859" s="32"/>
      <c r="C859" s="211" t="s">
        <v>1649</v>
      </c>
      <c r="D859" s="211" t="s">
        <v>1718</v>
      </c>
      <c r="E859" s="17" t="s">
        <v>1</v>
      </c>
      <c r="F859" s="212">
        <v>630.04999999999995</v>
      </c>
      <c r="H859" s="32"/>
    </row>
    <row r="860" spans="2:8" s="1" customFormat="1" ht="16.899999999999999" customHeight="1">
      <c r="B860" s="32"/>
      <c r="C860" s="211" t="s">
        <v>1</v>
      </c>
      <c r="D860" s="211" t="s">
        <v>1719</v>
      </c>
      <c r="E860" s="17" t="s">
        <v>1</v>
      </c>
      <c r="F860" s="212">
        <v>-44</v>
      </c>
      <c r="H860" s="32"/>
    </row>
    <row r="861" spans="2:8" s="1" customFormat="1" ht="16.899999999999999" customHeight="1">
      <c r="B861" s="32"/>
      <c r="C861" s="211" t="s">
        <v>1</v>
      </c>
      <c r="D861" s="211" t="s">
        <v>1720</v>
      </c>
      <c r="E861" s="17" t="s">
        <v>1</v>
      </c>
      <c r="F861" s="212">
        <v>-25.2</v>
      </c>
      <c r="H861" s="32"/>
    </row>
    <row r="862" spans="2:8" s="1" customFormat="1" ht="16.899999999999999" customHeight="1">
      <c r="B862" s="32"/>
      <c r="C862" s="211" t="s">
        <v>282</v>
      </c>
      <c r="D862" s="211" t="s">
        <v>304</v>
      </c>
      <c r="E862" s="17" t="s">
        <v>1</v>
      </c>
      <c r="F862" s="212">
        <v>4621.72</v>
      </c>
      <c r="H862" s="32"/>
    </row>
    <row r="863" spans="2:8" s="1" customFormat="1" ht="16.899999999999999" customHeight="1">
      <c r="B863" s="32"/>
      <c r="C863" s="213" t="s">
        <v>2105</v>
      </c>
      <c r="H863" s="32"/>
    </row>
    <row r="864" spans="2:8" s="1" customFormat="1" ht="22.5">
      <c r="B864" s="32"/>
      <c r="C864" s="211" t="s">
        <v>340</v>
      </c>
      <c r="D864" s="211" t="s">
        <v>341</v>
      </c>
      <c r="E864" s="17" t="s">
        <v>207</v>
      </c>
      <c r="F864" s="212">
        <v>5033.74</v>
      </c>
      <c r="H864" s="32"/>
    </row>
    <row r="865" spans="2:8" s="1" customFormat="1" ht="16.899999999999999" customHeight="1">
      <c r="B865" s="32"/>
      <c r="C865" s="211" t="s">
        <v>315</v>
      </c>
      <c r="D865" s="211" t="s">
        <v>316</v>
      </c>
      <c r="E865" s="17" t="s">
        <v>214</v>
      </c>
      <c r="F865" s="212">
        <v>487.16399999999999</v>
      </c>
      <c r="H865" s="32"/>
    </row>
    <row r="866" spans="2:8" s="1" customFormat="1" ht="16.899999999999999" customHeight="1">
      <c r="B866" s="32"/>
      <c r="C866" s="211" t="s">
        <v>349</v>
      </c>
      <c r="D866" s="211" t="s">
        <v>350</v>
      </c>
      <c r="E866" s="17" t="s">
        <v>207</v>
      </c>
      <c r="F866" s="212">
        <v>2105.19</v>
      </c>
      <c r="H866" s="32"/>
    </row>
    <row r="867" spans="2:8" s="1" customFormat="1" ht="16.899999999999999" customHeight="1">
      <c r="B867" s="32"/>
      <c r="C867" s="211" t="s">
        <v>400</v>
      </c>
      <c r="D867" s="211" t="s">
        <v>401</v>
      </c>
      <c r="E867" s="17" t="s">
        <v>207</v>
      </c>
      <c r="F867" s="212">
        <v>5061.74</v>
      </c>
      <c r="H867" s="32"/>
    </row>
    <row r="868" spans="2:8" s="1" customFormat="1" ht="16.899999999999999" customHeight="1">
      <c r="B868" s="32"/>
      <c r="C868" s="211" t="s">
        <v>404</v>
      </c>
      <c r="D868" s="211" t="s">
        <v>405</v>
      </c>
      <c r="E868" s="17" t="s">
        <v>207</v>
      </c>
      <c r="F868" s="212">
        <v>5033.74</v>
      </c>
      <c r="H868" s="32"/>
    </row>
    <row r="869" spans="2:8" s="1" customFormat="1" ht="16.899999999999999" customHeight="1">
      <c r="B869" s="32"/>
      <c r="C869" s="211" t="s">
        <v>486</v>
      </c>
      <c r="D869" s="211" t="s">
        <v>487</v>
      </c>
      <c r="E869" s="17" t="s">
        <v>207</v>
      </c>
      <c r="F869" s="212">
        <v>5033.74</v>
      </c>
      <c r="H869" s="32"/>
    </row>
    <row r="870" spans="2:8" s="1" customFormat="1" ht="16.899999999999999" customHeight="1">
      <c r="B870" s="32"/>
      <c r="C870" s="211" t="s">
        <v>497</v>
      </c>
      <c r="D870" s="211" t="s">
        <v>498</v>
      </c>
      <c r="E870" s="17" t="s">
        <v>214</v>
      </c>
      <c r="F870" s="212">
        <v>100.675</v>
      </c>
      <c r="H870" s="32"/>
    </row>
    <row r="871" spans="2:8" s="1" customFormat="1" ht="16.899999999999999" customHeight="1">
      <c r="B871" s="32"/>
      <c r="C871" s="207" t="s">
        <v>1656</v>
      </c>
      <c r="D871" s="208" t="s">
        <v>1</v>
      </c>
      <c r="E871" s="209" t="s">
        <v>1</v>
      </c>
      <c r="F871" s="210">
        <v>260</v>
      </c>
      <c r="H871" s="32"/>
    </row>
    <row r="872" spans="2:8" s="1" customFormat="1" ht="16.899999999999999" customHeight="1">
      <c r="B872" s="32"/>
      <c r="C872" s="211" t="s">
        <v>1656</v>
      </c>
      <c r="D872" s="211" t="s">
        <v>1762</v>
      </c>
      <c r="E872" s="17" t="s">
        <v>1</v>
      </c>
      <c r="F872" s="212">
        <v>260</v>
      </c>
      <c r="H872" s="32"/>
    </row>
    <row r="873" spans="2:8" s="1" customFormat="1" ht="16.899999999999999" customHeight="1">
      <c r="B873" s="32"/>
      <c r="C873" s="213" t="s">
        <v>2105</v>
      </c>
      <c r="H873" s="32"/>
    </row>
    <row r="874" spans="2:8" s="1" customFormat="1" ht="16.899999999999999" customHeight="1">
      <c r="B874" s="32"/>
      <c r="C874" s="211" t="s">
        <v>1759</v>
      </c>
      <c r="D874" s="211" t="s">
        <v>1760</v>
      </c>
      <c r="E874" s="17" t="s">
        <v>298</v>
      </c>
      <c r="F874" s="212">
        <v>420</v>
      </c>
      <c r="H874" s="32"/>
    </row>
    <row r="875" spans="2:8" s="1" customFormat="1" ht="16.899999999999999" customHeight="1">
      <c r="B875" s="32"/>
      <c r="C875" s="211" t="s">
        <v>300</v>
      </c>
      <c r="D875" s="211" t="s">
        <v>301</v>
      </c>
      <c r="E875" s="17" t="s">
        <v>298</v>
      </c>
      <c r="F875" s="212">
        <v>45</v>
      </c>
      <c r="H875" s="32"/>
    </row>
    <row r="876" spans="2:8" s="1" customFormat="1" ht="22.5">
      <c r="B876" s="32"/>
      <c r="C876" s="211" t="s">
        <v>1755</v>
      </c>
      <c r="D876" s="211" t="s">
        <v>1756</v>
      </c>
      <c r="E876" s="17" t="s">
        <v>298</v>
      </c>
      <c r="F876" s="212">
        <v>17</v>
      </c>
      <c r="H876" s="32"/>
    </row>
    <row r="877" spans="2:8" s="1" customFormat="1" ht="16.899999999999999" customHeight="1">
      <c r="B877" s="32"/>
      <c r="C877" s="207" t="s">
        <v>284</v>
      </c>
      <c r="D877" s="208" t="s">
        <v>1</v>
      </c>
      <c r="E877" s="209" t="s">
        <v>1</v>
      </c>
      <c r="F877" s="210">
        <v>412.02</v>
      </c>
      <c r="H877" s="32"/>
    </row>
    <row r="878" spans="2:8" s="1" customFormat="1" ht="16.899999999999999" customHeight="1">
      <c r="B878" s="32"/>
      <c r="C878" s="211" t="s">
        <v>274</v>
      </c>
      <c r="D878" s="211" t="s">
        <v>1721</v>
      </c>
      <c r="E878" s="17" t="s">
        <v>1</v>
      </c>
      <c r="F878" s="212">
        <v>419.02</v>
      </c>
      <c r="H878" s="32"/>
    </row>
    <row r="879" spans="2:8" s="1" customFormat="1" ht="16.899999999999999" customHeight="1">
      <c r="B879" s="32"/>
      <c r="C879" s="211" t="s">
        <v>1</v>
      </c>
      <c r="D879" s="211" t="s">
        <v>1722</v>
      </c>
      <c r="E879" s="17" t="s">
        <v>1</v>
      </c>
      <c r="F879" s="212">
        <v>-7</v>
      </c>
      <c r="H879" s="32"/>
    </row>
    <row r="880" spans="2:8" s="1" customFormat="1" ht="16.899999999999999" customHeight="1">
      <c r="B880" s="32"/>
      <c r="C880" s="211" t="s">
        <v>284</v>
      </c>
      <c r="D880" s="211" t="s">
        <v>304</v>
      </c>
      <c r="E880" s="17" t="s">
        <v>1</v>
      </c>
      <c r="F880" s="212">
        <v>412.02</v>
      </c>
      <c r="H880" s="32"/>
    </row>
    <row r="881" spans="2:8" s="1" customFormat="1" ht="16.899999999999999" customHeight="1">
      <c r="B881" s="32"/>
      <c r="C881" s="213" t="s">
        <v>2105</v>
      </c>
      <c r="H881" s="32"/>
    </row>
    <row r="882" spans="2:8" s="1" customFormat="1" ht="22.5">
      <c r="B882" s="32"/>
      <c r="C882" s="211" t="s">
        <v>340</v>
      </c>
      <c r="D882" s="211" t="s">
        <v>341</v>
      </c>
      <c r="E882" s="17" t="s">
        <v>207</v>
      </c>
      <c r="F882" s="212">
        <v>5033.74</v>
      </c>
      <c r="H882" s="32"/>
    </row>
    <row r="883" spans="2:8" s="1" customFormat="1" ht="16.899999999999999" customHeight="1">
      <c r="B883" s="32"/>
      <c r="C883" s="211" t="s">
        <v>315</v>
      </c>
      <c r="D883" s="211" t="s">
        <v>316</v>
      </c>
      <c r="E883" s="17" t="s">
        <v>214</v>
      </c>
      <c r="F883" s="212">
        <v>487.16399999999999</v>
      </c>
      <c r="H883" s="32"/>
    </row>
    <row r="884" spans="2:8" s="1" customFormat="1" ht="22.5">
      <c r="B884" s="32"/>
      <c r="C884" s="211" t="s">
        <v>325</v>
      </c>
      <c r="D884" s="211" t="s">
        <v>326</v>
      </c>
      <c r="E884" s="17" t="s">
        <v>214</v>
      </c>
      <c r="F884" s="212">
        <v>136.70599999999999</v>
      </c>
      <c r="H884" s="32"/>
    </row>
    <row r="885" spans="2:8" s="1" customFormat="1" ht="16.899999999999999" customHeight="1">
      <c r="B885" s="32"/>
      <c r="C885" s="211" t="s">
        <v>349</v>
      </c>
      <c r="D885" s="211" t="s">
        <v>350</v>
      </c>
      <c r="E885" s="17" t="s">
        <v>207</v>
      </c>
      <c r="F885" s="212">
        <v>2105.19</v>
      </c>
      <c r="H885" s="32"/>
    </row>
    <row r="886" spans="2:8" s="1" customFormat="1" ht="16.899999999999999" customHeight="1">
      <c r="B886" s="32"/>
      <c r="C886" s="211" t="s">
        <v>400</v>
      </c>
      <c r="D886" s="211" t="s">
        <v>401</v>
      </c>
      <c r="E886" s="17" t="s">
        <v>207</v>
      </c>
      <c r="F886" s="212">
        <v>5061.74</v>
      </c>
      <c r="H886" s="32"/>
    </row>
    <row r="887" spans="2:8" s="1" customFormat="1" ht="16.899999999999999" customHeight="1">
      <c r="B887" s="32"/>
      <c r="C887" s="211" t="s">
        <v>404</v>
      </c>
      <c r="D887" s="211" t="s">
        <v>405</v>
      </c>
      <c r="E887" s="17" t="s">
        <v>207</v>
      </c>
      <c r="F887" s="212">
        <v>5033.74</v>
      </c>
      <c r="H887" s="32"/>
    </row>
    <row r="888" spans="2:8" s="1" customFormat="1" ht="16.899999999999999" customHeight="1">
      <c r="B888" s="32"/>
      <c r="C888" s="211" t="s">
        <v>486</v>
      </c>
      <c r="D888" s="211" t="s">
        <v>487</v>
      </c>
      <c r="E888" s="17" t="s">
        <v>207</v>
      </c>
      <c r="F888" s="212">
        <v>5033.74</v>
      </c>
      <c r="H888" s="32"/>
    </row>
    <row r="889" spans="2:8" s="1" customFormat="1" ht="16.899999999999999" customHeight="1">
      <c r="B889" s="32"/>
      <c r="C889" s="211" t="s">
        <v>497</v>
      </c>
      <c r="D889" s="211" t="s">
        <v>498</v>
      </c>
      <c r="E889" s="17" t="s">
        <v>214</v>
      </c>
      <c r="F889" s="212">
        <v>100.675</v>
      </c>
      <c r="H889" s="32"/>
    </row>
    <row r="890" spans="2:8" s="1" customFormat="1" ht="16.899999999999999" customHeight="1">
      <c r="B890" s="32"/>
      <c r="C890" s="211" t="s">
        <v>354</v>
      </c>
      <c r="D890" s="211" t="s">
        <v>355</v>
      </c>
      <c r="E890" s="17" t="s">
        <v>356</v>
      </c>
      <c r="F890" s="212">
        <v>10.301</v>
      </c>
      <c r="H890" s="32"/>
    </row>
    <row r="891" spans="2:8" s="1" customFormat="1" ht="16.899999999999999" customHeight="1">
      <c r="B891" s="32"/>
      <c r="C891" s="207" t="s">
        <v>1659</v>
      </c>
      <c r="D891" s="208" t="s">
        <v>1</v>
      </c>
      <c r="E891" s="209" t="s">
        <v>1</v>
      </c>
      <c r="F891" s="210">
        <v>420</v>
      </c>
      <c r="H891" s="32"/>
    </row>
    <row r="892" spans="2:8" s="1" customFormat="1" ht="16.899999999999999" customHeight="1">
      <c r="B892" s="32"/>
      <c r="C892" s="211" t="s">
        <v>1656</v>
      </c>
      <c r="D892" s="211" t="s">
        <v>1762</v>
      </c>
      <c r="E892" s="17" t="s">
        <v>1</v>
      </c>
      <c r="F892" s="212">
        <v>260</v>
      </c>
      <c r="H892" s="32"/>
    </row>
    <row r="893" spans="2:8" s="1" customFormat="1" ht="16.899999999999999" customHeight="1">
      <c r="B893" s="32"/>
      <c r="C893" s="211" t="s">
        <v>1</v>
      </c>
      <c r="D893" s="211" t="s">
        <v>1763</v>
      </c>
      <c r="E893" s="17" t="s">
        <v>1</v>
      </c>
      <c r="F893" s="212">
        <v>160</v>
      </c>
      <c r="H893" s="32"/>
    </row>
    <row r="894" spans="2:8" s="1" customFormat="1" ht="16.899999999999999" customHeight="1">
      <c r="B894" s="32"/>
      <c r="C894" s="211" t="s">
        <v>1659</v>
      </c>
      <c r="D894" s="211" t="s">
        <v>221</v>
      </c>
      <c r="E894" s="17" t="s">
        <v>1</v>
      </c>
      <c r="F894" s="212">
        <v>420</v>
      </c>
      <c r="H894" s="32"/>
    </row>
    <row r="895" spans="2:8" s="1" customFormat="1" ht="16.899999999999999" customHeight="1">
      <c r="B895" s="32"/>
      <c r="C895" s="213" t="s">
        <v>2105</v>
      </c>
      <c r="H895" s="32"/>
    </row>
    <row r="896" spans="2:8" s="1" customFormat="1" ht="16.899999999999999" customHeight="1">
      <c r="B896" s="32"/>
      <c r="C896" s="211" t="s">
        <v>1759</v>
      </c>
      <c r="D896" s="211" t="s">
        <v>1760</v>
      </c>
      <c r="E896" s="17" t="s">
        <v>298</v>
      </c>
      <c r="F896" s="212">
        <v>420</v>
      </c>
      <c r="H896" s="32"/>
    </row>
    <row r="897" spans="2:8" s="1" customFormat="1" ht="16.899999999999999" customHeight="1">
      <c r="B897" s="32"/>
      <c r="C897" s="211" t="s">
        <v>1767</v>
      </c>
      <c r="D897" s="211" t="s">
        <v>1768</v>
      </c>
      <c r="E897" s="17" t="s">
        <v>298</v>
      </c>
      <c r="F897" s="212">
        <v>420</v>
      </c>
      <c r="H897" s="32"/>
    </row>
    <row r="898" spans="2:8" s="1" customFormat="1" ht="16.899999999999999" customHeight="1">
      <c r="B898" s="32"/>
      <c r="C898" s="207" t="s">
        <v>45</v>
      </c>
      <c r="D898" s="208" t="s">
        <v>1</v>
      </c>
      <c r="E898" s="209" t="s">
        <v>1</v>
      </c>
      <c r="F898" s="210">
        <v>487.16399999999999</v>
      </c>
      <c r="H898" s="32"/>
    </row>
    <row r="899" spans="2:8" s="1" customFormat="1" ht="16.899999999999999" customHeight="1">
      <c r="B899" s="32"/>
      <c r="C899" s="211" t="s">
        <v>276</v>
      </c>
      <c r="D899" s="211" t="s">
        <v>1690</v>
      </c>
      <c r="E899" s="17" t="s">
        <v>1</v>
      </c>
      <c r="F899" s="212">
        <v>471.67200000000003</v>
      </c>
      <c r="H899" s="32"/>
    </row>
    <row r="900" spans="2:8" s="1" customFormat="1" ht="16.899999999999999" customHeight="1">
      <c r="B900" s="32"/>
      <c r="C900" s="211" t="s">
        <v>291</v>
      </c>
      <c r="D900" s="211" t="s">
        <v>1691</v>
      </c>
      <c r="E900" s="17" t="s">
        <v>1</v>
      </c>
      <c r="F900" s="212">
        <v>10.199999999999999</v>
      </c>
      <c r="H900" s="32"/>
    </row>
    <row r="901" spans="2:8" s="1" customFormat="1" ht="16.899999999999999" customHeight="1">
      <c r="B901" s="32"/>
      <c r="C901" s="211" t="s">
        <v>1667</v>
      </c>
      <c r="D901" s="211" t="s">
        <v>1692</v>
      </c>
      <c r="E901" s="17" t="s">
        <v>1</v>
      </c>
      <c r="F901" s="212">
        <v>4.032</v>
      </c>
      <c r="H901" s="32"/>
    </row>
    <row r="902" spans="2:8" s="1" customFormat="1" ht="16.899999999999999" customHeight="1">
      <c r="B902" s="32"/>
      <c r="C902" s="211" t="s">
        <v>1669</v>
      </c>
      <c r="D902" s="211" t="s">
        <v>1693</v>
      </c>
      <c r="E902" s="17" t="s">
        <v>1</v>
      </c>
      <c r="F902" s="212">
        <v>1.26</v>
      </c>
      <c r="H902" s="32"/>
    </row>
    <row r="903" spans="2:8" s="1" customFormat="1" ht="16.899999999999999" customHeight="1">
      <c r="B903" s="32"/>
      <c r="C903" s="211" t="s">
        <v>45</v>
      </c>
      <c r="D903" s="211" t="s">
        <v>221</v>
      </c>
      <c r="E903" s="17" t="s">
        <v>1</v>
      </c>
      <c r="F903" s="212">
        <v>487.16399999999999</v>
      </c>
      <c r="H903" s="32"/>
    </row>
    <row r="904" spans="2:8" s="1" customFormat="1" ht="16.899999999999999" customHeight="1">
      <c r="B904" s="32"/>
      <c r="C904" s="213" t="s">
        <v>2105</v>
      </c>
      <c r="H904" s="32"/>
    </row>
    <row r="905" spans="2:8" s="1" customFormat="1" ht="16.899999999999999" customHeight="1">
      <c r="B905" s="32"/>
      <c r="C905" s="211" t="s">
        <v>315</v>
      </c>
      <c r="D905" s="211" t="s">
        <v>316</v>
      </c>
      <c r="E905" s="17" t="s">
        <v>214</v>
      </c>
      <c r="F905" s="212">
        <v>487.16399999999999</v>
      </c>
      <c r="H905" s="32"/>
    </row>
    <row r="906" spans="2:8" s="1" customFormat="1" ht="16.899999999999999" customHeight="1">
      <c r="B906" s="32"/>
      <c r="C906" s="211" t="s">
        <v>333</v>
      </c>
      <c r="D906" s="211" t="s">
        <v>334</v>
      </c>
      <c r="E906" s="17" t="s">
        <v>214</v>
      </c>
      <c r="F906" s="212">
        <v>487.16399999999999</v>
      </c>
      <c r="H906" s="32"/>
    </row>
    <row r="907" spans="2:8" s="1" customFormat="1" ht="16.899999999999999" customHeight="1">
      <c r="B907" s="32"/>
      <c r="C907" s="207" t="s">
        <v>1661</v>
      </c>
      <c r="D907" s="208" t="s">
        <v>1</v>
      </c>
      <c r="E907" s="209" t="s">
        <v>1</v>
      </c>
      <c r="F907" s="210">
        <v>1.1200000000000001</v>
      </c>
      <c r="H907" s="32"/>
    </row>
    <row r="908" spans="2:8" s="1" customFormat="1" ht="16.899999999999999" customHeight="1">
      <c r="B908" s="32"/>
      <c r="C908" s="211" t="s">
        <v>1661</v>
      </c>
      <c r="D908" s="211" t="s">
        <v>1948</v>
      </c>
      <c r="E908" s="17" t="s">
        <v>1</v>
      </c>
      <c r="F908" s="212">
        <v>1.1200000000000001</v>
      </c>
      <c r="H908" s="32"/>
    </row>
    <row r="909" spans="2:8" s="1" customFormat="1" ht="16.899999999999999" customHeight="1">
      <c r="B909" s="32"/>
      <c r="C909" s="213" t="s">
        <v>2105</v>
      </c>
      <c r="H909" s="32"/>
    </row>
    <row r="910" spans="2:8" s="1" customFormat="1" ht="16.899999999999999" customHeight="1">
      <c r="B910" s="32"/>
      <c r="C910" s="211" t="s">
        <v>490</v>
      </c>
      <c r="D910" s="211" t="s">
        <v>491</v>
      </c>
      <c r="E910" s="17" t="s">
        <v>492</v>
      </c>
      <c r="F910" s="212">
        <v>10.855</v>
      </c>
      <c r="H910" s="32"/>
    </row>
    <row r="911" spans="2:8" s="1" customFormat="1" ht="16.899999999999999" customHeight="1">
      <c r="B911" s="32"/>
      <c r="C911" s="211" t="s">
        <v>502</v>
      </c>
      <c r="D911" s="211" t="s">
        <v>503</v>
      </c>
      <c r="E911" s="17" t="s">
        <v>492</v>
      </c>
      <c r="F911" s="212">
        <v>111.53</v>
      </c>
      <c r="H911" s="32"/>
    </row>
    <row r="912" spans="2:8" s="1" customFormat="1" ht="16.899999999999999" customHeight="1">
      <c r="B912" s="32"/>
      <c r="C912" s="207" t="s">
        <v>287</v>
      </c>
      <c r="D912" s="208" t="s">
        <v>1</v>
      </c>
      <c r="E912" s="209" t="s">
        <v>1</v>
      </c>
      <c r="F912" s="210">
        <v>100.675</v>
      </c>
      <c r="H912" s="32"/>
    </row>
    <row r="913" spans="2:8" s="1" customFormat="1" ht="16.899999999999999" customHeight="1">
      <c r="B913" s="32"/>
      <c r="C913" s="211" t="s">
        <v>1</v>
      </c>
      <c r="D913" s="211" t="s">
        <v>500</v>
      </c>
      <c r="E913" s="17" t="s">
        <v>1</v>
      </c>
      <c r="F913" s="212">
        <v>100.675</v>
      </c>
      <c r="H913" s="32"/>
    </row>
    <row r="914" spans="2:8" s="1" customFormat="1" ht="16.899999999999999" customHeight="1">
      <c r="B914" s="32"/>
      <c r="C914" s="211" t="s">
        <v>287</v>
      </c>
      <c r="D914" s="211" t="s">
        <v>221</v>
      </c>
      <c r="E914" s="17" t="s">
        <v>1</v>
      </c>
      <c r="F914" s="212">
        <v>100.675</v>
      </c>
      <c r="H914" s="32"/>
    </row>
    <row r="915" spans="2:8" s="1" customFormat="1" ht="16.899999999999999" customHeight="1">
      <c r="B915" s="32"/>
      <c r="C915" s="213" t="s">
        <v>2105</v>
      </c>
      <c r="H915" s="32"/>
    </row>
    <row r="916" spans="2:8" s="1" customFormat="1" ht="16.899999999999999" customHeight="1">
      <c r="B916" s="32"/>
      <c r="C916" s="211" t="s">
        <v>497</v>
      </c>
      <c r="D916" s="211" t="s">
        <v>498</v>
      </c>
      <c r="E916" s="17" t="s">
        <v>214</v>
      </c>
      <c r="F916" s="212">
        <v>100.675</v>
      </c>
      <c r="H916" s="32"/>
    </row>
    <row r="917" spans="2:8" s="1" customFormat="1" ht="16.899999999999999" customHeight="1">
      <c r="B917" s="32"/>
      <c r="C917" s="211" t="s">
        <v>502</v>
      </c>
      <c r="D917" s="211" t="s">
        <v>503</v>
      </c>
      <c r="E917" s="17" t="s">
        <v>492</v>
      </c>
      <c r="F917" s="212">
        <v>111.53</v>
      </c>
      <c r="H917" s="32"/>
    </row>
    <row r="918" spans="2:8" s="1" customFormat="1" ht="16.899999999999999" customHeight="1">
      <c r="B918" s="32"/>
      <c r="C918" s="207" t="s">
        <v>289</v>
      </c>
      <c r="D918" s="208" t="s">
        <v>1</v>
      </c>
      <c r="E918" s="209" t="s">
        <v>1</v>
      </c>
      <c r="F918" s="210">
        <v>6.375</v>
      </c>
      <c r="H918" s="32"/>
    </row>
    <row r="919" spans="2:8" s="1" customFormat="1" ht="16.899999999999999" customHeight="1">
      <c r="B919" s="32"/>
      <c r="C919" s="211" t="s">
        <v>289</v>
      </c>
      <c r="D919" s="211" t="s">
        <v>1949</v>
      </c>
      <c r="E919" s="17" t="s">
        <v>1</v>
      </c>
      <c r="F919" s="212">
        <v>6.375</v>
      </c>
      <c r="H919" s="32"/>
    </row>
    <row r="920" spans="2:8" s="1" customFormat="1" ht="16.899999999999999" customHeight="1">
      <c r="B920" s="32"/>
      <c r="C920" s="213" t="s">
        <v>2105</v>
      </c>
      <c r="H920" s="32"/>
    </row>
    <row r="921" spans="2:8" s="1" customFormat="1" ht="16.899999999999999" customHeight="1">
      <c r="B921" s="32"/>
      <c r="C921" s="211" t="s">
        <v>490</v>
      </c>
      <c r="D921" s="211" t="s">
        <v>491</v>
      </c>
      <c r="E921" s="17" t="s">
        <v>492</v>
      </c>
      <c r="F921" s="212">
        <v>10.855</v>
      </c>
      <c r="H921" s="32"/>
    </row>
    <row r="922" spans="2:8" s="1" customFormat="1" ht="16.899999999999999" customHeight="1">
      <c r="B922" s="32"/>
      <c r="C922" s="211" t="s">
        <v>502</v>
      </c>
      <c r="D922" s="211" t="s">
        <v>503</v>
      </c>
      <c r="E922" s="17" t="s">
        <v>492</v>
      </c>
      <c r="F922" s="212">
        <v>111.53</v>
      </c>
      <c r="H922" s="32"/>
    </row>
    <row r="923" spans="2:8" s="1" customFormat="1" ht="16.899999999999999" customHeight="1">
      <c r="B923" s="32"/>
      <c r="C923" s="207" t="s">
        <v>1665</v>
      </c>
      <c r="D923" s="208" t="s">
        <v>1</v>
      </c>
      <c r="E923" s="209" t="s">
        <v>1</v>
      </c>
      <c r="F923" s="210">
        <v>3.36</v>
      </c>
      <c r="H923" s="32"/>
    </row>
    <row r="924" spans="2:8" s="1" customFormat="1" ht="16.899999999999999" customHeight="1">
      <c r="B924" s="32"/>
      <c r="C924" s="211" t="s">
        <v>1665</v>
      </c>
      <c r="D924" s="211" t="s">
        <v>1950</v>
      </c>
      <c r="E924" s="17" t="s">
        <v>1</v>
      </c>
      <c r="F924" s="212">
        <v>3.36</v>
      </c>
      <c r="H924" s="32"/>
    </row>
    <row r="925" spans="2:8" s="1" customFormat="1" ht="16.899999999999999" customHeight="1">
      <c r="B925" s="32"/>
      <c r="C925" s="213" t="s">
        <v>2105</v>
      </c>
      <c r="H925" s="32"/>
    </row>
    <row r="926" spans="2:8" s="1" customFormat="1" ht="16.899999999999999" customHeight="1">
      <c r="B926" s="32"/>
      <c r="C926" s="211" t="s">
        <v>490</v>
      </c>
      <c r="D926" s="211" t="s">
        <v>491</v>
      </c>
      <c r="E926" s="17" t="s">
        <v>492</v>
      </c>
      <c r="F926" s="212">
        <v>10.855</v>
      </c>
      <c r="H926" s="32"/>
    </row>
    <row r="927" spans="2:8" s="1" customFormat="1" ht="16.899999999999999" customHeight="1">
      <c r="B927" s="32"/>
      <c r="C927" s="211" t="s">
        <v>502</v>
      </c>
      <c r="D927" s="211" t="s">
        <v>503</v>
      </c>
      <c r="E927" s="17" t="s">
        <v>492</v>
      </c>
      <c r="F927" s="212">
        <v>111.53</v>
      </c>
      <c r="H927" s="32"/>
    </row>
    <row r="928" spans="2:8" s="1" customFormat="1" ht="16.899999999999999" customHeight="1">
      <c r="B928" s="32"/>
      <c r="C928" s="207" t="s">
        <v>1667</v>
      </c>
      <c r="D928" s="208" t="s">
        <v>1</v>
      </c>
      <c r="E928" s="209" t="s">
        <v>1</v>
      </c>
      <c r="F928" s="210">
        <v>4.032</v>
      </c>
      <c r="H928" s="32"/>
    </row>
    <row r="929" spans="2:8" s="1" customFormat="1" ht="16.899999999999999" customHeight="1">
      <c r="B929" s="32"/>
      <c r="C929" s="211" t="s">
        <v>1667</v>
      </c>
      <c r="D929" s="211" t="s">
        <v>1692</v>
      </c>
      <c r="E929" s="17" t="s">
        <v>1</v>
      </c>
      <c r="F929" s="212">
        <v>4.032</v>
      </c>
      <c r="H929" s="32"/>
    </row>
    <row r="930" spans="2:8" s="1" customFormat="1" ht="16.899999999999999" customHeight="1">
      <c r="B930" s="32"/>
      <c r="C930" s="213" t="s">
        <v>2105</v>
      </c>
      <c r="H930" s="32"/>
    </row>
    <row r="931" spans="2:8" s="1" customFormat="1" ht="16.899999999999999" customHeight="1">
      <c r="B931" s="32"/>
      <c r="C931" s="211" t="s">
        <v>315</v>
      </c>
      <c r="D931" s="211" t="s">
        <v>316</v>
      </c>
      <c r="E931" s="17" t="s">
        <v>214</v>
      </c>
      <c r="F931" s="212">
        <v>487.16399999999999</v>
      </c>
      <c r="H931" s="32"/>
    </row>
    <row r="932" spans="2:8" s="1" customFormat="1" ht="16.899999999999999" customHeight="1">
      <c r="B932" s="32"/>
      <c r="C932" s="211" t="s">
        <v>388</v>
      </c>
      <c r="D932" s="211" t="s">
        <v>389</v>
      </c>
      <c r="E932" s="17" t="s">
        <v>214</v>
      </c>
      <c r="F932" s="212">
        <v>14.231999999999999</v>
      </c>
      <c r="H932" s="32"/>
    </row>
    <row r="933" spans="2:8" s="1" customFormat="1" ht="16.899999999999999" customHeight="1">
      <c r="B933" s="32"/>
      <c r="C933" s="207" t="s">
        <v>1669</v>
      </c>
      <c r="D933" s="208" t="s">
        <v>1</v>
      </c>
      <c r="E933" s="209" t="s">
        <v>1</v>
      </c>
      <c r="F933" s="210">
        <v>1.26</v>
      </c>
      <c r="H933" s="32"/>
    </row>
    <row r="934" spans="2:8" s="1" customFormat="1" ht="16.899999999999999" customHeight="1">
      <c r="B934" s="32"/>
      <c r="C934" s="211" t="s">
        <v>1669</v>
      </c>
      <c r="D934" s="211" t="s">
        <v>1693</v>
      </c>
      <c r="E934" s="17" t="s">
        <v>1</v>
      </c>
      <c r="F934" s="212">
        <v>1.26</v>
      </c>
      <c r="H934" s="32"/>
    </row>
    <row r="935" spans="2:8" s="1" customFormat="1" ht="16.899999999999999" customHeight="1">
      <c r="B935" s="32"/>
      <c r="C935" s="213" t="s">
        <v>2105</v>
      </c>
      <c r="H935" s="32"/>
    </row>
    <row r="936" spans="2:8" s="1" customFormat="1" ht="16.899999999999999" customHeight="1">
      <c r="B936" s="32"/>
      <c r="C936" s="211" t="s">
        <v>315</v>
      </c>
      <c r="D936" s="211" t="s">
        <v>316</v>
      </c>
      <c r="E936" s="17" t="s">
        <v>214</v>
      </c>
      <c r="F936" s="212">
        <v>487.16399999999999</v>
      </c>
      <c r="H936" s="32"/>
    </row>
    <row r="937" spans="2:8" s="1" customFormat="1" ht="16.899999999999999" customHeight="1">
      <c r="B937" s="32"/>
      <c r="C937" s="211" t="s">
        <v>1940</v>
      </c>
      <c r="D937" s="211" t="s">
        <v>1941</v>
      </c>
      <c r="E937" s="17" t="s">
        <v>356</v>
      </c>
      <c r="F937" s="212">
        <v>856.548</v>
      </c>
      <c r="H937" s="32"/>
    </row>
    <row r="938" spans="2:8" s="1" customFormat="1" ht="16.899999999999999" customHeight="1">
      <c r="B938" s="32"/>
      <c r="C938" s="207" t="s">
        <v>1670</v>
      </c>
      <c r="D938" s="208" t="s">
        <v>1</v>
      </c>
      <c r="E938" s="209" t="s">
        <v>1</v>
      </c>
      <c r="F938" s="210">
        <v>28</v>
      </c>
      <c r="H938" s="32"/>
    </row>
    <row r="939" spans="2:8" s="1" customFormat="1" ht="16.899999999999999" customHeight="1">
      <c r="B939" s="32"/>
      <c r="C939" s="211" t="s">
        <v>1670</v>
      </c>
      <c r="D939" s="211" t="s">
        <v>1712</v>
      </c>
      <c r="E939" s="17" t="s">
        <v>1</v>
      </c>
      <c r="F939" s="212">
        <v>28</v>
      </c>
      <c r="H939" s="32"/>
    </row>
    <row r="940" spans="2:8" s="1" customFormat="1" ht="16.899999999999999" customHeight="1">
      <c r="B940" s="32"/>
      <c r="C940" s="213" t="s">
        <v>2105</v>
      </c>
      <c r="H940" s="32"/>
    </row>
    <row r="941" spans="2:8" s="1" customFormat="1" ht="16.899999999999999" customHeight="1">
      <c r="B941" s="32"/>
      <c r="C941" s="211" t="s">
        <v>1709</v>
      </c>
      <c r="D941" s="211" t="s">
        <v>1710</v>
      </c>
      <c r="E941" s="17" t="s">
        <v>207</v>
      </c>
      <c r="F941" s="212">
        <v>28</v>
      </c>
      <c r="H941" s="32"/>
    </row>
    <row r="942" spans="2:8" s="1" customFormat="1" ht="16.899999999999999" customHeight="1">
      <c r="B942" s="32"/>
      <c r="C942" s="211" t="s">
        <v>315</v>
      </c>
      <c r="D942" s="211" t="s">
        <v>316</v>
      </c>
      <c r="E942" s="17" t="s">
        <v>214</v>
      </c>
      <c r="F942" s="212">
        <v>487.16399999999999</v>
      </c>
      <c r="H942" s="32"/>
    </row>
    <row r="943" spans="2:8" s="1" customFormat="1" ht="22.5">
      <c r="B943" s="32"/>
      <c r="C943" s="211" t="s">
        <v>325</v>
      </c>
      <c r="D943" s="211" t="s">
        <v>326</v>
      </c>
      <c r="E943" s="17" t="s">
        <v>214</v>
      </c>
      <c r="F943" s="212">
        <v>136.70599999999999</v>
      </c>
      <c r="H943" s="32"/>
    </row>
    <row r="944" spans="2:8" s="1" customFormat="1" ht="16.899999999999999" customHeight="1">
      <c r="B944" s="32"/>
      <c r="C944" s="211" t="s">
        <v>400</v>
      </c>
      <c r="D944" s="211" t="s">
        <v>401</v>
      </c>
      <c r="E944" s="17" t="s">
        <v>207</v>
      </c>
      <c r="F944" s="212">
        <v>5061.74</v>
      </c>
      <c r="H944" s="32"/>
    </row>
    <row r="945" spans="2:8" s="1" customFormat="1" ht="16.899999999999999" customHeight="1">
      <c r="B945" s="32"/>
      <c r="C945" s="211" t="s">
        <v>1870</v>
      </c>
      <c r="D945" s="211" t="s">
        <v>1871</v>
      </c>
      <c r="E945" s="17" t="s">
        <v>207</v>
      </c>
      <c r="F945" s="212">
        <v>56</v>
      </c>
      <c r="H945" s="32"/>
    </row>
    <row r="946" spans="2:8" s="1" customFormat="1" ht="16.899999999999999" customHeight="1">
      <c r="B946" s="32"/>
      <c r="C946" s="211" t="s">
        <v>2081</v>
      </c>
      <c r="D946" s="211" t="s">
        <v>2082</v>
      </c>
      <c r="E946" s="17" t="s">
        <v>207</v>
      </c>
      <c r="F946" s="212">
        <v>84</v>
      </c>
      <c r="H946" s="32"/>
    </row>
    <row r="947" spans="2:8" s="1" customFormat="1" ht="16.899999999999999" customHeight="1">
      <c r="B947" s="32"/>
      <c r="C947" s="211" t="s">
        <v>1878</v>
      </c>
      <c r="D947" s="211" t="s">
        <v>1879</v>
      </c>
      <c r="E947" s="17" t="s">
        <v>214</v>
      </c>
      <c r="F947" s="212">
        <v>4.2</v>
      </c>
      <c r="H947" s="32"/>
    </row>
    <row r="948" spans="2:8" s="1" customFormat="1" ht="16.899999999999999" customHeight="1">
      <c r="B948" s="32"/>
      <c r="C948" s="211" t="s">
        <v>1930</v>
      </c>
      <c r="D948" s="211" t="s">
        <v>1931</v>
      </c>
      <c r="E948" s="17" t="s">
        <v>207</v>
      </c>
      <c r="F948" s="212">
        <v>28</v>
      </c>
      <c r="H948" s="32"/>
    </row>
    <row r="949" spans="2:8" s="1" customFormat="1" ht="16.899999999999999" customHeight="1">
      <c r="B949" s="32"/>
      <c r="C949" s="211" t="s">
        <v>1930</v>
      </c>
      <c r="D949" s="211" t="s">
        <v>1931</v>
      </c>
      <c r="E949" s="17" t="s">
        <v>207</v>
      </c>
      <c r="F949" s="212">
        <v>84</v>
      </c>
      <c r="H949" s="32"/>
    </row>
    <row r="950" spans="2:8" s="1" customFormat="1" ht="16.899999999999999" customHeight="1">
      <c r="B950" s="32"/>
      <c r="C950" s="211" t="s">
        <v>2088</v>
      </c>
      <c r="D950" s="211" t="s">
        <v>2089</v>
      </c>
      <c r="E950" s="17" t="s">
        <v>207</v>
      </c>
      <c r="F950" s="212">
        <v>84</v>
      </c>
      <c r="H950" s="32"/>
    </row>
    <row r="951" spans="2:8" s="1" customFormat="1" ht="16.899999999999999" customHeight="1">
      <c r="B951" s="32"/>
      <c r="C951" s="211" t="s">
        <v>2093</v>
      </c>
      <c r="D951" s="211" t="s">
        <v>2094</v>
      </c>
      <c r="E951" s="17" t="s">
        <v>207</v>
      </c>
      <c r="F951" s="212">
        <v>84</v>
      </c>
      <c r="H951" s="32"/>
    </row>
    <row r="952" spans="2:8" s="1" customFormat="1" ht="16.899999999999999" customHeight="1">
      <c r="B952" s="32"/>
      <c r="C952" s="211" t="s">
        <v>490</v>
      </c>
      <c r="D952" s="211" t="s">
        <v>491</v>
      </c>
      <c r="E952" s="17" t="s">
        <v>492</v>
      </c>
      <c r="F952" s="212">
        <v>10.855</v>
      </c>
      <c r="H952" s="32"/>
    </row>
    <row r="953" spans="2:8" s="1" customFormat="1" ht="16.899999999999999" customHeight="1">
      <c r="B953" s="32"/>
      <c r="C953" s="211" t="s">
        <v>490</v>
      </c>
      <c r="D953" s="211" t="s">
        <v>491</v>
      </c>
      <c r="E953" s="17" t="s">
        <v>492</v>
      </c>
      <c r="F953" s="212">
        <v>10.08</v>
      </c>
      <c r="H953" s="32"/>
    </row>
    <row r="954" spans="2:8" s="1" customFormat="1" ht="16.899999999999999" customHeight="1">
      <c r="B954" s="32"/>
      <c r="C954" s="211" t="s">
        <v>1954</v>
      </c>
      <c r="D954" s="211" t="s">
        <v>1955</v>
      </c>
      <c r="E954" s="17" t="s">
        <v>207</v>
      </c>
      <c r="F954" s="212">
        <v>84</v>
      </c>
      <c r="H954" s="32"/>
    </row>
    <row r="955" spans="2:8" s="1" customFormat="1" ht="16.899999999999999" customHeight="1">
      <c r="B955" s="32"/>
      <c r="C955" s="211" t="s">
        <v>1954</v>
      </c>
      <c r="D955" s="211" t="s">
        <v>1955</v>
      </c>
      <c r="E955" s="17" t="s">
        <v>207</v>
      </c>
      <c r="F955" s="212">
        <v>112</v>
      </c>
      <c r="H955" s="32"/>
    </row>
    <row r="956" spans="2:8" s="1" customFormat="1" ht="16.899999999999999" customHeight="1">
      <c r="B956" s="32"/>
      <c r="C956" s="207" t="s">
        <v>291</v>
      </c>
      <c r="D956" s="208" t="s">
        <v>1</v>
      </c>
      <c r="E956" s="209" t="s">
        <v>1</v>
      </c>
      <c r="F956" s="210">
        <v>10.199999999999999</v>
      </c>
      <c r="H956" s="32"/>
    </row>
    <row r="957" spans="2:8" s="1" customFormat="1" ht="16.899999999999999" customHeight="1">
      <c r="B957" s="32"/>
      <c r="C957" s="211" t="s">
        <v>291</v>
      </c>
      <c r="D957" s="211" t="s">
        <v>1691</v>
      </c>
      <c r="E957" s="17" t="s">
        <v>1</v>
      </c>
      <c r="F957" s="212">
        <v>10.199999999999999</v>
      </c>
      <c r="H957" s="32"/>
    </row>
    <row r="958" spans="2:8" s="1" customFormat="1" ht="16.899999999999999" customHeight="1">
      <c r="B958" s="32"/>
      <c r="C958" s="213" t="s">
        <v>2105</v>
      </c>
      <c r="H958" s="32"/>
    </row>
    <row r="959" spans="2:8" s="1" customFormat="1" ht="16.899999999999999" customHeight="1">
      <c r="B959" s="32"/>
      <c r="C959" s="211" t="s">
        <v>315</v>
      </c>
      <c r="D959" s="211" t="s">
        <v>316</v>
      </c>
      <c r="E959" s="17" t="s">
        <v>214</v>
      </c>
      <c r="F959" s="212">
        <v>487.16399999999999</v>
      </c>
      <c r="H959" s="32"/>
    </row>
    <row r="960" spans="2:8" s="1" customFormat="1" ht="16.899999999999999" customHeight="1">
      <c r="B960" s="32"/>
      <c r="C960" s="211" t="s">
        <v>388</v>
      </c>
      <c r="D960" s="211" t="s">
        <v>389</v>
      </c>
      <c r="E960" s="17" t="s">
        <v>214</v>
      </c>
      <c r="F960" s="212">
        <v>14.231999999999999</v>
      </c>
      <c r="H960" s="32"/>
    </row>
    <row r="961" spans="2:8" s="1" customFormat="1" ht="16.899999999999999" customHeight="1">
      <c r="B961" s="32"/>
      <c r="C961" s="207" t="s">
        <v>1672</v>
      </c>
      <c r="D961" s="208" t="s">
        <v>1</v>
      </c>
      <c r="E961" s="209" t="s">
        <v>1</v>
      </c>
      <c r="F961" s="210">
        <v>9.0719999999999992</v>
      </c>
      <c r="H961" s="32"/>
    </row>
    <row r="962" spans="2:8" s="1" customFormat="1" ht="16.899999999999999" customHeight="1">
      <c r="B962" s="32"/>
      <c r="C962" s="211" t="s">
        <v>1672</v>
      </c>
      <c r="D962" s="211" t="s">
        <v>2039</v>
      </c>
      <c r="E962" s="17" t="s">
        <v>1</v>
      </c>
      <c r="F962" s="212">
        <v>9.0719999999999992</v>
      </c>
      <c r="H962" s="32"/>
    </row>
    <row r="963" spans="2:8" s="1" customFormat="1" ht="16.899999999999999" customHeight="1">
      <c r="B963" s="32"/>
      <c r="C963" s="213" t="s">
        <v>2105</v>
      </c>
      <c r="H963" s="32"/>
    </row>
    <row r="964" spans="2:8" s="1" customFormat="1" ht="16.899999999999999" customHeight="1">
      <c r="B964" s="32"/>
      <c r="C964" s="211" t="s">
        <v>490</v>
      </c>
      <c r="D964" s="211" t="s">
        <v>491</v>
      </c>
      <c r="E964" s="17" t="s">
        <v>492</v>
      </c>
      <c r="F964" s="212">
        <v>9.0719999999999992</v>
      </c>
      <c r="H964" s="32"/>
    </row>
    <row r="965" spans="2:8" s="1" customFormat="1" ht="16.899999999999999" customHeight="1">
      <c r="B965" s="32"/>
      <c r="C965" s="211" t="s">
        <v>502</v>
      </c>
      <c r="D965" s="211" t="s">
        <v>503</v>
      </c>
      <c r="E965" s="17" t="s">
        <v>492</v>
      </c>
      <c r="F965" s="212">
        <v>9.0719999999999992</v>
      </c>
      <c r="H965" s="32"/>
    </row>
    <row r="966" spans="2:8" s="1" customFormat="1" ht="16.899999999999999" customHeight="1">
      <c r="B966" s="32"/>
      <c r="C966" s="207" t="s">
        <v>1674</v>
      </c>
      <c r="D966" s="208" t="s">
        <v>1</v>
      </c>
      <c r="E966" s="209" t="s">
        <v>1</v>
      </c>
      <c r="F966" s="210">
        <v>10.08</v>
      </c>
      <c r="H966" s="32"/>
    </row>
    <row r="967" spans="2:8" s="1" customFormat="1" ht="16.899999999999999" customHeight="1">
      <c r="B967" s="32"/>
      <c r="C967" s="211" t="s">
        <v>1674</v>
      </c>
      <c r="D967" s="211" t="s">
        <v>2071</v>
      </c>
      <c r="E967" s="17" t="s">
        <v>1</v>
      </c>
      <c r="F967" s="212">
        <v>10.08</v>
      </c>
      <c r="H967" s="32"/>
    </row>
    <row r="968" spans="2:8" s="1" customFormat="1" ht="16.899999999999999" customHeight="1">
      <c r="B968" s="32"/>
      <c r="C968" s="213" t="s">
        <v>2105</v>
      </c>
      <c r="H968" s="32"/>
    </row>
    <row r="969" spans="2:8" s="1" customFormat="1" ht="16.899999999999999" customHeight="1">
      <c r="B969" s="32"/>
      <c r="C969" s="211" t="s">
        <v>490</v>
      </c>
      <c r="D969" s="211" t="s">
        <v>491</v>
      </c>
      <c r="E969" s="17" t="s">
        <v>492</v>
      </c>
      <c r="F969" s="212">
        <v>10.08</v>
      </c>
      <c r="H969" s="32"/>
    </row>
    <row r="970" spans="2:8" s="1" customFormat="1" ht="16.899999999999999" customHeight="1">
      <c r="B970" s="32"/>
      <c r="C970" s="211" t="s">
        <v>502</v>
      </c>
      <c r="D970" s="211" t="s">
        <v>503</v>
      </c>
      <c r="E970" s="17" t="s">
        <v>492</v>
      </c>
      <c r="F970" s="212">
        <v>10.08</v>
      </c>
      <c r="H970" s="32"/>
    </row>
    <row r="971" spans="2:8" s="1" customFormat="1" ht="16.899999999999999" customHeight="1">
      <c r="B971" s="32"/>
      <c r="C971" s="207" t="s">
        <v>1676</v>
      </c>
      <c r="D971" s="208" t="s">
        <v>1</v>
      </c>
      <c r="E971" s="209" t="s">
        <v>1</v>
      </c>
      <c r="F971" s="210">
        <v>134.4</v>
      </c>
      <c r="H971" s="32"/>
    </row>
    <row r="972" spans="2:8" s="1" customFormat="1" ht="16.899999999999999" customHeight="1">
      <c r="B972" s="32"/>
      <c r="C972" s="211" t="s">
        <v>1676</v>
      </c>
      <c r="D972" s="211" t="s">
        <v>1969</v>
      </c>
      <c r="E972" s="17" t="s">
        <v>1</v>
      </c>
      <c r="F972" s="212">
        <v>134.4</v>
      </c>
      <c r="H972" s="32"/>
    </row>
    <row r="973" spans="2:8" s="1" customFormat="1" ht="16.899999999999999" customHeight="1">
      <c r="B973" s="32"/>
      <c r="C973" s="213" t="s">
        <v>2105</v>
      </c>
      <c r="H973" s="32"/>
    </row>
    <row r="974" spans="2:8" s="1" customFormat="1" ht="16.899999999999999" customHeight="1">
      <c r="B974" s="32"/>
      <c r="C974" s="211" t="s">
        <v>490</v>
      </c>
      <c r="D974" s="211" t="s">
        <v>491</v>
      </c>
      <c r="E974" s="17" t="s">
        <v>492</v>
      </c>
      <c r="F974" s="212">
        <v>134.4</v>
      </c>
      <c r="H974" s="32"/>
    </row>
    <row r="975" spans="2:8" s="1" customFormat="1" ht="16.899999999999999" customHeight="1">
      <c r="B975" s="32"/>
      <c r="C975" s="211" t="s">
        <v>502</v>
      </c>
      <c r="D975" s="211" t="s">
        <v>503</v>
      </c>
      <c r="E975" s="17" t="s">
        <v>492</v>
      </c>
      <c r="F975" s="212">
        <v>134.4</v>
      </c>
      <c r="H975" s="32"/>
    </row>
    <row r="976" spans="2:8" s="1" customFormat="1" ht="7.35" customHeight="1">
      <c r="B976" s="44"/>
      <c r="C976" s="45"/>
      <c r="D976" s="45"/>
      <c r="E976" s="45"/>
      <c r="F976" s="45"/>
      <c r="G976" s="45"/>
      <c r="H976" s="32"/>
    </row>
    <row r="977" s="1" customFormat="1" ht="11.25"/>
  </sheetData>
  <mergeCells count="2">
    <mergeCell ref="D5:F5"/>
    <mergeCell ref="D6:F6"/>
  </mergeCells>
  <pageMargins left="0.7" right="0.7" top="0.78740157499999996" bottom="0.78740157499999996" header="0.3" footer="0.3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41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52" t="s">
        <v>5</v>
      </c>
      <c r="M2" s="237"/>
      <c r="N2" s="237"/>
      <c r="O2" s="237"/>
      <c r="P2" s="237"/>
      <c r="Q2" s="237"/>
      <c r="R2" s="237"/>
      <c r="S2" s="237"/>
      <c r="T2" s="237"/>
      <c r="U2" s="237"/>
      <c r="V2" s="237"/>
      <c r="AT2" s="17" t="s">
        <v>83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84</v>
      </c>
    </row>
    <row r="4" spans="2:46" ht="24.95" customHeight="1">
      <c r="B4" s="20"/>
      <c r="D4" s="21" t="s">
        <v>110</v>
      </c>
      <c r="L4" s="20"/>
      <c r="M4" s="88" t="s">
        <v>10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53" t="str">
        <f>'Rekapitulace stavby'!K6</f>
        <v>Park Homolka Beroun, 2. etapa</v>
      </c>
      <c r="F7" s="254"/>
      <c r="G7" s="254"/>
      <c r="H7" s="254"/>
      <c r="L7" s="20"/>
    </row>
    <row r="8" spans="2:46" s="1" customFormat="1" ht="12" customHeight="1">
      <c r="B8" s="32"/>
      <c r="D8" s="27" t="s">
        <v>111</v>
      </c>
      <c r="L8" s="32"/>
    </row>
    <row r="9" spans="2:46" s="1" customFormat="1" ht="16.5" customHeight="1">
      <c r="B9" s="32"/>
      <c r="E9" s="214" t="s">
        <v>112</v>
      </c>
      <c r="F9" s="255"/>
      <c r="G9" s="255"/>
      <c r="H9" s="255"/>
      <c r="L9" s="32"/>
    </row>
    <row r="10" spans="2:46" s="1" customFormat="1" ht="11.25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15. 1. 2024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tr">
        <f>IF('Rekapitulace stavby'!AN10="","",'Rekapitulace stavby'!AN10)</f>
        <v/>
      </c>
      <c r="L14" s="32"/>
    </row>
    <row r="15" spans="2:46" s="1" customFormat="1" ht="18" customHeight="1">
      <c r="B15" s="32"/>
      <c r="E15" s="25" t="str">
        <f>IF('Rekapitulace stavby'!E11="","",'Rekapitulace stavby'!E11)</f>
        <v xml:space="preserve"> </v>
      </c>
      <c r="I15" s="27" t="s">
        <v>27</v>
      </c>
      <c r="J15" s="25" t="str">
        <f>IF('Rekapitulace stavby'!AN11="","",'Rekapitulace stavby'!AN11)</f>
        <v/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28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56" t="str">
        <f>'Rekapitulace stavby'!E14</f>
        <v>Vyplň údaj</v>
      </c>
      <c r="F18" s="236"/>
      <c r="G18" s="236"/>
      <c r="H18" s="236"/>
      <c r="I18" s="27" t="s">
        <v>27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30</v>
      </c>
      <c r="I20" s="27" t="s">
        <v>25</v>
      </c>
      <c r="J20" s="25" t="str">
        <f>IF('Rekapitulace stavby'!AN16="","",'Rekapitulace stavby'!AN16)</f>
        <v/>
      </c>
      <c r="L20" s="32"/>
    </row>
    <row r="21" spans="2:12" s="1" customFormat="1" ht="18" customHeight="1">
      <c r="B21" s="32"/>
      <c r="E21" s="25" t="str">
        <f>IF('Rekapitulace stavby'!E17="","",'Rekapitulace stavby'!E17)</f>
        <v xml:space="preserve"> </v>
      </c>
      <c r="I21" s="27" t="s">
        <v>27</v>
      </c>
      <c r="J21" s="25" t="str">
        <f>IF('Rekapitulace stavby'!AN17="","",'Rekapitulace stavby'!AN17)</f>
        <v/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32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27</v>
      </c>
      <c r="J24" s="25" t="str">
        <f>IF('Rekapitulace stavby'!AN20="","",'Rekapitulace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33</v>
      </c>
      <c r="L26" s="32"/>
    </row>
    <row r="27" spans="2:12" s="7" customFormat="1" ht="16.5" customHeight="1">
      <c r="B27" s="89"/>
      <c r="E27" s="241" t="s">
        <v>1</v>
      </c>
      <c r="F27" s="241"/>
      <c r="G27" s="241"/>
      <c r="H27" s="241"/>
      <c r="L27" s="89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0" t="s">
        <v>34</v>
      </c>
      <c r="J30" s="66">
        <f>ROUND(J120,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36</v>
      </c>
      <c r="I32" s="35" t="s">
        <v>35</v>
      </c>
      <c r="J32" s="35" t="s">
        <v>37</v>
      </c>
      <c r="L32" s="32"/>
    </row>
    <row r="33" spans="2:12" s="1" customFormat="1" ht="14.45" customHeight="1">
      <c r="B33" s="32"/>
      <c r="D33" s="55" t="s">
        <v>38</v>
      </c>
      <c r="E33" s="27" t="s">
        <v>39</v>
      </c>
      <c r="F33" s="91">
        <f>ROUND((SUM(BE120:BE140)),  2)</f>
        <v>0</v>
      </c>
      <c r="I33" s="92">
        <v>0.21</v>
      </c>
      <c r="J33" s="91">
        <f>ROUND(((SUM(BE120:BE140))*I33),  2)</f>
        <v>0</v>
      </c>
      <c r="L33" s="32"/>
    </row>
    <row r="34" spans="2:12" s="1" customFormat="1" ht="14.45" customHeight="1">
      <c r="B34" s="32"/>
      <c r="E34" s="27" t="s">
        <v>40</v>
      </c>
      <c r="F34" s="91">
        <f>ROUND((SUM(BF120:BF140)),  2)</f>
        <v>0</v>
      </c>
      <c r="I34" s="92">
        <v>0.15</v>
      </c>
      <c r="J34" s="91">
        <f>ROUND(((SUM(BF120:BF140))*I34),  2)</f>
        <v>0</v>
      </c>
      <c r="L34" s="32"/>
    </row>
    <row r="35" spans="2:12" s="1" customFormat="1" ht="14.45" hidden="1" customHeight="1">
      <c r="B35" s="32"/>
      <c r="E35" s="27" t="s">
        <v>41</v>
      </c>
      <c r="F35" s="91">
        <f>ROUND((SUM(BG120:BG140)),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42</v>
      </c>
      <c r="F36" s="91">
        <f>ROUND((SUM(BH120:BH140)),  2)</f>
        <v>0</v>
      </c>
      <c r="I36" s="92">
        <v>0.15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43</v>
      </c>
      <c r="F37" s="91">
        <f>ROUND((SUM(BI120:BI140)),  2)</f>
        <v>0</v>
      </c>
      <c r="I37" s="92">
        <v>0</v>
      </c>
      <c r="J37" s="91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3"/>
      <c r="D39" s="94" t="s">
        <v>44</v>
      </c>
      <c r="E39" s="57"/>
      <c r="F39" s="57"/>
      <c r="G39" s="95" t="s">
        <v>45</v>
      </c>
      <c r="H39" s="96" t="s">
        <v>46</v>
      </c>
      <c r="I39" s="57"/>
      <c r="J39" s="97">
        <f>SUM(J30:J37)</f>
        <v>0</v>
      </c>
      <c r="K39" s="98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47</v>
      </c>
      <c r="E50" s="42"/>
      <c r="F50" s="42"/>
      <c r="G50" s="41" t="s">
        <v>48</v>
      </c>
      <c r="H50" s="42"/>
      <c r="I50" s="42"/>
      <c r="J50" s="42"/>
      <c r="K50" s="42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3" t="s">
        <v>49</v>
      </c>
      <c r="E61" s="34"/>
      <c r="F61" s="99" t="s">
        <v>50</v>
      </c>
      <c r="G61" s="43" t="s">
        <v>49</v>
      </c>
      <c r="H61" s="34"/>
      <c r="I61" s="34"/>
      <c r="J61" s="100" t="s">
        <v>50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1" t="s">
        <v>51</v>
      </c>
      <c r="E65" s="42"/>
      <c r="F65" s="42"/>
      <c r="G65" s="41" t="s">
        <v>52</v>
      </c>
      <c r="H65" s="42"/>
      <c r="I65" s="42"/>
      <c r="J65" s="42"/>
      <c r="K65" s="42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3" t="s">
        <v>49</v>
      </c>
      <c r="E76" s="34"/>
      <c r="F76" s="99" t="s">
        <v>50</v>
      </c>
      <c r="G76" s="43" t="s">
        <v>49</v>
      </c>
      <c r="H76" s="34"/>
      <c r="I76" s="34"/>
      <c r="J76" s="100" t="s">
        <v>50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113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53" t="str">
        <f>E7</f>
        <v>Park Homolka Beroun, 2. etapa</v>
      </c>
      <c r="F85" s="254"/>
      <c r="G85" s="254"/>
      <c r="H85" s="254"/>
      <c r="L85" s="32"/>
    </row>
    <row r="86" spans="2:47" s="1" customFormat="1" ht="12" customHeight="1">
      <c r="B86" s="32"/>
      <c r="C86" s="27" t="s">
        <v>111</v>
      </c>
      <c r="L86" s="32"/>
    </row>
    <row r="87" spans="2:47" s="1" customFormat="1" ht="16.5" customHeight="1">
      <c r="B87" s="32"/>
      <c r="E87" s="214" t="str">
        <f>E9</f>
        <v>00 - Vedlejší a ostatní náklady</v>
      </c>
      <c r="F87" s="255"/>
      <c r="G87" s="255"/>
      <c r="H87" s="255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Beroun</v>
      </c>
      <c r="I89" s="27" t="s">
        <v>22</v>
      </c>
      <c r="J89" s="52" t="str">
        <f>IF(J12="","",J12)</f>
        <v>15. 1. 2024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24</v>
      </c>
      <c r="F91" s="25" t="str">
        <f>E15</f>
        <v xml:space="preserve"> </v>
      </c>
      <c r="I91" s="27" t="s">
        <v>30</v>
      </c>
      <c r="J91" s="30" t="str">
        <f>E21</f>
        <v xml:space="preserve"> </v>
      </c>
      <c r="L91" s="32"/>
    </row>
    <row r="92" spans="2:47" s="1" customFormat="1" ht="15.2" customHeight="1">
      <c r="B92" s="32"/>
      <c r="C92" s="27" t="s">
        <v>28</v>
      </c>
      <c r="F92" s="25" t="str">
        <f>IF(E18="","",E18)</f>
        <v>Vyplň údaj</v>
      </c>
      <c r="I92" s="27" t="s">
        <v>32</v>
      </c>
      <c r="J92" s="30" t="str">
        <f>E24</f>
        <v xml:space="preserve">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114</v>
      </c>
      <c r="D94" s="93"/>
      <c r="E94" s="93"/>
      <c r="F94" s="93"/>
      <c r="G94" s="93"/>
      <c r="H94" s="93"/>
      <c r="I94" s="93"/>
      <c r="J94" s="102" t="s">
        <v>115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3" t="s">
        <v>116</v>
      </c>
      <c r="J96" s="66">
        <f>J120</f>
        <v>0</v>
      </c>
      <c r="L96" s="32"/>
      <c r="AU96" s="17" t="s">
        <v>117</v>
      </c>
    </row>
    <row r="97" spans="2:12" s="8" customFormat="1" ht="24.95" customHeight="1">
      <c r="B97" s="104"/>
      <c r="D97" s="105" t="s">
        <v>118</v>
      </c>
      <c r="E97" s="106"/>
      <c r="F97" s="106"/>
      <c r="G97" s="106"/>
      <c r="H97" s="106"/>
      <c r="I97" s="106"/>
      <c r="J97" s="107">
        <f>J121</f>
        <v>0</v>
      </c>
      <c r="L97" s="104"/>
    </row>
    <row r="98" spans="2:12" s="9" customFormat="1" ht="19.899999999999999" customHeight="1">
      <c r="B98" s="108"/>
      <c r="D98" s="109" t="s">
        <v>119</v>
      </c>
      <c r="E98" s="110"/>
      <c r="F98" s="110"/>
      <c r="G98" s="110"/>
      <c r="H98" s="110"/>
      <c r="I98" s="110"/>
      <c r="J98" s="111">
        <f>J124</f>
        <v>0</v>
      </c>
      <c r="L98" s="108"/>
    </row>
    <row r="99" spans="2:12" s="9" customFormat="1" ht="19.899999999999999" customHeight="1">
      <c r="B99" s="108"/>
      <c r="D99" s="109" t="s">
        <v>120</v>
      </c>
      <c r="E99" s="110"/>
      <c r="F99" s="110"/>
      <c r="G99" s="110"/>
      <c r="H99" s="110"/>
      <c r="I99" s="110"/>
      <c r="J99" s="111">
        <f>J132</f>
        <v>0</v>
      </c>
      <c r="L99" s="108"/>
    </row>
    <row r="100" spans="2:12" s="9" customFormat="1" ht="19.899999999999999" customHeight="1">
      <c r="B100" s="108"/>
      <c r="D100" s="109" t="s">
        <v>121</v>
      </c>
      <c r="E100" s="110"/>
      <c r="F100" s="110"/>
      <c r="G100" s="110"/>
      <c r="H100" s="110"/>
      <c r="I100" s="110"/>
      <c r="J100" s="111">
        <f>J137</f>
        <v>0</v>
      </c>
      <c r="L100" s="108"/>
    </row>
    <row r="101" spans="2:12" s="1" customFormat="1" ht="21.75" customHeight="1">
      <c r="B101" s="32"/>
      <c r="L101" s="32"/>
    </row>
    <row r="102" spans="2:12" s="1" customFormat="1" ht="6.95" customHeight="1">
      <c r="B102" s="44"/>
      <c r="C102" s="45"/>
      <c r="D102" s="45"/>
      <c r="E102" s="45"/>
      <c r="F102" s="45"/>
      <c r="G102" s="45"/>
      <c r="H102" s="45"/>
      <c r="I102" s="45"/>
      <c r="J102" s="45"/>
      <c r="K102" s="45"/>
      <c r="L102" s="32"/>
    </row>
    <row r="106" spans="2:12" s="1" customFormat="1" ht="6.95" customHeight="1">
      <c r="B106" s="46"/>
      <c r="C106" s="47"/>
      <c r="D106" s="47"/>
      <c r="E106" s="47"/>
      <c r="F106" s="47"/>
      <c r="G106" s="47"/>
      <c r="H106" s="47"/>
      <c r="I106" s="47"/>
      <c r="J106" s="47"/>
      <c r="K106" s="47"/>
      <c r="L106" s="32"/>
    </row>
    <row r="107" spans="2:12" s="1" customFormat="1" ht="24.95" customHeight="1">
      <c r="B107" s="32"/>
      <c r="C107" s="21" t="s">
        <v>122</v>
      </c>
      <c r="L107" s="32"/>
    </row>
    <row r="108" spans="2:12" s="1" customFormat="1" ht="6.95" customHeight="1">
      <c r="B108" s="32"/>
      <c r="L108" s="32"/>
    </row>
    <row r="109" spans="2:12" s="1" customFormat="1" ht="12" customHeight="1">
      <c r="B109" s="32"/>
      <c r="C109" s="27" t="s">
        <v>16</v>
      </c>
      <c r="L109" s="32"/>
    </row>
    <row r="110" spans="2:12" s="1" customFormat="1" ht="16.5" customHeight="1">
      <c r="B110" s="32"/>
      <c r="E110" s="253" t="str">
        <f>E7</f>
        <v>Park Homolka Beroun, 2. etapa</v>
      </c>
      <c r="F110" s="254"/>
      <c r="G110" s="254"/>
      <c r="H110" s="254"/>
      <c r="L110" s="32"/>
    </row>
    <row r="111" spans="2:12" s="1" customFormat="1" ht="12" customHeight="1">
      <c r="B111" s="32"/>
      <c r="C111" s="27" t="s">
        <v>111</v>
      </c>
      <c r="L111" s="32"/>
    </row>
    <row r="112" spans="2:12" s="1" customFormat="1" ht="16.5" customHeight="1">
      <c r="B112" s="32"/>
      <c r="E112" s="214" t="str">
        <f>E9</f>
        <v>00 - Vedlejší a ostatní náklady</v>
      </c>
      <c r="F112" s="255"/>
      <c r="G112" s="255"/>
      <c r="H112" s="255"/>
      <c r="L112" s="32"/>
    </row>
    <row r="113" spans="2:65" s="1" customFormat="1" ht="6.95" customHeight="1">
      <c r="B113" s="32"/>
      <c r="L113" s="32"/>
    </row>
    <row r="114" spans="2:65" s="1" customFormat="1" ht="12" customHeight="1">
      <c r="B114" s="32"/>
      <c r="C114" s="27" t="s">
        <v>20</v>
      </c>
      <c r="F114" s="25" t="str">
        <f>F12</f>
        <v>Beroun</v>
      </c>
      <c r="I114" s="27" t="s">
        <v>22</v>
      </c>
      <c r="J114" s="52" t="str">
        <f>IF(J12="","",J12)</f>
        <v>15. 1. 2024</v>
      </c>
      <c r="L114" s="32"/>
    </row>
    <row r="115" spans="2:65" s="1" customFormat="1" ht="6.95" customHeight="1">
      <c r="B115" s="32"/>
      <c r="L115" s="32"/>
    </row>
    <row r="116" spans="2:65" s="1" customFormat="1" ht="15.2" customHeight="1">
      <c r="B116" s="32"/>
      <c r="C116" s="27" t="s">
        <v>24</v>
      </c>
      <c r="F116" s="25" t="str">
        <f>E15</f>
        <v xml:space="preserve"> </v>
      </c>
      <c r="I116" s="27" t="s">
        <v>30</v>
      </c>
      <c r="J116" s="30" t="str">
        <f>E21</f>
        <v xml:space="preserve"> </v>
      </c>
      <c r="L116" s="32"/>
    </row>
    <row r="117" spans="2:65" s="1" customFormat="1" ht="15.2" customHeight="1">
      <c r="B117" s="32"/>
      <c r="C117" s="27" t="s">
        <v>28</v>
      </c>
      <c r="F117" s="25" t="str">
        <f>IF(E18="","",E18)</f>
        <v>Vyplň údaj</v>
      </c>
      <c r="I117" s="27" t="s">
        <v>32</v>
      </c>
      <c r="J117" s="30" t="str">
        <f>E24</f>
        <v xml:space="preserve"> </v>
      </c>
      <c r="L117" s="32"/>
    </row>
    <row r="118" spans="2:65" s="1" customFormat="1" ht="10.35" customHeight="1">
      <c r="B118" s="32"/>
      <c r="L118" s="32"/>
    </row>
    <row r="119" spans="2:65" s="10" customFormat="1" ht="29.25" customHeight="1">
      <c r="B119" s="112"/>
      <c r="C119" s="113" t="s">
        <v>123</v>
      </c>
      <c r="D119" s="114" t="s">
        <v>59</v>
      </c>
      <c r="E119" s="114" t="s">
        <v>55</v>
      </c>
      <c r="F119" s="114" t="s">
        <v>56</v>
      </c>
      <c r="G119" s="114" t="s">
        <v>124</v>
      </c>
      <c r="H119" s="114" t="s">
        <v>125</v>
      </c>
      <c r="I119" s="114" t="s">
        <v>126</v>
      </c>
      <c r="J119" s="115" t="s">
        <v>115</v>
      </c>
      <c r="K119" s="116" t="s">
        <v>127</v>
      </c>
      <c r="L119" s="112"/>
      <c r="M119" s="59" t="s">
        <v>1</v>
      </c>
      <c r="N119" s="60" t="s">
        <v>38</v>
      </c>
      <c r="O119" s="60" t="s">
        <v>128</v>
      </c>
      <c r="P119" s="60" t="s">
        <v>129</v>
      </c>
      <c r="Q119" s="60" t="s">
        <v>130</v>
      </c>
      <c r="R119" s="60" t="s">
        <v>131</v>
      </c>
      <c r="S119" s="60" t="s">
        <v>132</v>
      </c>
      <c r="T119" s="61" t="s">
        <v>133</v>
      </c>
    </row>
    <row r="120" spans="2:65" s="1" customFormat="1" ht="22.9" customHeight="1">
      <c r="B120" s="32"/>
      <c r="C120" s="64" t="s">
        <v>134</v>
      </c>
      <c r="J120" s="117">
        <f>BK120</f>
        <v>0</v>
      </c>
      <c r="L120" s="32"/>
      <c r="M120" s="62"/>
      <c r="N120" s="53"/>
      <c r="O120" s="53"/>
      <c r="P120" s="118">
        <f>P121</f>
        <v>0</v>
      </c>
      <c r="Q120" s="53"/>
      <c r="R120" s="118">
        <f>R121</f>
        <v>0</v>
      </c>
      <c r="S120" s="53"/>
      <c r="T120" s="119">
        <f>T121</f>
        <v>0</v>
      </c>
      <c r="AT120" s="17" t="s">
        <v>73</v>
      </c>
      <c r="AU120" s="17" t="s">
        <v>117</v>
      </c>
      <c r="BK120" s="120">
        <f>BK121</f>
        <v>0</v>
      </c>
    </row>
    <row r="121" spans="2:65" s="11" customFormat="1" ht="25.9" customHeight="1">
      <c r="B121" s="121"/>
      <c r="D121" s="122" t="s">
        <v>73</v>
      </c>
      <c r="E121" s="123" t="s">
        <v>135</v>
      </c>
      <c r="F121" s="123" t="s">
        <v>136</v>
      </c>
      <c r="I121" s="124"/>
      <c r="J121" s="125">
        <f>BK121</f>
        <v>0</v>
      </c>
      <c r="L121" s="121"/>
      <c r="M121" s="126"/>
      <c r="P121" s="127">
        <f>P122+P123+P124+P132+P137</f>
        <v>0</v>
      </c>
      <c r="R121" s="127">
        <f>R122+R123+R124+R132+R137</f>
        <v>0</v>
      </c>
      <c r="T121" s="128">
        <f>T122+T123+T124+T132+T137</f>
        <v>0</v>
      </c>
      <c r="AR121" s="122" t="s">
        <v>137</v>
      </c>
      <c r="AT121" s="129" t="s">
        <v>73</v>
      </c>
      <c r="AU121" s="129" t="s">
        <v>74</v>
      </c>
      <c r="AY121" s="122" t="s">
        <v>138</v>
      </c>
      <c r="BK121" s="130">
        <f>BK122+BK123+BK124+BK132+BK137</f>
        <v>0</v>
      </c>
    </row>
    <row r="122" spans="2:65" s="1" customFormat="1" ht="16.5" customHeight="1">
      <c r="B122" s="131"/>
      <c r="C122" s="132" t="s">
        <v>82</v>
      </c>
      <c r="D122" s="132" t="s">
        <v>139</v>
      </c>
      <c r="E122" s="133" t="s">
        <v>140</v>
      </c>
      <c r="F122" s="134" t="s">
        <v>141</v>
      </c>
      <c r="G122" s="135" t="s">
        <v>142</v>
      </c>
      <c r="H122" s="136">
        <v>1</v>
      </c>
      <c r="I122" s="137"/>
      <c r="J122" s="138">
        <f>ROUND(I122*H122,2)</f>
        <v>0</v>
      </c>
      <c r="K122" s="139"/>
      <c r="L122" s="32"/>
      <c r="M122" s="140" t="s">
        <v>1</v>
      </c>
      <c r="N122" s="141" t="s">
        <v>39</v>
      </c>
      <c r="P122" s="142">
        <f>O122*H122</f>
        <v>0</v>
      </c>
      <c r="Q122" s="142">
        <v>0</v>
      </c>
      <c r="R122" s="142">
        <f>Q122*H122</f>
        <v>0</v>
      </c>
      <c r="S122" s="142">
        <v>0</v>
      </c>
      <c r="T122" s="143">
        <f>S122*H122</f>
        <v>0</v>
      </c>
      <c r="AR122" s="144" t="s">
        <v>143</v>
      </c>
      <c r="AT122" s="144" t="s">
        <v>139</v>
      </c>
      <c r="AU122" s="144" t="s">
        <v>82</v>
      </c>
      <c r="AY122" s="17" t="s">
        <v>138</v>
      </c>
      <c r="BE122" s="145">
        <f>IF(N122="základní",J122,0)</f>
        <v>0</v>
      </c>
      <c r="BF122" s="145">
        <f>IF(N122="snížená",J122,0)</f>
        <v>0</v>
      </c>
      <c r="BG122" s="145">
        <f>IF(N122="zákl. přenesená",J122,0)</f>
        <v>0</v>
      </c>
      <c r="BH122" s="145">
        <f>IF(N122="sníž. přenesená",J122,0)</f>
        <v>0</v>
      </c>
      <c r="BI122" s="145">
        <f>IF(N122="nulová",J122,0)</f>
        <v>0</v>
      </c>
      <c r="BJ122" s="17" t="s">
        <v>82</v>
      </c>
      <c r="BK122" s="145">
        <f>ROUND(I122*H122,2)</f>
        <v>0</v>
      </c>
      <c r="BL122" s="17" t="s">
        <v>143</v>
      </c>
      <c r="BM122" s="144" t="s">
        <v>144</v>
      </c>
    </row>
    <row r="123" spans="2:65" s="1" customFormat="1" ht="39">
      <c r="B123" s="32"/>
      <c r="D123" s="146" t="s">
        <v>145</v>
      </c>
      <c r="F123" s="147" t="s">
        <v>146</v>
      </c>
      <c r="I123" s="148"/>
      <c r="L123" s="32"/>
      <c r="M123" s="149"/>
      <c r="T123" s="56"/>
      <c r="AT123" s="17" t="s">
        <v>145</v>
      </c>
      <c r="AU123" s="17" t="s">
        <v>82</v>
      </c>
    </row>
    <row r="124" spans="2:65" s="11" customFormat="1" ht="22.9" customHeight="1">
      <c r="B124" s="121"/>
      <c r="D124" s="122" t="s">
        <v>73</v>
      </c>
      <c r="E124" s="150" t="s">
        <v>147</v>
      </c>
      <c r="F124" s="150" t="s">
        <v>148</v>
      </c>
      <c r="I124" s="124"/>
      <c r="J124" s="151">
        <f>BK124</f>
        <v>0</v>
      </c>
      <c r="L124" s="121"/>
      <c r="M124" s="126"/>
      <c r="P124" s="127">
        <f>SUM(P125:P131)</f>
        <v>0</v>
      </c>
      <c r="R124" s="127">
        <f>SUM(R125:R131)</f>
        <v>0</v>
      </c>
      <c r="T124" s="128">
        <f>SUM(T125:T131)</f>
        <v>0</v>
      </c>
      <c r="AR124" s="122" t="s">
        <v>143</v>
      </c>
      <c r="AT124" s="129" t="s">
        <v>73</v>
      </c>
      <c r="AU124" s="129" t="s">
        <v>82</v>
      </c>
      <c r="AY124" s="122" t="s">
        <v>138</v>
      </c>
      <c r="BK124" s="130">
        <f>SUM(BK125:BK131)</f>
        <v>0</v>
      </c>
    </row>
    <row r="125" spans="2:65" s="1" customFormat="1" ht="49.15" customHeight="1">
      <c r="B125" s="131"/>
      <c r="C125" s="132" t="s">
        <v>84</v>
      </c>
      <c r="D125" s="132" t="s">
        <v>139</v>
      </c>
      <c r="E125" s="133" t="s">
        <v>149</v>
      </c>
      <c r="F125" s="134" t="s">
        <v>150</v>
      </c>
      <c r="G125" s="135" t="s">
        <v>142</v>
      </c>
      <c r="H125" s="136">
        <v>1</v>
      </c>
      <c r="I125" s="137"/>
      <c r="J125" s="138">
        <f>ROUND(I125*H125,2)</f>
        <v>0</v>
      </c>
      <c r="K125" s="139"/>
      <c r="L125" s="32"/>
      <c r="M125" s="140" t="s">
        <v>1</v>
      </c>
      <c r="N125" s="141" t="s">
        <v>39</v>
      </c>
      <c r="P125" s="142">
        <f>O125*H125</f>
        <v>0</v>
      </c>
      <c r="Q125" s="142">
        <v>0</v>
      </c>
      <c r="R125" s="142">
        <f>Q125*H125</f>
        <v>0</v>
      </c>
      <c r="S125" s="142">
        <v>0</v>
      </c>
      <c r="T125" s="143">
        <f>S125*H125</f>
        <v>0</v>
      </c>
      <c r="AR125" s="144" t="s">
        <v>151</v>
      </c>
      <c r="AT125" s="144" t="s">
        <v>139</v>
      </c>
      <c r="AU125" s="144" t="s">
        <v>84</v>
      </c>
      <c r="AY125" s="17" t="s">
        <v>138</v>
      </c>
      <c r="BE125" s="145">
        <f>IF(N125="základní",J125,0)</f>
        <v>0</v>
      </c>
      <c r="BF125" s="145">
        <f>IF(N125="snížená",J125,0)</f>
        <v>0</v>
      </c>
      <c r="BG125" s="145">
        <f>IF(N125="zákl. přenesená",J125,0)</f>
        <v>0</v>
      </c>
      <c r="BH125" s="145">
        <f>IF(N125="sníž. přenesená",J125,0)</f>
        <v>0</v>
      </c>
      <c r="BI125" s="145">
        <f>IF(N125="nulová",J125,0)</f>
        <v>0</v>
      </c>
      <c r="BJ125" s="17" t="s">
        <v>82</v>
      </c>
      <c r="BK125" s="145">
        <f>ROUND(I125*H125,2)</f>
        <v>0</v>
      </c>
      <c r="BL125" s="17" t="s">
        <v>151</v>
      </c>
      <c r="BM125" s="144" t="s">
        <v>152</v>
      </c>
    </row>
    <row r="126" spans="2:65" s="1" customFormat="1" ht="29.25">
      <c r="B126" s="32"/>
      <c r="D126" s="146" t="s">
        <v>145</v>
      </c>
      <c r="F126" s="147" t="s">
        <v>153</v>
      </c>
      <c r="I126" s="148"/>
      <c r="L126" s="32"/>
      <c r="M126" s="149"/>
      <c r="T126" s="56"/>
      <c r="AT126" s="17" t="s">
        <v>145</v>
      </c>
      <c r="AU126" s="17" t="s">
        <v>84</v>
      </c>
    </row>
    <row r="127" spans="2:65" s="1" customFormat="1" ht="16.5" customHeight="1">
      <c r="B127" s="131"/>
      <c r="C127" s="132" t="s">
        <v>154</v>
      </c>
      <c r="D127" s="132" t="s">
        <v>139</v>
      </c>
      <c r="E127" s="133" t="s">
        <v>155</v>
      </c>
      <c r="F127" s="134" t="s">
        <v>156</v>
      </c>
      <c r="G127" s="135" t="s">
        <v>142</v>
      </c>
      <c r="H127" s="136">
        <v>1</v>
      </c>
      <c r="I127" s="137"/>
      <c r="J127" s="138">
        <f>ROUND(I127*H127,2)</f>
        <v>0</v>
      </c>
      <c r="K127" s="139"/>
      <c r="L127" s="32"/>
      <c r="M127" s="140" t="s">
        <v>1</v>
      </c>
      <c r="N127" s="141" t="s">
        <v>39</v>
      </c>
      <c r="P127" s="142">
        <f>O127*H127</f>
        <v>0</v>
      </c>
      <c r="Q127" s="142">
        <v>0</v>
      </c>
      <c r="R127" s="142">
        <f>Q127*H127</f>
        <v>0</v>
      </c>
      <c r="S127" s="142">
        <v>0</v>
      </c>
      <c r="T127" s="143">
        <f>S127*H127</f>
        <v>0</v>
      </c>
      <c r="AR127" s="144" t="s">
        <v>151</v>
      </c>
      <c r="AT127" s="144" t="s">
        <v>139</v>
      </c>
      <c r="AU127" s="144" t="s">
        <v>84</v>
      </c>
      <c r="AY127" s="17" t="s">
        <v>138</v>
      </c>
      <c r="BE127" s="145">
        <f>IF(N127="základní",J127,0)</f>
        <v>0</v>
      </c>
      <c r="BF127" s="145">
        <f>IF(N127="snížená",J127,0)</f>
        <v>0</v>
      </c>
      <c r="BG127" s="145">
        <f>IF(N127="zákl. přenesená",J127,0)</f>
        <v>0</v>
      </c>
      <c r="BH127" s="145">
        <f>IF(N127="sníž. přenesená",J127,0)</f>
        <v>0</v>
      </c>
      <c r="BI127" s="145">
        <f>IF(N127="nulová",J127,0)</f>
        <v>0</v>
      </c>
      <c r="BJ127" s="17" t="s">
        <v>82</v>
      </c>
      <c r="BK127" s="145">
        <f>ROUND(I127*H127,2)</f>
        <v>0</v>
      </c>
      <c r="BL127" s="17" t="s">
        <v>151</v>
      </c>
      <c r="BM127" s="144" t="s">
        <v>157</v>
      </c>
    </row>
    <row r="128" spans="2:65" s="1" customFormat="1" ht="19.5">
      <c r="B128" s="32"/>
      <c r="D128" s="146" t="s">
        <v>145</v>
      </c>
      <c r="F128" s="147" t="s">
        <v>158</v>
      </c>
      <c r="I128" s="148"/>
      <c r="L128" s="32"/>
      <c r="M128" s="149"/>
      <c r="T128" s="56"/>
      <c r="AT128" s="17" t="s">
        <v>145</v>
      </c>
      <c r="AU128" s="17" t="s">
        <v>84</v>
      </c>
    </row>
    <row r="129" spans="2:65" s="1" customFormat="1" ht="24.2" customHeight="1">
      <c r="B129" s="131"/>
      <c r="C129" s="132" t="s">
        <v>143</v>
      </c>
      <c r="D129" s="132" t="s">
        <v>139</v>
      </c>
      <c r="E129" s="133" t="s">
        <v>159</v>
      </c>
      <c r="F129" s="134" t="s">
        <v>160</v>
      </c>
      <c r="G129" s="135" t="s">
        <v>142</v>
      </c>
      <c r="H129" s="136">
        <v>1</v>
      </c>
      <c r="I129" s="137"/>
      <c r="J129" s="138">
        <f>ROUND(I129*H129,2)</f>
        <v>0</v>
      </c>
      <c r="K129" s="139"/>
      <c r="L129" s="32"/>
      <c r="M129" s="140" t="s">
        <v>1</v>
      </c>
      <c r="N129" s="141" t="s">
        <v>39</v>
      </c>
      <c r="P129" s="142">
        <f>O129*H129</f>
        <v>0</v>
      </c>
      <c r="Q129" s="142">
        <v>0</v>
      </c>
      <c r="R129" s="142">
        <f>Q129*H129</f>
        <v>0</v>
      </c>
      <c r="S129" s="142">
        <v>0</v>
      </c>
      <c r="T129" s="143">
        <f>S129*H129</f>
        <v>0</v>
      </c>
      <c r="AR129" s="144" t="s">
        <v>151</v>
      </c>
      <c r="AT129" s="144" t="s">
        <v>139</v>
      </c>
      <c r="AU129" s="144" t="s">
        <v>84</v>
      </c>
      <c r="AY129" s="17" t="s">
        <v>138</v>
      </c>
      <c r="BE129" s="145">
        <f>IF(N129="základní",J129,0)</f>
        <v>0</v>
      </c>
      <c r="BF129" s="145">
        <f>IF(N129="snížená",J129,0)</f>
        <v>0</v>
      </c>
      <c r="BG129" s="145">
        <f>IF(N129="zákl. přenesená",J129,0)</f>
        <v>0</v>
      </c>
      <c r="BH129" s="145">
        <f>IF(N129="sníž. přenesená",J129,0)</f>
        <v>0</v>
      </c>
      <c r="BI129" s="145">
        <f>IF(N129="nulová",J129,0)</f>
        <v>0</v>
      </c>
      <c r="BJ129" s="17" t="s">
        <v>82</v>
      </c>
      <c r="BK129" s="145">
        <f>ROUND(I129*H129,2)</f>
        <v>0</v>
      </c>
      <c r="BL129" s="17" t="s">
        <v>151</v>
      </c>
      <c r="BM129" s="144" t="s">
        <v>161</v>
      </c>
    </row>
    <row r="130" spans="2:65" s="1" customFormat="1" ht="39">
      <c r="B130" s="32"/>
      <c r="D130" s="146" t="s">
        <v>145</v>
      </c>
      <c r="F130" s="147" t="s">
        <v>162</v>
      </c>
      <c r="I130" s="148"/>
      <c r="L130" s="32"/>
      <c r="M130" s="149"/>
      <c r="T130" s="56"/>
      <c r="AT130" s="17" t="s">
        <v>145</v>
      </c>
      <c r="AU130" s="17" t="s">
        <v>84</v>
      </c>
    </row>
    <row r="131" spans="2:65" s="1" customFormat="1" ht="16.5" customHeight="1">
      <c r="B131" s="131"/>
      <c r="C131" s="132" t="s">
        <v>137</v>
      </c>
      <c r="D131" s="132" t="s">
        <v>139</v>
      </c>
      <c r="E131" s="133" t="s">
        <v>163</v>
      </c>
      <c r="F131" s="134" t="s">
        <v>164</v>
      </c>
      <c r="G131" s="135" t="s">
        <v>142</v>
      </c>
      <c r="H131" s="136">
        <v>1</v>
      </c>
      <c r="I131" s="137"/>
      <c r="J131" s="138">
        <f>ROUND(I131*H131,2)</f>
        <v>0</v>
      </c>
      <c r="K131" s="139"/>
      <c r="L131" s="32"/>
      <c r="M131" s="140" t="s">
        <v>1</v>
      </c>
      <c r="N131" s="141" t="s">
        <v>39</v>
      </c>
      <c r="P131" s="142">
        <f>O131*H131</f>
        <v>0</v>
      </c>
      <c r="Q131" s="142">
        <v>0</v>
      </c>
      <c r="R131" s="142">
        <f>Q131*H131</f>
        <v>0</v>
      </c>
      <c r="S131" s="142">
        <v>0</v>
      </c>
      <c r="T131" s="143">
        <f>S131*H131</f>
        <v>0</v>
      </c>
      <c r="AR131" s="144" t="s">
        <v>151</v>
      </c>
      <c r="AT131" s="144" t="s">
        <v>139</v>
      </c>
      <c r="AU131" s="144" t="s">
        <v>84</v>
      </c>
      <c r="AY131" s="17" t="s">
        <v>138</v>
      </c>
      <c r="BE131" s="145">
        <f>IF(N131="základní",J131,0)</f>
        <v>0</v>
      </c>
      <c r="BF131" s="145">
        <f>IF(N131="snížená",J131,0)</f>
        <v>0</v>
      </c>
      <c r="BG131" s="145">
        <f>IF(N131="zákl. přenesená",J131,0)</f>
        <v>0</v>
      </c>
      <c r="BH131" s="145">
        <f>IF(N131="sníž. přenesená",J131,0)</f>
        <v>0</v>
      </c>
      <c r="BI131" s="145">
        <f>IF(N131="nulová",J131,0)</f>
        <v>0</v>
      </c>
      <c r="BJ131" s="17" t="s">
        <v>82</v>
      </c>
      <c r="BK131" s="145">
        <f>ROUND(I131*H131,2)</f>
        <v>0</v>
      </c>
      <c r="BL131" s="17" t="s">
        <v>151</v>
      </c>
      <c r="BM131" s="144" t="s">
        <v>165</v>
      </c>
    </row>
    <row r="132" spans="2:65" s="11" customFormat="1" ht="22.9" customHeight="1">
      <c r="B132" s="121"/>
      <c r="D132" s="122" t="s">
        <v>73</v>
      </c>
      <c r="E132" s="150" t="s">
        <v>166</v>
      </c>
      <c r="F132" s="150" t="s">
        <v>167</v>
      </c>
      <c r="I132" s="124"/>
      <c r="J132" s="151">
        <f>BK132</f>
        <v>0</v>
      </c>
      <c r="L132" s="121"/>
      <c r="M132" s="126"/>
      <c r="P132" s="127">
        <f>SUM(P133:P136)</f>
        <v>0</v>
      </c>
      <c r="R132" s="127">
        <f>SUM(R133:R136)</f>
        <v>0</v>
      </c>
      <c r="T132" s="128">
        <f>SUM(T133:T136)</f>
        <v>0</v>
      </c>
      <c r="AR132" s="122" t="s">
        <v>137</v>
      </c>
      <c r="AT132" s="129" t="s">
        <v>73</v>
      </c>
      <c r="AU132" s="129" t="s">
        <v>82</v>
      </c>
      <c r="AY132" s="122" t="s">
        <v>138</v>
      </c>
      <c r="BK132" s="130">
        <f>SUM(BK133:BK136)</f>
        <v>0</v>
      </c>
    </row>
    <row r="133" spans="2:65" s="1" customFormat="1" ht="24.2" customHeight="1">
      <c r="B133" s="131"/>
      <c r="C133" s="132" t="s">
        <v>168</v>
      </c>
      <c r="D133" s="132" t="s">
        <v>139</v>
      </c>
      <c r="E133" s="133" t="s">
        <v>169</v>
      </c>
      <c r="F133" s="134" t="s">
        <v>170</v>
      </c>
      <c r="G133" s="135" t="s">
        <v>142</v>
      </c>
      <c r="H133" s="136">
        <v>1</v>
      </c>
      <c r="I133" s="137"/>
      <c r="J133" s="138">
        <f>ROUND(I133*H133,2)</f>
        <v>0</v>
      </c>
      <c r="K133" s="139"/>
      <c r="L133" s="32"/>
      <c r="M133" s="140" t="s">
        <v>1</v>
      </c>
      <c r="N133" s="141" t="s">
        <v>39</v>
      </c>
      <c r="P133" s="142">
        <f>O133*H133</f>
        <v>0</v>
      </c>
      <c r="Q133" s="142">
        <v>0</v>
      </c>
      <c r="R133" s="142">
        <f>Q133*H133</f>
        <v>0</v>
      </c>
      <c r="S133" s="142">
        <v>0</v>
      </c>
      <c r="T133" s="143">
        <f>S133*H133</f>
        <v>0</v>
      </c>
      <c r="AR133" s="144" t="s">
        <v>171</v>
      </c>
      <c r="AT133" s="144" t="s">
        <v>139</v>
      </c>
      <c r="AU133" s="144" t="s">
        <v>84</v>
      </c>
      <c r="AY133" s="17" t="s">
        <v>138</v>
      </c>
      <c r="BE133" s="145">
        <f>IF(N133="základní",J133,0)</f>
        <v>0</v>
      </c>
      <c r="BF133" s="145">
        <f>IF(N133="snížená",J133,0)</f>
        <v>0</v>
      </c>
      <c r="BG133" s="145">
        <f>IF(N133="zákl. přenesená",J133,0)</f>
        <v>0</v>
      </c>
      <c r="BH133" s="145">
        <f>IF(N133="sníž. přenesená",J133,0)</f>
        <v>0</v>
      </c>
      <c r="BI133" s="145">
        <f>IF(N133="nulová",J133,0)</f>
        <v>0</v>
      </c>
      <c r="BJ133" s="17" t="s">
        <v>82</v>
      </c>
      <c r="BK133" s="145">
        <f>ROUND(I133*H133,2)</f>
        <v>0</v>
      </c>
      <c r="BL133" s="17" t="s">
        <v>171</v>
      </c>
      <c r="BM133" s="144" t="s">
        <v>172</v>
      </c>
    </row>
    <row r="134" spans="2:65" s="1" customFormat="1" ht="16.5" customHeight="1">
      <c r="B134" s="131"/>
      <c r="C134" s="132" t="s">
        <v>173</v>
      </c>
      <c r="D134" s="132" t="s">
        <v>139</v>
      </c>
      <c r="E134" s="133" t="s">
        <v>174</v>
      </c>
      <c r="F134" s="134" t="s">
        <v>175</v>
      </c>
      <c r="G134" s="135" t="s">
        <v>176</v>
      </c>
      <c r="H134" s="136">
        <v>20</v>
      </c>
      <c r="I134" s="137"/>
      <c r="J134" s="138">
        <f>ROUND(I134*H134,2)</f>
        <v>0</v>
      </c>
      <c r="K134" s="139"/>
      <c r="L134" s="32"/>
      <c r="M134" s="140" t="s">
        <v>1</v>
      </c>
      <c r="N134" s="141" t="s">
        <v>39</v>
      </c>
      <c r="P134" s="142">
        <f>O134*H134</f>
        <v>0</v>
      </c>
      <c r="Q134" s="142">
        <v>0</v>
      </c>
      <c r="R134" s="142">
        <f>Q134*H134</f>
        <v>0</v>
      </c>
      <c r="S134" s="142">
        <v>0</v>
      </c>
      <c r="T134" s="143">
        <f>S134*H134</f>
        <v>0</v>
      </c>
      <c r="AR134" s="144" t="s">
        <v>143</v>
      </c>
      <c r="AT134" s="144" t="s">
        <v>139</v>
      </c>
      <c r="AU134" s="144" t="s">
        <v>84</v>
      </c>
      <c r="AY134" s="17" t="s">
        <v>138</v>
      </c>
      <c r="BE134" s="145">
        <f>IF(N134="základní",J134,0)</f>
        <v>0</v>
      </c>
      <c r="BF134" s="145">
        <f>IF(N134="snížená",J134,0)</f>
        <v>0</v>
      </c>
      <c r="BG134" s="145">
        <f>IF(N134="zákl. přenesená",J134,0)</f>
        <v>0</v>
      </c>
      <c r="BH134" s="145">
        <f>IF(N134="sníž. přenesená",J134,0)</f>
        <v>0</v>
      </c>
      <c r="BI134" s="145">
        <f>IF(N134="nulová",J134,0)</f>
        <v>0</v>
      </c>
      <c r="BJ134" s="17" t="s">
        <v>82</v>
      </c>
      <c r="BK134" s="145">
        <f>ROUND(I134*H134,2)</f>
        <v>0</v>
      </c>
      <c r="BL134" s="17" t="s">
        <v>143</v>
      </c>
      <c r="BM134" s="144" t="s">
        <v>177</v>
      </c>
    </row>
    <row r="135" spans="2:65" s="12" customFormat="1" ht="11.25">
      <c r="B135" s="152"/>
      <c r="D135" s="146" t="s">
        <v>178</v>
      </c>
      <c r="E135" s="153" t="s">
        <v>1</v>
      </c>
      <c r="F135" s="154" t="s">
        <v>179</v>
      </c>
      <c r="H135" s="155">
        <v>20</v>
      </c>
      <c r="I135" s="156"/>
      <c r="L135" s="152"/>
      <c r="M135" s="157"/>
      <c r="T135" s="158"/>
      <c r="AT135" s="153" t="s">
        <v>178</v>
      </c>
      <c r="AU135" s="153" t="s">
        <v>84</v>
      </c>
      <c r="AV135" s="12" t="s">
        <v>84</v>
      </c>
      <c r="AW135" s="12" t="s">
        <v>31</v>
      </c>
      <c r="AX135" s="12" t="s">
        <v>82</v>
      </c>
      <c r="AY135" s="153" t="s">
        <v>138</v>
      </c>
    </row>
    <row r="136" spans="2:65" s="1" customFormat="1" ht="16.5" customHeight="1">
      <c r="B136" s="131"/>
      <c r="C136" s="132" t="s">
        <v>180</v>
      </c>
      <c r="D136" s="132" t="s">
        <v>139</v>
      </c>
      <c r="E136" s="133" t="s">
        <v>181</v>
      </c>
      <c r="F136" s="134" t="s">
        <v>182</v>
      </c>
      <c r="G136" s="135" t="s">
        <v>142</v>
      </c>
      <c r="H136" s="136">
        <v>1</v>
      </c>
      <c r="I136" s="137"/>
      <c r="J136" s="138">
        <f>ROUND(I136*H136,2)</f>
        <v>0</v>
      </c>
      <c r="K136" s="139"/>
      <c r="L136" s="32"/>
      <c r="M136" s="140" t="s">
        <v>1</v>
      </c>
      <c r="N136" s="141" t="s">
        <v>39</v>
      </c>
      <c r="P136" s="142">
        <f>O136*H136</f>
        <v>0</v>
      </c>
      <c r="Q136" s="142">
        <v>0</v>
      </c>
      <c r="R136" s="142">
        <f>Q136*H136</f>
        <v>0</v>
      </c>
      <c r="S136" s="142">
        <v>0</v>
      </c>
      <c r="T136" s="143">
        <f>S136*H136</f>
        <v>0</v>
      </c>
      <c r="AR136" s="144" t="s">
        <v>171</v>
      </c>
      <c r="AT136" s="144" t="s">
        <v>139</v>
      </c>
      <c r="AU136" s="144" t="s">
        <v>84</v>
      </c>
      <c r="AY136" s="17" t="s">
        <v>138</v>
      </c>
      <c r="BE136" s="145">
        <f>IF(N136="základní",J136,0)</f>
        <v>0</v>
      </c>
      <c r="BF136" s="145">
        <f>IF(N136="snížená",J136,0)</f>
        <v>0</v>
      </c>
      <c r="BG136" s="145">
        <f>IF(N136="zákl. přenesená",J136,0)</f>
        <v>0</v>
      </c>
      <c r="BH136" s="145">
        <f>IF(N136="sníž. přenesená",J136,0)</f>
        <v>0</v>
      </c>
      <c r="BI136" s="145">
        <f>IF(N136="nulová",J136,0)</f>
        <v>0</v>
      </c>
      <c r="BJ136" s="17" t="s">
        <v>82</v>
      </c>
      <c r="BK136" s="145">
        <f>ROUND(I136*H136,2)</f>
        <v>0</v>
      </c>
      <c r="BL136" s="17" t="s">
        <v>171</v>
      </c>
      <c r="BM136" s="144" t="s">
        <v>183</v>
      </c>
    </row>
    <row r="137" spans="2:65" s="11" customFormat="1" ht="22.9" customHeight="1">
      <c r="B137" s="121"/>
      <c r="D137" s="122" t="s">
        <v>73</v>
      </c>
      <c r="E137" s="150" t="s">
        <v>184</v>
      </c>
      <c r="F137" s="150" t="s">
        <v>185</v>
      </c>
      <c r="I137" s="124"/>
      <c r="J137" s="151">
        <f>BK137</f>
        <v>0</v>
      </c>
      <c r="L137" s="121"/>
      <c r="M137" s="126"/>
      <c r="P137" s="127">
        <f>SUM(P138:P140)</f>
        <v>0</v>
      </c>
      <c r="R137" s="127">
        <f>SUM(R138:R140)</f>
        <v>0</v>
      </c>
      <c r="T137" s="128">
        <f>SUM(T138:T140)</f>
        <v>0</v>
      </c>
      <c r="AR137" s="122" t="s">
        <v>137</v>
      </c>
      <c r="AT137" s="129" t="s">
        <v>73</v>
      </c>
      <c r="AU137" s="129" t="s">
        <v>82</v>
      </c>
      <c r="AY137" s="122" t="s">
        <v>138</v>
      </c>
      <c r="BK137" s="130">
        <f>SUM(BK138:BK140)</f>
        <v>0</v>
      </c>
    </row>
    <row r="138" spans="2:65" s="1" customFormat="1" ht="24.2" customHeight="1">
      <c r="B138" s="131"/>
      <c r="C138" s="132" t="s">
        <v>186</v>
      </c>
      <c r="D138" s="132" t="s">
        <v>139</v>
      </c>
      <c r="E138" s="133" t="s">
        <v>187</v>
      </c>
      <c r="F138" s="134" t="s">
        <v>188</v>
      </c>
      <c r="G138" s="135" t="s">
        <v>142</v>
      </c>
      <c r="H138" s="136">
        <v>1</v>
      </c>
      <c r="I138" s="137"/>
      <c r="J138" s="138">
        <f>ROUND(I138*H138,2)</f>
        <v>0</v>
      </c>
      <c r="K138" s="139"/>
      <c r="L138" s="32"/>
      <c r="M138" s="140" t="s">
        <v>1</v>
      </c>
      <c r="N138" s="141" t="s">
        <v>39</v>
      </c>
      <c r="P138" s="142">
        <f>O138*H138</f>
        <v>0</v>
      </c>
      <c r="Q138" s="142">
        <v>0</v>
      </c>
      <c r="R138" s="142">
        <f>Q138*H138</f>
        <v>0</v>
      </c>
      <c r="S138" s="142">
        <v>0</v>
      </c>
      <c r="T138" s="143">
        <f>S138*H138</f>
        <v>0</v>
      </c>
      <c r="AR138" s="144" t="s">
        <v>171</v>
      </c>
      <c r="AT138" s="144" t="s">
        <v>139</v>
      </c>
      <c r="AU138" s="144" t="s">
        <v>84</v>
      </c>
      <c r="AY138" s="17" t="s">
        <v>138</v>
      </c>
      <c r="BE138" s="145">
        <f>IF(N138="základní",J138,0)</f>
        <v>0</v>
      </c>
      <c r="BF138" s="145">
        <f>IF(N138="snížená",J138,0)</f>
        <v>0</v>
      </c>
      <c r="BG138" s="145">
        <f>IF(N138="zákl. přenesená",J138,0)</f>
        <v>0</v>
      </c>
      <c r="BH138" s="145">
        <f>IF(N138="sníž. přenesená",J138,0)</f>
        <v>0</v>
      </c>
      <c r="BI138" s="145">
        <f>IF(N138="nulová",J138,0)</f>
        <v>0</v>
      </c>
      <c r="BJ138" s="17" t="s">
        <v>82</v>
      </c>
      <c r="BK138" s="145">
        <f>ROUND(I138*H138,2)</f>
        <v>0</v>
      </c>
      <c r="BL138" s="17" t="s">
        <v>171</v>
      </c>
      <c r="BM138" s="144" t="s">
        <v>189</v>
      </c>
    </row>
    <row r="139" spans="2:65" s="1" customFormat="1" ht="16.5" customHeight="1">
      <c r="B139" s="131"/>
      <c r="C139" s="132" t="s">
        <v>190</v>
      </c>
      <c r="D139" s="132" t="s">
        <v>139</v>
      </c>
      <c r="E139" s="133" t="s">
        <v>191</v>
      </c>
      <c r="F139" s="134" t="s">
        <v>192</v>
      </c>
      <c r="G139" s="135" t="s">
        <v>142</v>
      </c>
      <c r="H139" s="136">
        <v>1</v>
      </c>
      <c r="I139" s="137"/>
      <c r="J139" s="138">
        <f>ROUND(I139*H139,2)</f>
        <v>0</v>
      </c>
      <c r="K139" s="139"/>
      <c r="L139" s="32"/>
      <c r="M139" s="140" t="s">
        <v>1</v>
      </c>
      <c r="N139" s="141" t="s">
        <v>39</v>
      </c>
      <c r="P139" s="142">
        <f>O139*H139</f>
        <v>0</v>
      </c>
      <c r="Q139" s="142">
        <v>0</v>
      </c>
      <c r="R139" s="142">
        <f>Q139*H139</f>
        <v>0</v>
      </c>
      <c r="S139" s="142">
        <v>0</v>
      </c>
      <c r="T139" s="143">
        <f>S139*H139</f>
        <v>0</v>
      </c>
      <c r="AR139" s="144" t="s">
        <v>171</v>
      </c>
      <c r="AT139" s="144" t="s">
        <v>139</v>
      </c>
      <c r="AU139" s="144" t="s">
        <v>84</v>
      </c>
      <c r="AY139" s="17" t="s">
        <v>138</v>
      </c>
      <c r="BE139" s="145">
        <f>IF(N139="základní",J139,0)</f>
        <v>0</v>
      </c>
      <c r="BF139" s="145">
        <f>IF(N139="snížená",J139,0)</f>
        <v>0</v>
      </c>
      <c r="BG139" s="145">
        <f>IF(N139="zákl. přenesená",J139,0)</f>
        <v>0</v>
      </c>
      <c r="BH139" s="145">
        <f>IF(N139="sníž. přenesená",J139,0)</f>
        <v>0</v>
      </c>
      <c r="BI139" s="145">
        <f>IF(N139="nulová",J139,0)</f>
        <v>0</v>
      </c>
      <c r="BJ139" s="17" t="s">
        <v>82</v>
      </c>
      <c r="BK139" s="145">
        <f>ROUND(I139*H139,2)</f>
        <v>0</v>
      </c>
      <c r="BL139" s="17" t="s">
        <v>171</v>
      </c>
      <c r="BM139" s="144" t="s">
        <v>193</v>
      </c>
    </row>
    <row r="140" spans="2:65" s="1" customFormat="1" ht="19.5">
      <c r="B140" s="32"/>
      <c r="D140" s="146" t="s">
        <v>145</v>
      </c>
      <c r="F140" s="147" t="s">
        <v>194</v>
      </c>
      <c r="I140" s="148"/>
      <c r="L140" s="32"/>
      <c r="M140" s="159"/>
      <c r="N140" s="160"/>
      <c r="O140" s="160"/>
      <c r="P140" s="160"/>
      <c r="Q140" s="160"/>
      <c r="R140" s="160"/>
      <c r="S140" s="160"/>
      <c r="T140" s="161"/>
      <c r="AT140" s="17" t="s">
        <v>145</v>
      </c>
      <c r="AU140" s="17" t="s">
        <v>84</v>
      </c>
    </row>
    <row r="141" spans="2:65" s="1" customFormat="1" ht="6.95" customHeight="1">
      <c r="B141" s="44"/>
      <c r="C141" s="45"/>
      <c r="D141" s="45"/>
      <c r="E141" s="45"/>
      <c r="F141" s="45"/>
      <c r="G141" s="45"/>
      <c r="H141" s="45"/>
      <c r="I141" s="45"/>
      <c r="J141" s="45"/>
      <c r="K141" s="45"/>
      <c r="L141" s="32"/>
    </row>
  </sheetData>
  <autoFilter ref="C119:K140" xr:uid="{00000000-0009-0000-0000-000001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49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50000000000003" customHeight="1">
      <c r="L2" s="252" t="s">
        <v>5</v>
      </c>
      <c r="M2" s="237"/>
      <c r="N2" s="237"/>
      <c r="O2" s="237"/>
      <c r="P2" s="237"/>
      <c r="Q2" s="237"/>
      <c r="R2" s="237"/>
      <c r="S2" s="237"/>
      <c r="T2" s="237"/>
      <c r="U2" s="237"/>
      <c r="V2" s="237"/>
      <c r="AT2" s="17" t="s">
        <v>88</v>
      </c>
      <c r="AZ2" s="162" t="s">
        <v>195</v>
      </c>
      <c r="BA2" s="162" t="s">
        <v>1</v>
      </c>
      <c r="BB2" s="162" t="s">
        <v>1</v>
      </c>
      <c r="BC2" s="162" t="s">
        <v>196</v>
      </c>
      <c r="BD2" s="162" t="s">
        <v>84</v>
      </c>
    </row>
    <row r="3" spans="2:5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84</v>
      </c>
      <c r="AZ3" s="162" t="s">
        <v>197</v>
      </c>
      <c r="BA3" s="162" t="s">
        <v>1</v>
      </c>
      <c r="BB3" s="162" t="s">
        <v>1</v>
      </c>
      <c r="BC3" s="162" t="s">
        <v>198</v>
      </c>
      <c r="BD3" s="162" t="s">
        <v>84</v>
      </c>
    </row>
    <row r="4" spans="2:56" ht="24.95" customHeight="1">
      <c r="B4" s="20"/>
      <c r="D4" s="21" t="s">
        <v>110</v>
      </c>
      <c r="L4" s="20"/>
      <c r="M4" s="88" t="s">
        <v>10</v>
      </c>
      <c r="AT4" s="17" t="s">
        <v>3</v>
      </c>
    </row>
    <row r="5" spans="2:56" ht="6.95" customHeight="1">
      <c r="B5" s="20"/>
      <c r="L5" s="20"/>
    </row>
    <row r="6" spans="2:56" ht="12" customHeight="1">
      <c r="B6" s="20"/>
      <c r="D6" s="27" t="s">
        <v>16</v>
      </c>
      <c r="L6" s="20"/>
    </row>
    <row r="7" spans="2:56" ht="16.5" customHeight="1">
      <c r="B7" s="20"/>
      <c r="E7" s="253" t="str">
        <f>'Rekapitulace stavby'!K6</f>
        <v>Park Homolka Beroun, 2. etapa</v>
      </c>
      <c r="F7" s="254"/>
      <c r="G7" s="254"/>
      <c r="H7" s="254"/>
      <c r="L7" s="20"/>
    </row>
    <row r="8" spans="2:56" s="1" customFormat="1" ht="12" customHeight="1">
      <c r="B8" s="32"/>
      <c r="D8" s="27" t="s">
        <v>111</v>
      </c>
      <c r="L8" s="32"/>
    </row>
    <row r="9" spans="2:56" s="1" customFormat="1" ht="16.5" customHeight="1">
      <c r="B9" s="32"/>
      <c r="E9" s="214" t="s">
        <v>199</v>
      </c>
      <c r="F9" s="255"/>
      <c r="G9" s="255"/>
      <c r="H9" s="255"/>
      <c r="L9" s="32"/>
    </row>
    <row r="10" spans="2:56" s="1" customFormat="1" ht="11.25">
      <c r="B10" s="32"/>
      <c r="L10" s="32"/>
    </row>
    <row r="11" spans="2:5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5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15. 1. 2024</v>
      </c>
      <c r="L12" s="32"/>
    </row>
    <row r="13" spans="2:56" s="1" customFormat="1" ht="10.9" customHeight="1">
      <c r="B13" s="32"/>
      <c r="L13" s="32"/>
    </row>
    <row r="14" spans="2:56" s="1" customFormat="1" ht="12" customHeight="1">
      <c r="B14" s="32"/>
      <c r="D14" s="27" t="s">
        <v>24</v>
      </c>
      <c r="I14" s="27" t="s">
        <v>25</v>
      </c>
      <c r="J14" s="25" t="str">
        <f>IF('Rekapitulace stavby'!AN10="","",'Rekapitulace stavby'!AN10)</f>
        <v/>
      </c>
      <c r="L14" s="32"/>
    </row>
    <row r="15" spans="2:56" s="1" customFormat="1" ht="18" customHeight="1">
      <c r="B15" s="32"/>
      <c r="E15" s="25" t="str">
        <f>IF('Rekapitulace stavby'!E11="","",'Rekapitulace stavby'!E11)</f>
        <v xml:space="preserve"> </v>
      </c>
      <c r="I15" s="27" t="s">
        <v>27</v>
      </c>
      <c r="J15" s="25" t="str">
        <f>IF('Rekapitulace stavby'!AN11="","",'Rekapitulace stavby'!AN11)</f>
        <v/>
      </c>
      <c r="L15" s="32"/>
    </row>
    <row r="16" spans="2:56" s="1" customFormat="1" ht="6.95" customHeight="1">
      <c r="B16" s="32"/>
      <c r="L16" s="32"/>
    </row>
    <row r="17" spans="2:12" s="1" customFormat="1" ht="12" customHeight="1">
      <c r="B17" s="32"/>
      <c r="D17" s="27" t="s">
        <v>28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56" t="str">
        <f>'Rekapitulace stavby'!E14</f>
        <v>Vyplň údaj</v>
      </c>
      <c r="F18" s="236"/>
      <c r="G18" s="236"/>
      <c r="H18" s="236"/>
      <c r="I18" s="27" t="s">
        <v>27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30</v>
      </c>
      <c r="I20" s="27" t="s">
        <v>25</v>
      </c>
      <c r="J20" s="25" t="str">
        <f>IF('Rekapitulace stavby'!AN16="","",'Rekapitulace stavby'!AN16)</f>
        <v/>
      </c>
      <c r="L20" s="32"/>
    </row>
    <row r="21" spans="2:12" s="1" customFormat="1" ht="18" customHeight="1">
      <c r="B21" s="32"/>
      <c r="E21" s="25" t="str">
        <f>IF('Rekapitulace stavby'!E17="","",'Rekapitulace stavby'!E17)</f>
        <v xml:space="preserve"> </v>
      </c>
      <c r="I21" s="27" t="s">
        <v>27</v>
      </c>
      <c r="J21" s="25" t="str">
        <f>IF('Rekapitulace stavby'!AN17="","",'Rekapitulace stavby'!AN17)</f>
        <v/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32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27</v>
      </c>
      <c r="J24" s="25" t="str">
        <f>IF('Rekapitulace stavby'!AN20="","",'Rekapitulace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33</v>
      </c>
      <c r="L26" s="32"/>
    </row>
    <row r="27" spans="2:12" s="7" customFormat="1" ht="16.5" customHeight="1">
      <c r="B27" s="89"/>
      <c r="E27" s="241" t="s">
        <v>1</v>
      </c>
      <c r="F27" s="241"/>
      <c r="G27" s="241"/>
      <c r="H27" s="241"/>
      <c r="L27" s="89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0" t="s">
        <v>34</v>
      </c>
      <c r="J30" s="66">
        <f>ROUND(J119,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36</v>
      </c>
      <c r="I32" s="35" t="s">
        <v>35</v>
      </c>
      <c r="J32" s="35" t="s">
        <v>37</v>
      </c>
      <c r="L32" s="32"/>
    </row>
    <row r="33" spans="2:12" s="1" customFormat="1" ht="14.45" customHeight="1">
      <c r="B33" s="32"/>
      <c r="D33" s="55" t="s">
        <v>38</v>
      </c>
      <c r="E33" s="27" t="s">
        <v>39</v>
      </c>
      <c r="F33" s="91">
        <f>ROUND((SUM(BE119:BE148)),  2)</f>
        <v>0</v>
      </c>
      <c r="I33" s="92">
        <v>0.21</v>
      </c>
      <c r="J33" s="91">
        <f>ROUND(((SUM(BE119:BE148))*I33),  2)</f>
        <v>0</v>
      </c>
      <c r="L33" s="32"/>
    </row>
    <row r="34" spans="2:12" s="1" customFormat="1" ht="14.45" customHeight="1">
      <c r="B34" s="32"/>
      <c r="E34" s="27" t="s">
        <v>40</v>
      </c>
      <c r="F34" s="91">
        <f>ROUND((SUM(BF119:BF148)),  2)</f>
        <v>0</v>
      </c>
      <c r="I34" s="92">
        <v>0.15</v>
      </c>
      <c r="J34" s="91">
        <f>ROUND(((SUM(BF119:BF148))*I34),  2)</f>
        <v>0</v>
      </c>
      <c r="L34" s="32"/>
    </row>
    <row r="35" spans="2:12" s="1" customFormat="1" ht="14.45" hidden="1" customHeight="1">
      <c r="B35" s="32"/>
      <c r="E35" s="27" t="s">
        <v>41</v>
      </c>
      <c r="F35" s="91">
        <f>ROUND((SUM(BG119:BG148)),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42</v>
      </c>
      <c r="F36" s="91">
        <f>ROUND((SUM(BH119:BH148)),  2)</f>
        <v>0</v>
      </c>
      <c r="I36" s="92">
        <v>0.15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43</v>
      </c>
      <c r="F37" s="91">
        <f>ROUND((SUM(BI119:BI148)),  2)</f>
        <v>0</v>
      </c>
      <c r="I37" s="92">
        <v>0</v>
      </c>
      <c r="J37" s="91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3"/>
      <c r="D39" s="94" t="s">
        <v>44</v>
      </c>
      <c r="E39" s="57"/>
      <c r="F39" s="57"/>
      <c r="G39" s="95" t="s">
        <v>45</v>
      </c>
      <c r="H39" s="96" t="s">
        <v>46</v>
      </c>
      <c r="I39" s="57"/>
      <c r="J39" s="97">
        <f>SUM(J30:J37)</f>
        <v>0</v>
      </c>
      <c r="K39" s="98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47</v>
      </c>
      <c r="E50" s="42"/>
      <c r="F50" s="42"/>
      <c r="G50" s="41" t="s">
        <v>48</v>
      </c>
      <c r="H50" s="42"/>
      <c r="I50" s="42"/>
      <c r="J50" s="42"/>
      <c r="K50" s="42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3" t="s">
        <v>49</v>
      </c>
      <c r="E61" s="34"/>
      <c r="F61" s="99" t="s">
        <v>50</v>
      </c>
      <c r="G61" s="43" t="s">
        <v>49</v>
      </c>
      <c r="H61" s="34"/>
      <c r="I61" s="34"/>
      <c r="J61" s="100" t="s">
        <v>50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1" t="s">
        <v>51</v>
      </c>
      <c r="E65" s="42"/>
      <c r="F65" s="42"/>
      <c r="G65" s="41" t="s">
        <v>52</v>
      </c>
      <c r="H65" s="42"/>
      <c r="I65" s="42"/>
      <c r="J65" s="42"/>
      <c r="K65" s="42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3" t="s">
        <v>49</v>
      </c>
      <c r="E76" s="34"/>
      <c r="F76" s="99" t="s">
        <v>50</v>
      </c>
      <c r="G76" s="43" t="s">
        <v>49</v>
      </c>
      <c r="H76" s="34"/>
      <c r="I76" s="34"/>
      <c r="J76" s="100" t="s">
        <v>50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113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53" t="str">
        <f>E7</f>
        <v>Park Homolka Beroun, 2. etapa</v>
      </c>
      <c r="F85" s="254"/>
      <c r="G85" s="254"/>
      <c r="H85" s="254"/>
      <c r="L85" s="32"/>
    </row>
    <row r="86" spans="2:47" s="1" customFormat="1" ht="12" customHeight="1">
      <c r="B86" s="32"/>
      <c r="C86" s="27" t="s">
        <v>111</v>
      </c>
      <c r="L86" s="32"/>
    </row>
    <row r="87" spans="2:47" s="1" customFormat="1" ht="16.5" customHeight="1">
      <c r="B87" s="32"/>
      <c r="E87" s="214" t="str">
        <f>E9</f>
        <v>01 - Zemní práce</v>
      </c>
      <c r="F87" s="255"/>
      <c r="G87" s="255"/>
      <c r="H87" s="255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Beroun</v>
      </c>
      <c r="I89" s="27" t="s">
        <v>22</v>
      </c>
      <c r="J89" s="52" t="str">
        <f>IF(J12="","",J12)</f>
        <v>15. 1. 2024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24</v>
      </c>
      <c r="F91" s="25" t="str">
        <f>E15</f>
        <v xml:space="preserve"> </v>
      </c>
      <c r="I91" s="27" t="s">
        <v>30</v>
      </c>
      <c r="J91" s="30" t="str">
        <f>E21</f>
        <v xml:space="preserve"> </v>
      </c>
      <c r="L91" s="32"/>
    </row>
    <row r="92" spans="2:47" s="1" customFormat="1" ht="15.2" customHeight="1">
      <c r="B92" s="32"/>
      <c r="C92" s="27" t="s">
        <v>28</v>
      </c>
      <c r="F92" s="25" t="str">
        <f>IF(E18="","",E18)</f>
        <v>Vyplň údaj</v>
      </c>
      <c r="I92" s="27" t="s">
        <v>32</v>
      </c>
      <c r="J92" s="30" t="str">
        <f>E24</f>
        <v xml:space="preserve">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114</v>
      </c>
      <c r="D94" s="93"/>
      <c r="E94" s="93"/>
      <c r="F94" s="93"/>
      <c r="G94" s="93"/>
      <c r="H94" s="93"/>
      <c r="I94" s="93"/>
      <c r="J94" s="102" t="s">
        <v>115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3" t="s">
        <v>116</v>
      </c>
      <c r="J96" s="66">
        <f>J119</f>
        <v>0</v>
      </c>
      <c r="L96" s="32"/>
      <c r="AU96" s="17" t="s">
        <v>117</v>
      </c>
    </row>
    <row r="97" spans="2:12" s="8" customFormat="1" ht="24.95" customHeight="1">
      <c r="B97" s="104"/>
      <c r="D97" s="105" t="s">
        <v>200</v>
      </c>
      <c r="E97" s="106"/>
      <c r="F97" s="106"/>
      <c r="G97" s="106"/>
      <c r="H97" s="106"/>
      <c r="I97" s="106"/>
      <c r="J97" s="107">
        <f>J120</f>
        <v>0</v>
      </c>
      <c r="L97" s="104"/>
    </row>
    <row r="98" spans="2:12" s="9" customFormat="1" ht="19.899999999999999" customHeight="1">
      <c r="B98" s="108"/>
      <c r="D98" s="109" t="s">
        <v>201</v>
      </c>
      <c r="E98" s="110"/>
      <c r="F98" s="110"/>
      <c r="G98" s="110"/>
      <c r="H98" s="110"/>
      <c r="I98" s="110"/>
      <c r="J98" s="111">
        <f>J121</f>
        <v>0</v>
      </c>
      <c r="L98" s="108"/>
    </row>
    <row r="99" spans="2:12" s="9" customFormat="1" ht="19.899999999999999" customHeight="1">
      <c r="B99" s="108"/>
      <c r="D99" s="109" t="s">
        <v>202</v>
      </c>
      <c r="E99" s="110"/>
      <c r="F99" s="110"/>
      <c r="G99" s="110"/>
      <c r="H99" s="110"/>
      <c r="I99" s="110"/>
      <c r="J99" s="111">
        <f>J143</f>
        <v>0</v>
      </c>
      <c r="L99" s="108"/>
    </row>
    <row r="100" spans="2:12" s="1" customFormat="1" ht="21.75" customHeight="1">
      <c r="B100" s="32"/>
      <c r="L100" s="32"/>
    </row>
    <row r="101" spans="2:12" s="1" customFormat="1" ht="6.95" customHeight="1">
      <c r="B101" s="44"/>
      <c r="C101" s="45"/>
      <c r="D101" s="45"/>
      <c r="E101" s="45"/>
      <c r="F101" s="45"/>
      <c r="G101" s="45"/>
      <c r="H101" s="45"/>
      <c r="I101" s="45"/>
      <c r="J101" s="45"/>
      <c r="K101" s="45"/>
      <c r="L101" s="32"/>
    </row>
    <row r="105" spans="2:12" s="1" customFormat="1" ht="6.95" customHeight="1">
      <c r="B105" s="46"/>
      <c r="C105" s="47"/>
      <c r="D105" s="47"/>
      <c r="E105" s="47"/>
      <c r="F105" s="47"/>
      <c r="G105" s="47"/>
      <c r="H105" s="47"/>
      <c r="I105" s="47"/>
      <c r="J105" s="47"/>
      <c r="K105" s="47"/>
      <c r="L105" s="32"/>
    </row>
    <row r="106" spans="2:12" s="1" customFormat="1" ht="24.95" customHeight="1">
      <c r="B106" s="32"/>
      <c r="C106" s="21" t="s">
        <v>122</v>
      </c>
      <c r="L106" s="32"/>
    </row>
    <row r="107" spans="2:12" s="1" customFormat="1" ht="6.95" customHeight="1">
      <c r="B107" s="32"/>
      <c r="L107" s="32"/>
    </row>
    <row r="108" spans="2:12" s="1" customFormat="1" ht="12" customHeight="1">
      <c r="B108" s="32"/>
      <c r="C108" s="27" t="s">
        <v>16</v>
      </c>
      <c r="L108" s="32"/>
    </row>
    <row r="109" spans="2:12" s="1" customFormat="1" ht="16.5" customHeight="1">
      <c r="B109" s="32"/>
      <c r="E109" s="253" t="str">
        <f>E7</f>
        <v>Park Homolka Beroun, 2. etapa</v>
      </c>
      <c r="F109" s="254"/>
      <c r="G109" s="254"/>
      <c r="H109" s="254"/>
      <c r="L109" s="32"/>
    </row>
    <row r="110" spans="2:12" s="1" customFormat="1" ht="12" customHeight="1">
      <c r="B110" s="32"/>
      <c r="C110" s="27" t="s">
        <v>111</v>
      </c>
      <c r="L110" s="32"/>
    </row>
    <row r="111" spans="2:12" s="1" customFormat="1" ht="16.5" customHeight="1">
      <c r="B111" s="32"/>
      <c r="E111" s="214" t="str">
        <f>E9</f>
        <v>01 - Zemní práce</v>
      </c>
      <c r="F111" s="255"/>
      <c r="G111" s="255"/>
      <c r="H111" s="255"/>
      <c r="L111" s="32"/>
    </row>
    <row r="112" spans="2:12" s="1" customFormat="1" ht="6.95" customHeight="1">
      <c r="B112" s="32"/>
      <c r="L112" s="32"/>
    </row>
    <row r="113" spans="2:65" s="1" customFormat="1" ht="12" customHeight="1">
      <c r="B113" s="32"/>
      <c r="C113" s="27" t="s">
        <v>20</v>
      </c>
      <c r="F113" s="25" t="str">
        <f>F12</f>
        <v>Beroun</v>
      </c>
      <c r="I113" s="27" t="s">
        <v>22</v>
      </c>
      <c r="J113" s="52" t="str">
        <f>IF(J12="","",J12)</f>
        <v>15. 1. 2024</v>
      </c>
      <c r="L113" s="32"/>
    </row>
    <row r="114" spans="2:65" s="1" customFormat="1" ht="6.95" customHeight="1">
      <c r="B114" s="32"/>
      <c r="L114" s="32"/>
    </row>
    <row r="115" spans="2:65" s="1" customFormat="1" ht="15.2" customHeight="1">
      <c r="B115" s="32"/>
      <c r="C115" s="27" t="s">
        <v>24</v>
      </c>
      <c r="F115" s="25" t="str">
        <f>E15</f>
        <v xml:space="preserve"> </v>
      </c>
      <c r="I115" s="27" t="s">
        <v>30</v>
      </c>
      <c r="J115" s="30" t="str">
        <f>E21</f>
        <v xml:space="preserve"> </v>
      </c>
      <c r="L115" s="32"/>
    </row>
    <row r="116" spans="2:65" s="1" customFormat="1" ht="15.2" customHeight="1">
      <c r="B116" s="32"/>
      <c r="C116" s="27" t="s">
        <v>28</v>
      </c>
      <c r="F116" s="25" t="str">
        <f>IF(E18="","",E18)</f>
        <v>Vyplň údaj</v>
      </c>
      <c r="I116" s="27" t="s">
        <v>32</v>
      </c>
      <c r="J116" s="30" t="str">
        <f>E24</f>
        <v xml:space="preserve"> </v>
      </c>
      <c r="L116" s="32"/>
    </row>
    <row r="117" spans="2:65" s="1" customFormat="1" ht="10.35" customHeight="1">
      <c r="B117" s="32"/>
      <c r="L117" s="32"/>
    </row>
    <row r="118" spans="2:65" s="10" customFormat="1" ht="29.25" customHeight="1">
      <c r="B118" s="112"/>
      <c r="C118" s="113" t="s">
        <v>123</v>
      </c>
      <c r="D118" s="114" t="s">
        <v>59</v>
      </c>
      <c r="E118" s="114" t="s">
        <v>55</v>
      </c>
      <c r="F118" s="114" t="s">
        <v>56</v>
      </c>
      <c r="G118" s="114" t="s">
        <v>124</v>
      </c>
      <c r="H118" s="114" t="s">
        <v>125</v>
      </c>
      <c r="I118" s="114" t="s">
        <v>126</v>
      </c>
      <c r="J118" s="115" t="s">
        <v>115</v>
      </c>
      <c r="K118" s="116" t="s">
        <v>127</v>
      </c>
      <c r="L118" s="112"/>
      <c r="M118" s="59" t="s">
        <v>1</v>
      </c>
      <c r="N118" s="60" t="s">
        <v>38</v>
      </c>
      <c r="O118" s="60" t="s">
        <v>128</v>
      </c>
      <c r="P118" s="60" t="s">
        <v>129</v>
      </c>
      <c r="Q118" s="60" t="s">
        <v>130</v>
      </c>
      <c r="R118" s="60" t="s">
        <v>131</v>
      </c>
      <c r="S118" s="60" t="s">
        <v>132</v>
      </c>
      <c r="T118" s="61" t="s">
        <v>133</v>
      </c>
    </row>
    <row r="119" spans="2:65" s="1" customFormat="1" ht="22.9" customHeight="1">
      <c r="B119" s="32"/>
      <c r="C119" s="64" t="s">
        <v>134</v>
      </c>
      <c r="J119" s="117">
        <f>BK119</f>
        <v>0</v>
      </c>
      <c r="L119" s="32"/>
      <c r="M119" s="62"/>
      <c r="N119" s="53"/>
      <c r="O119" s="53"/>
      <c r="P119" s="118">
        <f>P120</f>
        <v>0</v>
      </c>
      <c r="Q119" s="53"/>
      <c r="R119" s="118">
        <f>R120</f>
        <v>0</v>
      </c>
      <c r="S119" s="53"/>
      <c r="T119" s="119">
        <f>T120</f>
        <v>0</v>
      </c>
      <c r="AT119" s="17" t="s">
        <v>73</v>
      </c>
      <c r="AU119" s="17" t="s">
        <v>117</v>
      </c>
      <c r="BK119" s="120">
        <f>BK120</f>
        <v>0</v>
      </c>
    </row>
    <row r="120" spans="2:65" s="11" customFormat="1" ht="25.9" customHeight="1">
      <c r="B120" s="121"/>
      <c r="D120" s="122" t="s">
        <v>73</v>
      </c>
      <c r="E120" s="123" t="s">
        <v>203</v>
      </c>
      <c r="F120" s="123" t="s">
        <v>204</v>
      </c>
      <c r="I120" s="124"/>
      <c r="J120" s="125">
        <f>BK120</f>
        <v>0</v>
      </c>
      <c r="L120" s="121"/>
      <c r="M120" s="126"/>
      <c r="P120" s="127">
        <f>P121+P143</f>
        <v>0</v>
      </c>
      <c r="R120" s="127">
        <f>R121+R143</f>
        <v>0</v>
      </c>
      <c r="T120" s="128">
        <f>T121+T143</f>
        <v>0</v>
      </c>
      <c r="AR120" s="122" t="s">
        <v>82</v>
      </c>
      <c r="AT120" s="129" t="s">
        <v>73</v>
      </c>
      <c r="AU120" s="129" t="s">
        <v>74</v>
      </c>
      <c r="AY120" s="122" t="s">
        <v>138</v>
      </c>
      <c r="BK120" s="130">
        <f>BK121+BK143</f>
        <v>0</v>
      </c>
    </row>
    <row r="121" spans="2:65" s="11" customFormat="1" ht="22.9" customHeight="1">
      <c r="B121" s="121"/>
      <c r="D121" s="122" t="s">
        <v>73</v>
      </c>
      <c r="E121" s="150" t="s">
        <v>82</v>
      </c>
      <c r="F121" s="150" t="s">
        <v>86</v>
      </c>
      <c r="I121" s="124"/>
      <c r="J121" s="151">
        <f>BK121</f>
        <v>0</v>
      </c>
      <c r="L121" s="121"/>
      <c r="M121" s="126"/>
      <c r="P121" s="127">
        <f>SUM(P122:P142)</f>
        <v>0</v>
      </c>
      <c r="R121" s="127">
        <f>SUM(R122:R142)</f>
        <v>0</v>
      </c>
      <c r="T121" s="128">
        <f>SUM(T122:T142)</f>
        <v>0</v>
      </c>
      <c r="AR121" s="122" t="s">
        <v>82</v>
      </c>
      <c r="AT121" s="129" t="s">
        <v>73</v>
      </c>
      <c r="AU121" s="129" t="s">
        <v>82</v>
      </c>
      <c r="AY121" s="122" t="s">
        <v>138</v>
      </c>
      <c r="BK121" s="130">
        <f>SUM(BK122:BK142)</f>
        <v>0</v>
      </c>
    </row>
    <row r="122" spans="2:65" s="1" customFormat="1" ht="24.2" customHeight="1">
      <c r="B122" s="131"/>
      <c r="C122" s="132" t="s">
        <v>82</v>
      </c>
      <c r="D122" s="132" t="s">
        <v>139</v>
      </c>
      <c r="E122" s="133" t="s">
        <v>205</v>
      </c>
      <c r="F122" s="134" t="s">
        <v>206</v>
      </c>
      <c r="G122" s="135" t="s">
        <v>207</v>
      </c>
      <c r="H122" s="136">
        <v>5239.1400000000003</v>
      </c>
      <c r="I122" s="137"/>
      <c r="J122" s="138">
        <f>ROUND(I122*H122,2)</f>
        <v>0</v>
      </c>
      <c r="K122" s="139"/>
      <c r="L122" s="32"/>
      <c r="M122" s="140" t="s">
        <v>1</v>
      </c>
      <c r="N122" s="141" t="s">
        <v>39</v>
      </c>
      <c r="P122" s="142">
        <f>O122*H122</f>
        <v>0</v>
      </c>
      <c r="Q122" s="142">
        <v>0</v>
      </c>
      <c r="R122" s="142">
        <f>Q122*H122</f>
        <v>0</v>
      </c>
      <c r="S122" s="142">
        <v>0</v>
      </c>
      <c r="T122" s="143">
        <f>S122*H122</f>
        <v>0</v>
      </c>
      <c r="AR122" s="144" t="s">
        <v>143</v>
      </c>
      <c r="AT122" s="144" t="s">
        <v>139</v>
      </c>
      <c r="AU122" s="144" t="s">
        <v>84</v>
      </c>
      <c r="AY122" s="17" t="s">
        <v>138</v>
      </c>
      <c r="BE122" s="145">
        <f>IF(N122="základní",J122,0)</f>
        <v>0</v>
      </c>
      <c r="BF122" s="145">
        <f>IF(N122="snížená",J122,0)</f>
        <v>0</v>
      </c>
      <c r="BG122" s="145">
        <f>IF(N122="zákl. přenesená",J122,0)</f>
        <v>0</v>
      </c>
      <c r="BH122" s="145">
        <f>IF(N122="sníž. přenesená",J122,0)</f>
        <v>0</v>
      </c>
      <c r="BI122" s="145">
        <f>IF(N122="nulová",J122,0)</f>
        <v>0</v>
      </c>
      <c r="BJ122" s="17" t="s">
        <v>82</v>
      </c>
      <c r="BK122" s="145">
        <f>ROUND(I122*H122,2)</f>
        <v>0</v>
      </c>
      <c r="BL122" s="17" t="s">
        <v>143</v>
      </c>
      <c r="BM122" s="144" t="s">
        <v>208</v>
      </c>
    </row>
    <row r="123" spans="2:65" s="1" customFormat="1" ht="19.5">
      <c r="B123" s="32"/>
      <c r="D123" s="146" t="s">
        <v>145</v>
      </c>
      <c r="F123" s="147" t="s">
        <v>209</v>
      </c>
      <c r="I123" s="148"/>
      <c r="L123" s="32"/>
      <c r="M123" s="149"/>
      <c r="T123" s="56"/>
      <c r="AT123" s="17" t="s">
        <v>145</v>
      </c>
      <c r="AU123" s="17" t="s">
        <v>84</v>
      </c>
    </row>
    <row r="124" spans="2:65" s="12" customFormat="1" ht="11.25">
      <c r="B124" s="152"/>
      <c r="D124" s="146" t="s">
        <v>178</v>
      </c>
      <c r="E124" s="153" t="s">
        <v>210</v>
      </c>
      <c r="F124" s="154" t="s">
        <v>211</v>
      </c>
      <c r="H124" s="155">
        <v>5239.1400000000003</v>
      </c>
      <c r="I124" s="156"/>
      <c r="L124" s="152"/>
      <c r="M124" s="157"/>
      <c r="T124" s="158"/>
      <c r="AT124" s="153" t="s">
        <v>178</v>
      </c>
      <c r="AU124" s="153" t="s">
        <v>84</v>
      </c>
      <c r="AV124" s="12" t="s">
        <v>84</v>
      </c>
      <c r="AW124" s="12" t="s">
        <v>31</v>
      </c>
      <c r="AX124" s="12" t="s">
        <v>82</v>
      </c>
      <c r="AY124" s="153" t="s">
        <v>138</v>
      </c>
    </row>
    <row r="125" spans="2:65" s="1" customFormat="1" ht="37.9" customHeight="1">
      <c r="B125" s="131"/>
      <c r="C125" s="132" t="s">
        <v>84</v>
      </c>
      <c r="D125" s="132" t="s">
        <v>139</v>
      </c>
      <c r="E125" s="133" t="s">
        <v>212</v>
      </c>
      <c r="F125" s="134" t="s">
        <v>213</v>
      </c>
      <c r="G125" s="135" t="s">
        <v>214</v>
      </c>
      <c r="H125" s="136">
        <v>1380.277</v>
      </c>
      <c r="I125" s="137"/>
      <c r="J125" s="138">
        <f>ROUND(I125*H125,2)</f>
        <v>0</v>
      </c>
      <c r="K125" s="139"/>
      <c r="L125" s="32"/>
      <c r="M125" s="140" t="s">
        <v>1</v>
      </c>
      <c r="N125" s="141" t="s">
        <v>39</v>
      </c>
      <c r="P125" s="142">
        <f>O125*H125</f>
        <v>0</v>
      </c>
      <c r="Q125" s="142">
        <v>0</v>
      </c>
      <c r="R125" s="142">
        <f>Q125*H125</f>
        <v>0</v>
      </c>
      <c r="S125" s="142">
        <v>0</v>
      </c>
      <c r="T125" s="143">
        <f>S125*H125</f>
        <v>0</v>
      </c>
      <c r="AR125" s="144" t="s">
        <v>143</v>
      </c>
      <c r="AT125" s="144" t="s">
        <v>139</v>
      </c>
      <c r="AU125" s="144" t="s">
        <v>84</v>
      </c>
      <c r="AY125" s="17" t="s">
        <v>138</v>
      </c>
      <c r="BE125" s="145">
        <f>IF(N125="základní",J125,0)</f>
        <v>0</v>
      </c>
      <c r="BF125" s="145">
        <f>IF(N125="snížená",J125,0)</f>
        <v>0</v>
      </c>
      <c r="BG125" s="145">
        <f>IF(N125="zákl. přenesená",J125,0)</f>
        <v>0</v>
      </c>
      <c r="BH125" s="145">
        <f>IF(N125="sníž. přenesená",J125,0)</f>
        <v>0</v>
      </c>
      <c r="BI125" s="145">
        <f>IF(N125="nulová",J125,0)</f>
        <v>0</v>
      </c>
      <c r="BJ125" s="17" t="s">
        <v>82</v>
      </c>
      <c r="BK125" s="145">
        <f>ROUND(I125*H125,2)</f>
        <v>0</v>
      </c>
      <c r="BL125" s="17" t="s">
        <v>143</v>
      </c>
      <c r="BM125" s="144" t="s">
        <v>215</v>
      </c>
    </row>
    <row r="126" spans="2:65" s="12" customFormat="1" ht="11.25">
      <c r="B126" s="152"/>
      <c r="D126" s="146" t="s">
        <v>178</v>
      </c>
      <c r="E126" s="153" t="s">
        <v>1</v>
      </c>
      <c r="F126" s="154" t="s">
        <v>195</v>
      </c>
      <c r="H126" s="155">
        <v>1380.277</v>
      </c>
      <c r="I126" s="156"/>
      <c r="L126" s="152"/>
      <c r="M126" s="157"/>
      <c r="T126" s="158"/>
      <c r="AT126" s="153" t="s">
        <v>178</v>
      </c>
      <c r="AU126" s="153" t="s">
        <v>84</v>
      </c>
      <c r="AV126" s="12" t="s">
        <v>84</v>
      </c>
      <c r="AW126" s="12" t="s">
        <v>31</v>
      </c>
      <c r="AX126" s="12" t="s">
        <v>82</v>
      </c>
      <c r="AY126" s="153" t="s">
        <v>138</v>
      </c>
    </row>
    <row r="127" spans="2:65" s="1" customFormat="1" ht="24.2" customHeight="1">
      <c r="B127" s="131"/>
      <c r="C127" s="132" t="s">
        <v>154</v>
      </c>
      <c r="D127" s="132" t="s">
        <v>139</v>
      </c>
      <c r="E127" s="133" t="s">
        <v>216</v>
      </c>
      <c r="F127" s="134" t="s">
        <v>217</v>
      </c>
      <c r="G127" s="135" t="s">
        <v>214</v>
      </c>
      <c r="H127" s="136">
        <v>1380.277</v>
      </c>
      <c r="I127" s="137"/>
      <c r="J127" s="138">
        <f>ROUND(I127*H127,2)</f>
        <v>0</v>
      </c>
      <c r="K127" s="139"/>
      <c r="L127" s="32"/>
      <c r="M127" s="140" t="s">
        <v>1</v>
      </c>
      <c r="N127" s="141" t="s">
        <v>39</v>
      </c>
      <c r="P127" s="142">
        <f>O127*H127</f>
        <v>0</v>
      </c>
      <c r="Q127" s="142">
        <v>0</v>
      </c>
      <c r="R127" s="142">
        <f>Q127*H127</f>
        <v>0</v>
      </c>
      <c r="S127" s="142">
        <v>0</v>
      </c>
      <c r="T127" s="143">
        <f>S127*H127</f>
        <v>0</v>
      </c>
      <c r="AR127" s="144" t="s">
        <v>143</v>
      </c>
      <c r="AT127" s="144" t="s">
        <v>139</v>
      </c>
      <c r="AU127" s="144" t="s">
        <v>84</v>
      </c>
      <c r="AY127" s="17" t="s">
        <v>138</v>
      </c>
      <c r="BE127" s="145">
        <f>IF(N127="základní",J127,0)</f>
        <v>0</v>
      </c>
      <c r="BF127" s="145">
        <f>IF(N127="snížená",J127,0)</f>
        <v>0</v>
      </c>
      <c r="BG127" s="145">
        <f>IF(N127="zákl. přenesená",J127,0)</f>
        <v>0</v>
      </c>
      <c r="BH127" s="145">
        <f>IF(N127="sníž. přenesená",J127,0)</f>
        <v>0</v>
      </c>
      <c r="BI127" s="145">
        <f>IF(N127="nulová",J127,0)</f>
        <v>0</v>
      </c>
      <c r="BJ127" s="17" t="s">
        <v>82</v>
      </c>
      <c r="BK127" s="145">
        <f>ROUND(I127*H127,2)</f>
        <v>0</v>
      </c>
      <c r="BL127" s="17" t="s">
        <v>143</v>
      </c>
      <c r="BM127" s="144" t="s">
        <v>218</v>
      </c>
    </row>
    <row r="128" spans="2:65" s="12" customFormat="1" ht="11.25">
      <c r="B128" s="152"/>
      <c r="D128" s="146" t="s">
        <v>178</v>
      </c>
      <c r="E128" s="153" t="s">
        <v>1</v>
      </c>
      <c r="F128" s="154" t="s">
        <v>219</v>
      </c>
      <c r="H128" s="155">
        <v>1401.2</v>
      </c>
      <c r="I128" s="156"/>
      <c r="L128" s="152"/>
      <c r="M128" s="157"/>
      <c r="T128" s="158"/>
      <c r="AT128" s="153" t="s">
        <v>178</v>
      </c>
      <c r="AU128" s="153" t="s">
        <v>84</v>
      </c>
      <c r="AV128" s="12" t="s">
        <v>84</v>
      </c>
      <c r="AW128" s="12" t="s">
        <v>31</v>
      </c>
      <c r="AX128" s="12" t="s">
        <v>74</v>
      </c>
      <c r="AY128" s="153" t="s">
        <v>138</v>
      </c>
    </row>
    <row r="129" spans="2:65" s="12" customFormat="1" ht="11.25">
      <c r="B129" s="152"/>
      <c r="D129" s="146" t="s">
        <v>178</v>
      </c>
      <c r="E129" s="153" t="s">
        <v>1</v>
      </c>
      <c r="F129" s="154" t="s">
        <v>220</v>
      </c>
      <c r="H129" s="155">
        <v>-20.922999999999998</v>
      </c>
      <c r="I129" s="156"/>
      <c r="L129" s="152"/>
      <c r="M129" s="157"/>
      <c r="T129" s="158"/>
      <c r="AT129" s="153" t="s">
        <v>178</v>
      </c>
      <c r="AU129" s="153" t="s">
        <v>84</v>
      </c>
      <c r="AV129" s="12" t="s">
        <v>84</v>
      </c>
      <c r="AW129" s="12" t="s">
        <v>31</v>
      </c>
      <c r="AX129" s="12" t="s">
        <v>74</v>
      </c>
      <c r="AY129" s="153" t="s">
        <v>138</v>
      </c>
    </row>
    <row r="130" spans="2:65" s="13" customFormat="1" ht="11.25">
      <c r="B130" s="163"/>
      <c r="D130" s="146" t="s">
        <v>178</v>
      </c>
      <c r="E130" s="164" t="s">
        <v>195</v>
      </c>
      <c r="F130" s="165" t="s">
        <v>221</v>
      </c>
      <c r="H130" s="166">
        <v>1380.277</v>
      </c>
      <c r="I130" s="167"/>
      <c r="L130" s="163"/>
      <c r="M130" s="168"/>
      <c r="T130" s="169"/>
      <c r="AT130" s="164" t="s">
        <v>178</v>
      </c>
      <c r="AU130" s="164" t="s">
        <v>84</v>
      </c>
      <c r="AV130" s="13" t="s">
        <v>143</v>
      </c>
      <c r="AW130" s="13" t="s">
        <v>31</v>
      </c>
      <c r="AX130" s="13" t="s">
        <v>82</v>
      </c>
      <c r="AY130" s="164" t="s">
        <v>138</v>
      </c>
    </row>
    <row r="131" spans="2:65" s="1" customFormat="1" ht="16.5" customHeight="1">
      <c r="B131" s="131"/>
      <c r="C131" s="132" t="s">
        <v>143</v>
      </c>
      <c r="D131" s="132" t="s">
        <v>139</v>
      </c>
      <c r="E131" s="133" t="s">
        <v>222</v>
      </c>
      <c r="F131" s="134" t="s">
        <v>223</v>
      </c>
      <c r="G131" s="135" t="s">
        <v>214</v>
      </c>
      <c r="H131" s="136">
        <v>1380.277</v>
      </c>
      <c r="I131" s="137"/>
      <c r="J131" s="138">
        <f>ROUND(I131*H131,2)</f>
        <v>0</v>
      </c>
      <c r="K131" s="139"/>
      <c r="L131" s="32"/>
      <c r="M131" s="140" t="s">
        <v>1</v>
      </c>
      <c r="N131" s="141" t="s">
        <v>39</v>
      </c>
      <c r="P131" s="142">
        <f>O131*H131</f>
        <v>0</v>
      </c>
      <c r="Q131" s="142">
        <v>0</v>
      </c>
      <c r="R131" s="142">
        <f>Q131*H131</f>
        <v>0</v>
      </c>
      <c r="S131" s="142">
        <v>0</v>
      </c>
      <c r="T131" s="143">
        <f>S131*H131</f>
        <v>0</v>
      </c>
      <c r="AR131" s="144" t="s">
        <v>143</v>
      </c>
      <c r="AT131" s="144" t="s">
        <v>139</v>
      </c>
      <c r="AU131" s="144" t="s">
        <v>84</v>
      </c>
      <c r="AY131" s="17" t="s">
        <v>138</v>
      </c>
      <c r="BE131" s="145">
        <f>IF(N131="základní",J131,0)</f>
        <v>0</v>
      </c>
      <c r="BF131" s="145">
        <f>IF(N131="snížená",J131,0)</f>
        <v>0</v>
      </c>
      <c r="BG131" s="145">
        <f>IF(N131="zákl. přenesená",J131,0)</f>
        <v>0</v>
      </c>
      <c r="BH131" s="145">
        <f>IF(N131="sníž. přenesená",J131,0)</f>
        <v>0</v>
      </c>
      <c r="BI131" s="145">
        <f>IF(N131="nulová",J131,0)</f>
        <v>0</v>
      </c>
      <c r="BJ131" s="17" t="s">
        <v>82</v>
      </c>
      <c r="BK131" s="145">
        <f>ROUND(I131*H131,2)</f>
        <v>0</v>
      </c>
      <c r="BL131" s="17" t="s">
        <v>143</v>
      </c>
      <c r="BM131" s="144" t="s">
        <v>224</v>
      </c>
    </row>
    <row r="132" spans="2:65" s="12" customFormat="1" ht="11.25">
      <c r="B132" s="152"/>
      <c r="D132" s="146" t="s">
        <v>178</v>
      </c>
      <c r="E132" s="153" t="s">
        <v>1</v>
      </c>
      <c r="F132" s="154" t="s">
        <v>195</v>
      </c>
      <c r="H132" s="155">
        <v>1380.277</v>
      </c>
      <c r="I132" s="156"/>
      <c r="L132" s="152"/>
      <c r="M132" s="157"/>
      <c r="T132" s="158"/>
      <c r="AT132" s="153" t="s">
        <v>178</v>
      </c>
      <c r="AU132" s="153" t="s">
        <v>84</v>
      </c>
      <c r="AV132" s="12" t="s">
        <v>84</v>
      </c>
      <c r="AW132" s="12" t="s">
        <v>31</v>
      </c>
      <c r="AX132" s="12" t="s">
        <v>82</v>
      </c>
      <c r="AY132" s="153" t="s">
        <v>138</v>
      </c>
    </row>
    <row r="133" spans="2:65" s="1" customFormat="1" ht="33" customHeight="1">
      <c r="B133" s="131"/>
      <c r="C133" s="132" t="s">
        <v>137</v>
      </c>
      <c r="D133" s="132" t="s">
        <v>139</v>
      </c>
      <c r="E133" s="133" t="s">
        <v>225</v>
      </c>
      <c r="F133" s="134" t="s">
        <v>226</v>
      </c>
      <c r="G133" s="135" t="s">
        <v>227</v>
      </c>
      <c r="H133" s="136">
        <v>2484.4989999999998</v>
      </c>
      <c r="I133" s="137"/>
      <c r="J133" s="138">
        <f>ROUND(I133*H133,2)</f>
        <v>0</v>
      </c>
      <c r="K133" s="139"/>
      <c r="L133" s="32"/>
      <c r="M133" s="140" t="s">
        <v>1</v>
      </c>
      <c r="N133" s="141" t="s">
        <v>39</v>
      </c>
      <c r="P133" s="142">
        <f>O133*H133</f>
        <v>0</v>
      </c>
      <c r="Q133" s="142">
        <v>0</v>
      </c>
      <c r="R133" s="142">
        <f>Q133*H133</f>
        <v>0</v>
      </c>
      <c r="S133" s="142">
        <v>0</v>
      </c>
      <c r="T133" s="143">
        <f>S133*H133</f>
        <v>0</v>
      </c>
      <c r="AR133" s="144" t="s">
        <v>143</v>
      </c>
      <c r="AT133" s="144" t="s">
        <v>139</v>
      </c>
      <c r="AU133" s="144" t="s">
        <v>84</v>
      </c>
      <c r="AY133" s="17" t="s">
        <v>138</v>
      </c>
      <c r="BE133" s="145">
        <f>IF(N133="základní",J133,0)</f>
        <v>0</v>
      </c>
      <c r="BF133" s="145">
        <f>IF(N133="snížená",J133,0)</f>
        <v>0</v>
      </c>
      <c r="BG133" s="145">
        <f>IF(N133="zákl. přenesená",J133,0)</f>
        <v>0</v>
      </c>
      <c r="BH133" s="145">
        <f>IF(N133="sníž. přenesená",J133,0)</f>
        <v>0</v>
      </c>
      <c r="BI133" s="145">
        <f>IF(N133="nulová",J133,0)</f>
        <v>0</v>
      </c>
      <c r="BJ133" s="17" t="s">
        <v>82</v>
      </c>
      <c r="BK133" s="145">
        <f>ROUND(I133*H133,2)</f>
        <v>0</v>
      </c>
      <c r="BL133" s="17" t="s">
        <v>143</v>
      </c>
      <c r="BM133" s="144" t="s">
        <v>228</v>
      </c>
    </row>
    <row r="134" spans="2:65" s="12" customFormat="1" ht="11.25">
      <c r="B134" s="152"/>
      <c r="D134" s="146" t="s">
        <v>178</v>
      </c>
      <c r="E134" s="153" t="s">
        <v>1</v>
      </c>
      <c r="F134" s="154" t="s">
        <v>229</v>
      </c>
      <c r="H134" s="155">
        <v>2484.4989999999998</v>
      </c>
      <c r="I134" s="156"/>
      <c r="L134" s="152"/>
      <c r="M134" s="157"/>
      <c r="T134" s="158"/>
      <c r="AT134" s="153" t="s">
        <v>178</v>
      </c>
      <c r="AU134" s="153" t="s">
        <v>84</v>
      </c>
      <c r="AV134" s="12" t="s">
        <v>84</v>
      </c>
      <c r="AW134" s="12" t="s">
        <v>31</v>
      </c>
      <c r="AX134" s="12" t="s">
        <v>82</v>
      </c>
      <c r="AY134" s="153" t="s">
        <v>138</v>
      </c>
    </row>
    <row r="135" spans="2:65" s="1" customFormat="1" ht="24.2" customHeight="1">
      <c r="B135" s="131"/>
      <c r="C135" s="132" t="s">
        <v>168</v>
      </c>
      <c r="D135" s="132" t="s">
        <v>139</v>
      </c>
      <c r="E135" s="133" t="s">
        <v>230</v>
      </c>
      <c r="F135" s="134" t="s">
        <v>231</v>
      </c>
      <c r="G135" s="135" t="s">
        <v>214</v>
      </c>
      <c r="H135" s="136">
        <v>211</v>
      </c>
      <c r="I135" s="137"/>
      <c r="J135" s="138">
        <f>ROUND(I135*H135,2)</f>
        <v>0</v>
      </c>
      <c r="K135" s="139"/>
      <c r="L135" s="32"/>
      <c r="M135" s="140" t="s">
        <v>1</v>
      </c>
      <c r="N135" s="141" t="s">
        <v>39</v>
      </c>
      <c r="P135" s="142">
        <f>O135*H135</f>
        <v>0</v>
      </c>
      <c r="Q135" s="142">
        <v>0</v>
      </c>
      <c r="R135" s="142">
        <f>Q135*H135</f>
        <v>0</v>
      </c>
      <c r="S135" s="142">
        <v>0</v>
      </c>
      <c r="T135" s="143">
        <f>S135*H135</f>
        <v>0</v>
      </c>
      <c r="AR135" s="144" t="s">
        <v>143</v>
      </c>
      <c r="AT135" s="144" t="s">
        <v>139</v>
      </c>
      <c r="AU135" s="144" t="s">
        <v>84</v>
      </c>
      <c r="AY135" s="17" t="s">
        <v>138</v>
      </c>
      <c r="BE135" s="145">
        <f>IF(N135="základní",J135,0)</f>
        <v>0</v>
      </c>
      <c r="BF135" s="145">
        <f>IF(N135="snížená",J135,0)</f>
        <v>0</v>
      </c>
      <c r="BG135" s="145">
        <f>IF(N135="zákl. přenesená",J135,0)</f>
        <v>0</v>
      </c>
      <c r="BH135" s="145">
        <f>IF(N135="sníž. přenesená",J135,0)</f>
        <v>0</v>
      </c>
      <c r="BI135" s="145">
        <f>IF(N135="nulová",J135,0)</f>
        <v>0</v>
      </c>
      <c r="BJ135" s="17" t="s">
        <v>82</v>
      </c>
      <c r="BK135" s="145">
        <f>ROUND(I135*H135,2)</f>
        <v>0</v>
      </c>
      <c r="BL135" s="17" t="s">
        <v>143</v>
      </c>
      <c r="BM135" s="144" t="s">
        <v>232</v>
      </c>
    </row>
    <row r="136" spans="2:65" s="12" customFormat="1" ht="11.25">
      <c r="B136" s="152"/>
      <c r="D136" s="146" t="s">
        <v>178</v>
      </c>
      <c r="E136" s="153" t="s">
        <v>1</v>
      </c>
      <c r="F136" s="154" t="s">
        <v>233</v>
      </c>
      <c r="H136" s="155">
        <v>168</v>
      </c>
      <c r="I136" s="156"/>
      <c r="L136" s="152"/>
      <c r="M136" s="157"/>
      <c r="T136" s="158"/>
      <c r="AT136" s="153" t="s">
        <v>178</v>
      </c>
      <c r="AU136" s="153" t="s">
        <v>84</v>
      </c>
      <c r="AV136" s="12" t="s">
        <v>84</v>
      </c>
      <c r="AW136" s="12" t="s">
        <v>31</v>
      </c>
      <c r="AX136" s="12" t="s">
        <v>74</v>
      </c>
      <c r="AY136" s="153" t="s">
        <v>138</v>
      </c>
    </row>
    <row r="137" spans="2:65" s="12" customFormat="1" ht="11.25">
      <c r="B137" s="152"/>
      <c r="D137" s="146" t="s">
        <v>178</v>
      </c>
      <c r="E137" s="153" t="s">
        <v>1</v>
      </c>
      <c r="F137" s="154" t="s">
        <v>234</v>
      </c>
      <c r="H137" s="155">
        <v>43</v>
      </c>
      <c r="I137" s="156"/>
      <c r="L137" s="152"/>
      <c r="M137" s="157"/>
      <c r="T137" s="158"/>
      <c r="AT137" s="153" t="s">
        <v>178</v>
      </c>
      <c r="AU137" s="153" t="s">
        <v>84</v>
      </c>
      <c r="AV137" s="12" t="s">
        <v>84</v>
      </c>
      <c r="AW137" s="12" t="s">
        <v>31</v>
      </c>
      <c r="AX137" s="12" t="s">
        <v>74</v>
      </c>
      <c r="AY137" s="153" t="s">
        <v>138</v>
      </c>
    </row>
    <row r="138" spans="2:65" s="13" customFormat="1" ht="11.25">
      <c r="B138" s="163"/>
      <c r="D138" s="146" t="s">
        <v>178</v>
      </c>
      <c r="E138" s="164" t="s">
        <v>1</v>
      </c>
      <c r="F138" s="165" t="s">
        <v>221</v>
      </c>
      <c r="H138" s="166">
        <v>211</v>
      </c>
      <c r="I138" s="167"/>
      <c r="L138" s="163"/>
      <c r="M138" s="168"/>
      <c r="T138" s="169"/>
      <c r="AT138" s="164" t="s">
        <v>178</v>
      </c>
      <c r="AU138" s="164" t="s">
        <v>84</v>
      </c>
      <c r="AV138" s="13" t="s">
        <v>143</v>
      </c>
      <c r="AW138" s="13" t="s">
        <v>31</v>
      </c>
      <c r="AX138" s="13" t="s">
        <v>82</v>
      </c>
      <c r="AY138" s="164" t="s">
        <v>138</v>
      </c>
    </row>
    <row r="139" spans="2:65" s="1" customFormat="1" ht="16.5" customHeight="1">
      <c r="B139" s="131"/>
      <c r="C139" s="132" t="s">
        <v>173</v>
      </c>
      <c r="D139" s="132" t="s">
        <v>139</v>
      </c>
      <c r="E139" s="133" t="s">
        <v>235</v>
      </c>
      <c r="F139" s="134" t="s">
        <v>236</v>
      </c>
      <c r="G139" s="135" t="s">
        <v>207</v>
      </c>
      <c r="H139" s="136">
        <v>340</v>
      </c>
      <c r="I139" s="137"/>
      <c r="J139" s="138">
        <f>ROUND(I139*H139,2)</f>
        <v>0</v>
      </c>
      <c r="K139" s="139"/>
      <c r="L139" s="32"/>
      <c r="M139" s="140" t="s">
        <v>1</v>
      </c>
      <c r="N139" s="141" t="s">
        <v>39</v>
      </c>
      <c r="P139" s="142">
        <f>O139*H139</f>
        <v>0</v>
      </c>
      <c r="Q139" s="142">
        <v>0</v>
      </c>
      <c r="R139" s="142">
        <f>Q139*H139</f>
        <v>0</v>
      </c>
      <c r="S139" s="142">
        <v>0</v>
      </c>
      <c r="T139" s="143">
        <f>S139*H139</f>
        <v>0</v>
      </c>
      <c r="AR139" s="144" t="s">
        <v>143</v>
      </c>
      <c r="AT139" s="144" t="s">
        <v>139</v>
      </c>
      <c r="AU139" s="144" t="s">
        <v>84</v>
      </c>
      <c r="AY139" s="17" t="s">
        <v>138</v>
      </c>
      <c r="BE139" s="145">
        <f>IF(N139="základní",J139,0)</f>
        <v>0</v>
      </c>
      <c r="BF139" s="145">
        <f>IF(N139="snížená",J139,0)</f>
        <v>0</v>
      </c>
      <c r="BG139" s="145">
        <f>IF(N139="zákl. přenesená",J139,0)</f>
        <v>0</v>
      </c>
      <c r="BH139" s="145">
        <f>IF(N139="sníž. přenesená",J139,0)</f>
        <v>0</v>
      </c>
      <c r="BI139" s="145">
        <f>IF(N139="nulová",J139,0)</f>
        <v>0</v>
      </c>
      <c r="BJ139" s="17" t="s">
        <v>82</v>
      </c>
      <c r="BK139" s="145">
        <f>ROUND(I139*H139,2)</f>
        <v>0</v>
      </c>
      <c r="BL139" s="17" t="s">
        <v>143</v>
      </c>
      <c r="BM139" s="144" t="s">
        <v>237</v>
      </c>
    </row>
    <row r="140" spans="2:65" s="12" customFormat="1" ht="11.25">
      <c r="B140" s="152"/>
      <c r="D140" s="146" t="s">
        <v>178</v>
      </c>
      <c r="E140" s="153" t="s">
        <v>1</v>
      </c>
      <c r="F140" s="154" t="s">
        <v>238</v>
      </c>
      <c r="H140" s="155">
        <v>279</v>
      </c>
      <c r="I140" s="156"/>
      <c r="L140" s="152"/>
      <c r="M140" s="157"/>
      <c r="T140" s="158"/>
      <c r="AT140" s="153" t="s">
        <v>178</v>
      </c>
      <c r="AU140" s="153" t="s">
        <v>84</v>
      </c>
      <c r="AV140" s="12" t="s">
        <v>84</v>
      </c>
      <c r="AW140" s="12" t="s">
        <v>31</v>
      </c>
      <c r="AX140" s="12" t="s">
        <v>74</v>
      </c>
      <c r="AY140" s="153" t="s">
        <v>138</v>
      </c>
    </row>
    <row r="141" spans="2:65" s="12" customFormat="1" ht="11.25">
      <c r="B141" s="152"/>
      <c r="D141" s="146" t="s">
        <v>178</v>
      </c>
      <c r="E141" s="153" t="s">
        <v>1</v>
      </c>
      <c r="F141" s="154" t="s">
        <v>239</v>
      </c>
      <c r="H141" s="155">
        <v>61</v>
      </c>
      <c r="I141" s="156"/>
      <c r="L141" s="152"/>
      <c r="M141" s="157"/>
      <c r="T141" s="158"/>
      <c r="AT141" s="153" t="s">
        <v>178</v>
      </c>
      <c r="AU141" s="153" t="s">
        <v>84</v>
      </c>
      <c r="AV141" s="12" t="s">
        <v>84</v>
      </c>
      <c r="AW141" s="12" t="s">
        <v>31</v>
      </c>
      <c r="AX141" s="12" t="s">
        <v>74</v>
      </c>
      <c r="AY141" s="153" t="s">
        <v>138</v>
      </c>
    </row>
    <row r="142" spans="2:65" s="13" customFormat="1" ht="11.25">
      <c r="B142" s="163"/>
      <c r="D142" s="146" t="s">
        <v>178</v>
      </c>
      <c r="E142" s="164" t="s">
        <v>1</v>
      </c>
      <c r="F142" s="165" t="s">
        <v>221</v>
      </c>
      <c r="H142" s="166">
        <v>340</v>
      </c>
      <c r="I142" s="167"/>
      <c r="L142" s="163"/>
      <c r="M142" s="168"/>
      <c r="T142" s="169"/>
      <c r="AT142" s="164" t="s">
        <v>178</v>
      </c>
      <c r="AU142" s="164" t="s">
        <v>84</v>
      </c>
      <c r="AV142" s="13" t="s">
        <v>143</v>
      </c>
      <c r="AW142" s="13" t="s">
        <v>31</v>
      </c>
      <c r="AX142" s="13" t="s">
        <v>82</v>
      </c>
      <c r="AY142" s="164" t="s">
        <v>138</v>
      </c>
    </row>
    <row r="143" spans="2:65" s="11" customFormat="1" ht="22.9" customHeight="1">
      <c r="B143" s="121"/>
      <c r="D143" s="122" t="s">
        <v>73</v>
      </c>
      <c r="E143" s="150" t="s">
        <v>186</v>
      </c>
      <c r="F143" s="150" t="s">
        <v>240</v>
      </c>
      <c r="I143" s="124"/>
      <c r="J143" s="151">
        <f>BK143</f>
        <v>0</v>
      </c>
      <c r="L143" s="121"/>
      <c r="M143" s="126"/>
      <c r="P143" s="127">
        <f>SUM(P144:P148)</f>
        <v>0</v>
      </c>
      <c r="R143" s="127">
        <f>SUM(R144:R148)</f>
        <v>0</v>
      </c>
      <c r="T143" s="128">
        <f>SUM(T144:T148)</f>
        <v>0</v>
      </c>
      <c r="AR143" s="122" t="s">
        <v>82</v>
      </c>
      <c r="AT143" s="129" t="s">
        <v>73</v>
      </c>
      <c r="AU143" s="129" t="s">
        <v>82</v>
      </c>
      <c r="AY143" s="122" t="s">
        <v>138</v>
      </c>
      <c r="BK143" s="130">
        <f>SUM(BK144:BK148)</f>
        <v>0</v>
      </c>
    </row>
    <row r="144" spans="2:65" s="1" customFormat="1" ht="16.5" customHeight="1">
      <c r="B144" s="131"/>
      <c r="C144" s="132" t="s">
        <v>180</v>
      </c>
      <c r="D144" s="132" t="s">
        <v>139</v>
      </c>
      <c r="E144" s="133" t="s">
        <v>241</v>
      </c>
      <c r="F144" s="134" t="s">
        <v>242</v>
      </c>
      <c r="G144" s="135" t="s">
        <v>214</v>
      </c>
      <c r="H144" s="136">
        <v>20.922999999999998</v>
      </c>
      <c r="I144" s="137"/>
      <c r="J144" s="138">
        <f>ROUND(I144*H144,2)</f>
        <v>0</v>
      </c>
      <c r="K144" s="139"/>
      <c r="L144" s="32"/>
      <c r="M144" s="140" t="s">
        <v>1</v>
      </c>
      <c r="N144" s="141" t="s">
        <v>39</v>
      </c>
      <c r="P144" s="142">
        <f>O144*H144</f>
        <v>0</v>
      </c>
      <c r="Q144" s="142">
        <v>0</v>
      </c>
      <c r="R144" s="142">
        <f>Q144*H144</f>
        <v>0</v>
      </c>
      <c r="S144" s="142">
        <v>0</v>
      </c>
      <c r="T144" s="143">
        <f>S144*H144</f>
        <v>0</v>
      </c>
      <c r="AR144" s="144" t="s">
        <v>143</v>
      </c>
      <c r="AT144" s="144" t="s">
        <v>139</v>
      </c>
      <c r="AU144" s="144" t="s">
        <v>84</v>
      </c>
      <c r="AY144" s="17" t="s">
        <v>138</v>
      </c>
      <c r="BE144" s="145">
        <f>IF(N144="základní",J144,0)</f>
        <v>0</v>
      </c>
      <c r="BF144" s="145">
        <f>IF(N144="snížená",J144,0)</f>
        <v>0</v>
      </c>
      <c r="BG144" s="145">
        <f>IF(N144="zákl. přenesená",J144,0)</f>
        <v>0</v>
      </c>
      <c r="BH144" s="145">
        <f>IF(N144="sníž. přenesená",J144,0)</f>
        <v>0</v>
      </c>
      <c r="BI144" s="145">
        <f>IF(N144="nulová",J144,0)</f>
        <v>0</v>
      </c>
      <c r="BJ144" s="17" t="s">
        <v>82</v>
      </c>
      <c r="BK144" s="145">
        <f>ROUND(I144*H144,2)</f>
        <v>0</v>
      </c>
      <c r="BL144" s="17" t="s">
        <v>143</v>
      </c>
      <c r="BM144" s="144" t="s">
        <v>243</v>
      </c>
    </row>
    <row r="145" spans="2:51" s="1" customFormat="1" ht="19.5">
      <c r="B145" s="32"/>
      <c r="D145" s="146" t="s">
        <v>145</v>
      </c>
      <c r="F145" s="147" t="s">
        <v>244</v>
      </c>
      <c r="I145" s="148"/>
      <c r="L145" s="32"/>
      <c r="M145" s="149"/>
      <c r="T145" s="56"/>
      <c r="AT145" s="17" t="s">
        <v>145</v>
      </c>
      <c r="AU145" s="17" t="s">
        <v>84</v>
      </c>
    </row>
    <row r="146" spans="2:51" s="12" customFormat="1" ht="22.5">
      <c r="B146" s="152"/>
      <c r="D146" s="146" t="s">
        <v>178</v>
      </c>
      <c r="E146" s="153" t="s">
        <v>245</v>
      </c>
      <c r="F146" s="154" t="s">
        <v>246</v>
      </c>
      <c r="H146" s="155">
        <v>19.523</v>
      </c>
      <c r="I146" s="156"/>
      <c r="L146" s="152"/>
      <c r="M146" s="157"/>
      <c r="T146" s="158"/>
      <c r="AT146" s="153" t="s">
        <v>178</v>
      </c>
      <c r="AU146" s="153" t="s">
        <v>84</v>
      </c>
      <c r="AV146" s="12" t="s">
        <v>84</v>
      </c>
      <c r="AW146" s="12" t="s">
        <v>31</v>
      </c>
      <c r="AX146" s="12" t="s">
        <v>74</v>
      </c>
      <c r="AY146" s="153" t="s">
        <v>138</v>
      </c>
    </row>
    <row r="147" spans="2:51" s="12" customFormat="1" ht="11.25">
      <c r="B147" s="152"/>
      <c r="D147" s="146" t="s">
        <v>178</v>
      </c>
      <c r="E147" s="153" t="s">
        <v>1</v>
      </c>
      <c r="F147" s="154" t="s">
        <v>247</v>
      </c>
      <c r="H147" s="155">
        <v>1.4</v>
      </c>
      <c r="I147" s="156"/>
      <c r="L147" s="152"/>
      <c r="M147" s="157"/>
      <c r="T147" s="158"/>
      <c r="AT147" s="153" t="s">
        <v>178</v>
      </c>
      <c r="AU147" s="153" t="s">
        <v>84</v>
      </c>
      <c r="AV147" s="12" t="s">
        <v>84</v>
      </c>
      <c r="AW147" s="12" t="s">
        <v>31</v>
      </c>
      <c r="AX147" s="12" t="s">
        <v>74</v>
      </c>
      <c r="AY147" s="153" t="s">
        <v>138</v>
      </c>
    </row>
    <row r="148" spans="2:51" s="13" customFormat="1" ht="11.25">
      <c r="B148" s="163"/>
      <c r="D148" s="146" t="s">
        <v>178</v>
      </c>
      <c r="E148" s="164" t="s">
        <v>197</v>
      </c>
      <c r="F148" s="165" t="s">
        <v>221</v>
      </c>
      <c r="H148" s="166">
        <v>20.922999999999998</v>
      </c>
      <c r="I148" s="167"/>
      <c r="L148" s="163"/>
      <c r="M148" s="170"/>
      <c r="N148" s="171"/>
      <c r="O148" s="171"/>
      <c r="P148" s="171"/>
      <c r="Q148" s="171"/>
      <c r="R148" s="171"/>
      <c r="S148" s="171"/>
      <c r="T148" s="172"/>
      <c r="AT148" s="164" t="s">
        <v>178</v>
      </c>
      <c r="AU148" s="164" t="s">
        <v>84</v>
      </c>
      <c r="AV148" s="13" t="s">
        <v>143</v>
      </c>
      <c r="AW148" s="13" t="s">
        <v>31</v>
      </c>
      <c r="AX148" s="13" t="s">
        <v>82</v>
      </c>
      <c r="AY148" s="164" t="s">
        <v>138</v>
      </c>
    </row>
    <row r="149" spans="2:51" s="1" customFormat="1" ht="6.95" customHeight="1">
      <c r="B149" s="44"/>
      <c r="C149" s="45"/>
      <c r="D149" s="45"/>
      <c r="E149" s="45"/>
      <c r="F149" s="45"/>
      <c r="G149" s="45"/>
      <c r="H149" s="45"/>
      <c r="I149" s="45"/>
      <c r="J149" s="45"/>
      <c r="K149" s="45"/>
      <c r="L149" s="32"/>
    </row>
  </sheetData>
  <autoFilter ref="C118:K148" xr:uid="{00000000-0009-0000-0000-000002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328"/>
  <sheetViews>
    <sheetView showGridLines="0" tabSelected="1" topLeftCell="A183" workbookViewId="0">
      <selection activeCell="Y212" sqref="Y212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50000000000003" customHeight="1">
      <c r="L2" s="252" t="s">
        <v>5</v>
      </c>
      <c r="M2" s="237"/>
      <c r="N2" s="237"/>
      <c r="O2" s="237"/>
      <c r="P2" s="237"/>
      <c r="Q2" s="237"/>
      <c r="R2" s="237"/>
      <c r="S2" s="237"/>
      <c r="T2" s="237"/>
      <c r="U2" s="237"/>
      <c r="V2" s="237"/>
      <c r="AT2" s="17" t="s">
        <v>91</v>
      </c>
      <c r="AZ2" s="162" t="s">
        <v>248</v>
      </c>
      <c r="BA2" s="162" t="s">
        <v>248</v>
      </c>
      <c r="BB2" s="162" t="s">
        <v>1</v>
      </c>
      <c r="BC2" s="162" t="s">
        <v>249</v>
      </c>
      <c r="BD2" s="162" t="s">
        <v>84</v>
      </c>
    </row>
    <row r="3" spans="2:5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84</v>
      </c>
      <c r="AZ3" s="162" t="s">
        <v>250</v>
      </c>
      <c r="BA3" s="162" t="s">
        <v>1</v>
      </c>
      <c r="BB3" s="162" t="s">
        <v>1</v>
      </c>
      <c r="BC3" s="162" t="s">
        <v>251</v>
      </c>
      <c r="BD3" s="162" t="s">
        <v>84</v>
      </c>
    </row>
    <row r="4" spans="2:56" ht="24.95" customHeight="1">
      <c r="B4" s="20"/>
      <c r="D4" s="21" t="s">
        <v>110</v>
      </c>
      <c r="L4" s="20"/>
      <c r="M4" s="88" t="s">
        <v>10</v>
      </c>
      <c r="AT4" s="17" t="s">
        <v>3</v>
      </c>
      <c r="AZ4" s="162" t="s">
        <v>252</v>
      </c>
      <c r="BA4" s="162" t="s">
        <v>1</v>
      </c>
      <c r="BB4" s="162" t="s">
        <v>1</v>
      </c>
      <c r="BC4" s="162" t="s">
        <v>253</v>
      </c>
      <c r="BD4" s="162" t="s">
        <v>84</v>
      </c>
    </row>
    <row r="5" spans="2:56" ht="6.95" customHeight="1">
      <c r="B5" s="20"/>
      <c r="L5" s="20"/>
      <c r="AZ5" s="162" t="s">
        <v>254</v>
      </c>
      <c r="BA5" s="162" t="s">
        <v>1</v>
      </c>
      <c r="BB5" s="162" t="s">
        <v>1</v>
      </c>
      <c r="BC5" s="162" t="s">
        <v>255</v>
      </c>
      <c r="BD5" s="162" t="s">
        <v>84</v>
      </c>
    </row>
    <row r="6" spans="2:56" ht="12" customHeight="1">
      <c r="B6" s="20"/>
      <c r="D6" s="27" t="s">
        <v>16</v>
      </c>
      <c r="L6" s="20"/>
      <c r="AZ6" s="162" t="s">
        <v>256</v>
      </c>
      <c r="BA6" s="162" t="s">
        <v>1</v>
      </c>
      <c r="BB6" s="162" t="s">
        <v>1</v>
      </c>
      <c r="BC6" s="162" t="s">
        <v>257</v>
      </c>
      <c r="BD6" s="162" t="s">
        <v>84</v>
      </c>
    </row>
    <row r="7" spans="2:56" ht="16.5" customHeight="1">
      <c r="B7" s="20"/>
      <c r="E7" s="253" t="str">
        <f>'Rekapitulace stavby'!K6</f>
        <v>Park Homolka Beroun, 2. etapa</v>
      </c>
      <c r="F7" s="254"/>
      <c r="G7" s="254"/>
      <c r="H7" s="254"/>
      <c r="L7" s="20"/>
      <c r="AZ7" s="162" t="s">
        <v>258</v>
      </c>
      <c r="BA7" s="162" t="s">
        <v>1</v>
      </c>
      <c r="BB7" s="162" t="s">
        <v>1</v>
      </c>
      <c r="BC7" s="162" t="s">
        <v>82</v>
      </c>
      <c r="BD7" s="162" t="s">
        <v>84</v>
      </c>
    </row>
    <row r="8" spans="2:56" s="1" customFormat="1" ht="12" customHeight="1">
      <c r="B8" s="32"/>
      <c r="D8" s="27" t="s">
        <v>111</v>
      </c>
      <c r="L8" s="32"/>
      <c r="AZ8" s="162" t="s">
        <v>259</v>
      </c>
      <c r="BA8" s="162" t="s">
        <v>1</v>
      </c>
      <c r="BB8" s="162" t="s">
        <v>1</v>
      </c>
      <c r="BC8" s="162" t="s">
        <v>260</v>
      </c>
      <c r="BD8" s="162" t="s">
        <v>84</v>
      </c>
    </row>
    <row r="9" spans="2:56" s="1" customFormat="1" ht="16.5" customHeight="1">
      <c r="B9" s="32"/>
      <c r="E9" s="214" t="s">
        <v>261</v>
      </c>
      <c r="F9" s="255"/>
      <c r="G9" s="255"/>
      <c r="H9" s="255"/>
      <c r="L9" s="32"/>
      <c r="AZ9" s="162" t="s">
        <v>262</v>
      </c>
      <c r="BA9" s="162" t="s">
        <v>1</v>
      </c>
      <c r="BB9" s="162" t="s">
        <v>1</v>
      </c>
      <c r="BC9" s="162" t="s">
        <v>263</v>
      </c>
      <c r="BD9" s="162" t="s">
        <v>84</v>
      </c>
    </row>
    <row r="10" spans="2:56" s="1" customFormat="1" ht="11.25">
      <c r="B10" s="32"/>
      <c r="L10" s="32"/>
      <c r="AZ10" s="162" t="s">
        <v>264</v>
      </c>
      <c r="BA10" s="162" t="s">
        <v>1</v>
      </c>
      <c r="BB10" s="162" t="s">
        <v>1</v>
      </c>
      <c r="BC10" s="162" t="s">
        <v>265</v>
      </c>
      <c r="BD10" s="162" t="s">
        <v>84</v>
      </c>
    </row>
    <row r="11" spans="2:5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  <c r="AZ11" s="162" t="s">
        <v>266</v>
      </c>
      <c r="BA11" s="162" t="s">
        <v>266</v>
      </c>
      <c r="BB11" s="162" t="s">
        <v>1</v>
      </c>
      <c r="BC11" s="162" t="s">
        <v>267</v>
      </c>
      <c r="BD11" s="162" t="s">
        <v>84</v>
      </c>
    </row>
    <row r="12" spans="2:5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15. 1. 2024</v>
      </c>
      <c r="L12" s="32"/>
      <c r="AZ12" s="162" t="s">
        <v>268</v>
      </c>
      <c r="BA12" s="162" t="s">
        <v>1</v>
      </c>
      <c r="BB12" s="162" t="s">
        <v>1</v>
      </c>
      <c r="BC12" s="162" t="s">
        <v>269</v>
      </c>
      <c r="BD12" s="162" t="s">
        <v>84</v>
      </c>
    </row>
    <row r="13" spans="2:56" s="1" customFormat="1" ht="10.9" customHeight="1">
      <c r="B13" s="32"/>
      <c r="L13" s="32"/>
      <c r="AZ13" s="162" t="s">
        <v>270</v>
      </c>
      <c r="BA13" s="162" t="s">
        <v>1</v>
      </c>
      <c r="BB13" s="162" t="s">
        <v>1</v>
      </c>
      <c r="BC13" s="162" t="s">
        <v>271</v>
      </c>
      <c r="BD13" s="162" t="s">
        <v>84</v>
      </c>
    </row>
    <row r="14" spans="2:56" s="1" customFormat="1" ht="12" customHeight="1">
      <c r="B14" s="32"/>
      <c r="D14" s="27" t="s">
        <v>24</v>
      </c>
      <c r="I14" s="27" t="s">
        <v>25</v>
      </c>
      <c r="J14" s="25" t="str">
        <f>IF('Rekapitulace stavby'!AN10="","",'Rekapitulace stavby'!AN10)</f>
        <v/>
      </c>
      <c r="L14" s="32"/>
      <c r="AZ14" s="162" t="s">
        <v>272</v>
      </c>
      <c r="BA14" s="162" t="s">
        <v>1</v>
      </c>
      <c r="BB14" s="162" t="s">
        <v>1</v>
      </c>
      <c r="BC14" s="162" t="s">
        <v>273</v>
      </c>
      <c r="BD14" s="162" t="s">
        <v>84</v>
      </c>
    </row>
    <row r="15" spans="2:56" s="1" customFormat="1" ht="18" customHeight="1">
      <c r="B15" s="32"/>
      <c r="E15" s="25" t="str">
        <f>IF('Rekapitulace stavby'!E11="","",'Rekapitulace stavby'!E11)</f>
        <v xml:space="preserve"> </v>
      </c>
      <c r="I15" s="27" t="s">
        <v>27</v>
      </c>
      <c r="J15" s="25" t="str">
        <f>IF('Rekapitulace stavby'!AN11="","",'Rekapitulace stavby'!AN11)</f>
        <v/>
      </c>
      <c r="L15" s="32"/>
      <c r="AZ15" s="162" t="s">
        <v>274</v>
      </c>
      <c r="BA15" s="162" t="s">
        <v>1</v>
      </c>
      <c r="BB15" s="162" t="s">
        <v>1</v>
      </c>
      <c r="BC15" s="162" t="s">
        <v>275</v>
      </c>
      <c r="BD15" s="162" t="s">
        <v>84</v>
      </c>
    </row>
    <row r="16" spans="2:56" s="1" customFormat="1" ht="6.95" customHeight="1">
      <c r="B16" s="32"/>
      <c r="L16" s="32"/>
      <c r="AZ16" s="162" t="s">
        <v>276</v>
      </c>
      <c r="BA16" s="162" t="s">
        <v>1</v>
      </c>
      <c r="BB16" s="162" t="s">
        <v>1</v>
      </c>
      <c r="BC16" s="162" t="s">
        <v>277</v>
      </c>
      <c r="BD16" s="162" t="s">
        <v>84</v>
      </c>
    </row>
    <row r="17" spans="2:56" s="1" customFormat="1" ht="12" customHeight="1">
      <c r="B17" s="32"/>
      <c r="D17" s="27" t="s">
        <v>28</v>
      </c>
      <c r="I17" s="27" t="s">
        <v>25</v>
      </c>
      <c r="J17" s="28" t="str">
        <f>'Rekapitulace stavby'!AN13</f>
        <v>Vyplň údaj</v>
      </c>
      <c r="L17" s="32"/>
      <c r="AZ17" s="162" t="s">
        <v>278</v>
      </c>
      <c r="BA17" s="162" t="s">
        <v>1</v>
      </c>
      <c r="BB17" s="162" t="s">
        <v>1</v>
      </c>
      <c r="BC17" s="162" t="s">
        <v>279</v>
      </c>
      <c r="BD17" s="162" t="s">
        <v>84</v>
      </c>
    </row>
    <row r="18" spans="2:56" s="1" customFormat="1" ht="18" customHeight="1">
      <c r="B18" s="32"/>
      <c r="E18" s="256" t="str">
        <f>'Rekapitulace stavby'!E14</f>
        <v>Vyplň údaj</v>
      </c>
      <c r="F18" s="236"/>
      <c r="G18" s="236"/>
      <c r="H18" s="236"/>
      <c r="I18" s="27" t="s">
        <v>27</v>
      </c>
      <c r="J18" s="28" t="str">
        <f>'Rekapitulace stavby'!AN14</f>
        <v>Vyplň údaj</v>
      </c>
      <c r="L18" s="32"/>
      <c r="AZ18" s="162" t="s">
        <v>280</v>
      </c>
      <c r="BA18" s="162" t="s">
        <v>1</v>
      </c>
      <c r="BB18" s="162" t="s">
        <v>1</v>
      </c>
      <c r="BC18" s="162" t="s">
        <v>281</v>
      </c>
      <c r="BD18" s="162" t="s">
        <v>84</v>
      </c>
    </row>
    <row r="19" spans="2:56" s="1" customFormat="1" ht="6.95" customHeight="1">
      <c r="B19" s="32"/>
      <c r="L19" s="32"/>
      <c r="AZ19" s="162" t="s">
        <v>282</v>
      </c>
      <c r="BA19" s="162" t="s">
        <v>1</v>
      </c>
      <c r="BB19" s="162" t="s">
        <v>1</v>
      </c>
      <c r="BC19" s="162" t="s">
        <v>283</v>
      </c>
      <c r="BD19" s="162" t="s">
        <v>84</v>
      </c>
    </row>
    <row r="20" spans="2:56" s="1" customFormat="1" ht="12" customHeight="1">
      <c r="B20" s="32"/>
      <c r="D20" s="27" t="s">
        <v>30</v>
      </c>
      <c r="I20" s="27" t="s">
        <v>25</v>
      </c>
      <c r="J20" s="25" t="str">
        <f>IF('Rekapitulace stavby'!AN16="","",'Rekapitulace stavby'!AN16)</f>
        <v/>
      </c>
      <c r="L20" s="32"/>
      <c r="AZ20" s="162" t="s">
        <v>284</v>
      </c>
      <c r="BA20" s="162" t="s">
        <v>1</v>
      </c>
      <c r="BB20" s="162" t="s">
        <v>1</v>
      </c>
      <c r="BC20" s="162" t="s">
        <v>285</v>
      </c>
      <c r="BD20" s="162" t="s">
        <v>84</v>
      </c>
    </row>
    <row r="21" spans="2:56" s="1" customFormat="1" ht="18" customHeight="1">
      <c r="B21" s="32"/>
      <c r="E21" s="25" t="str">
        <f>IF('Rekapitulace stavby'!E17="","",'Rekapitulace stavby'!E17)</f>
        <v xml:space="preserve"> </v>
      </c>
      <c r="I21" s="27" t="s">
        <v>27</v>
      </c>
      <c r="J21" s="25" t="str">
        <f>IF('Rekapitulace stavby'!AN17="","",'Rekapitulace stavby'!AN17)</f>
        <v/>
      </c>
      <c r="L21" s="32"/>
      <c r="AZ21" s="162" t="s">
        <v>45</v>
      </c>
      <c r="BA21" s="162" t="s">
        <v>1</v>
      </c>
      <c r="BB21" s="162" t="s">
        <v>1</v>
      </c>
      <c r="BC21" s="162" t="s">
        <v>286</v>
      </c>
      <c r="BD21" s="162" t="s">
        <v>84</v>
      </c>
    </row>
    <row r="22" spans="2:56" s="1" customFormat="1" ht="6.95" customHeight="1">
      <c r="B22" s="32"/>
      <c r="L22" s="32"/>
      <c r="AZ22" s="162" t="s">
        <v>287</v>
      </c>
      <c r="BA22" s="162" t="s">
        <v>1</v>
      </c>
      <c r="BB22" s="162" t="s">
        <v>1</v>
      </c>
      <c r="BC22" s="162" t="s">
        <v>288</v>
      </c>
      <c r="BD22" s="162" t="s">
        <v>84</v>
      </c>
    </row>
    <row r="23" spans="2:56" s="1" customFormat="1" ht="12" customHeight="1">
      <c r="B23" s="32"/>
      <c r="D23" s="27" t="s">
        <v>32</v>
      </c>
      <c r="I23" s="27" t="s">
        <v>25</v>
      </c>
      <c r="J23" s="25" t="str">
        <f>IF('Rekapitulace stavby'!AN19="","",'Rekapitulace stavby'!AN19)</f>
        <v/>
      </c>
      <c r="L23" s="32"/>
      <c r="AZ23" s="162" t="s">
        <v>289</v>
      </c>
      <c r="BA23" s="162" t="s">
        <v>1</v>
      </c>
      <c r="BB23" s="162" t="s">
        <v>1</v>
      </c>
      <c r="BC23" s="162" t="s">
        <v>290</v>
      </c>
      <c r="BD23" s="162" t="s">
        <v>84</v>
      </c>
    </row>
    <row r="24" spans="2:56" s="1" customFormat="1" ht="18" customHeight="1">
      <c r="B24" s="32"/>
      <c r="E24" s="25" t="str">
        <f>IF('Rekapitulace stavby'!E20="","",'Rekapitulace stavby'!E20)</f>
        <v xml:space="preserve"> </v>
      </c>
      <c r="I24" s="27" t="s">
        <v>27</v>
      </c>
      <c r="J24" s="25" t="str">
        <f>IF('Rekapitulace stavby'!AN20="","",'Rekapitulace stavby'!AN20)</f>
        <v/>
      </c>
      <c r="L24" s="32"/>
      <c r="AZ24" s="162" t="s">
        <v>291</v>
      </c>
      <c r="BA24" s="162" t="s">
        <v>1</v>
      </c>
      <c r="BB24" s="162" t="s">
        <v>1</v>
      </c>
      <c r="BC24" s="162" t="s">
        <v>82</v>
      </c>
      <c r="BD24" s="162" t="s">
        <v>84</v>
      </c>
    </row>
    <row r="25" spans="2:56" s="1" customFormat="1" ht="6.95" customHeight="1">
      <c r="B25" s="32"/>
      <c r="L25" s="32"/>
    </row>
    <row r="26" spans="2:56" s="1" customFormat="1" ht="12" customHeight="1">
      <c r="B26" s="32"/>
      <c r="D26" s="27" t="s">
        <v>33</v>
      </c>
      <c r="L26" s="32"/>
    </row>
    <row r="27" spans="2:56" s="7" customFormat="1" ht="16.5" customHeight="1">
      <c r="B27" s="89"/>
      <c r="E27" s="241" t="s">
        <v>1</v>
      </c>
      <c r="F27" s="241"/>
      <c r="G27" s="241"/>
      <c r="H27" s="241"/>
      <c r="L27" s="89"/>
    </row>
    <row r="28" spans="2:56" s="1" customFormat="1" ht="6.95" customHeight="1">
      <c r="B28" s="32"/>
      <c r="L28" s="32"/>
    </row>
    <row r="29" spans="2:56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56" s="1" customFormat="1" ht="25.35" customHeight="1">
      <c r="B30" s="32"/>
      <c r="D30" s="90" t="s">
        <v>34</v>
      </c>
      <c r="J30" s="66">
        <f>ROUND(J123, 2)</f>
        <v>0</v>
      </c>
      <c r="L30" s="32"/>
    </row>
    <row r="31" spans="2:56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56" s="1" customFormat="1" ht="14.45" customHeight="1">
      <c r="B32" s="32"/>
      <c r="F32" s="35" t="s">
        <v>36</v>
      </c>
      <c r="I32" s="35" t="s">
        <v>35</v>
      </c>
      <c r="J32" s="35" t="s">
        <v>37</v>
      </c>
      <c r="L32" s="32"/>
    </row>
    <row r="33" spans="2:12" s="1" customFormat="1" ht="14.45" customHeight="1">
      <c r="B33" s="32"/>
      <c r="D33" s="55" t="s">
        <v>38</v>
      </c>
      <c r="E33" s="27" t="s">
        <v>39</v>
      </c>
      <c r="F33" s="91">
        <f>ROUND((SUM(BE123:BE327)),  2)</f>
        <v>0</v>
      </c>
      <c r="I33" s="92">
        <v>0.21</v>
      </c>
      <c r="J33" s="91">
        <f>ROUND(((SUM(BE123:BE327))*I33),  2)</f>
        <v>0</v>
      </c>
      <c r="L33" s="32"/>
    </row>
    <row r="34" spans="2:12" s="1" customFormat="1" ht="14.45" customHeight="1">
      <c r="B34" s="32"/>
      <c r="E34" s="27" t="s">
        <v>40</v>
      </c>
      <c r="F34" s="91">
        <f>ROUND((SUM(BF123:BF327)),  2)</f>
        <v>0</v>
      </c>
      <c r="I34" s="92">
        <v>0.15</v>
      </c>
      <c r="J34" s="91">
        <f>ROUND(((SUM(BF123:BF327))*I34),  2)</f>
        <v>0</v>
      </c>
      <c r="L34" s="32"/>
    </row>
    <row r="35" spans="2:12" s="1" customFormat="1" ht="14.45" hidden="1" customHeight="1">
      <c r="B35" s="32"/>
      <c r="E35" s="27" t="s">
        <v>41</v>
      </c>
      <c r="F35" s="91">
        <f>ROUND((SUM(BG123:BG327)),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42</v>
      </c>
      <c r="F36" s="91">
        <f>ROUND((SUM(BH123:BH327)),  2)</f>
        <v>0</v>
      </c>
      <c r="I36" s="92">
        <v>0.15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43</v>
      </c>
      <c r="F37" s="91">
        <f>ROUND((SUM(BI123:BI327)),  2)</f>
        <v>0</v>
      </c>
      <c r="I37" s="92">
        <v>0</v>
      </c>
      <c r="J37" s="91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3"/>
      <c r="D39" s="94" t="s">
        <v>44</v>
      </c>
      <c r="E39" s="57"/>
      <c r="F39" s="57"/>
      <c r="G39" s="95" t="s">
        <v>45</v>
      </c>
      <c r="H39" s="96" t="s">
        <v>46</v>
      </c>
      <c r="I39" s="57"/>
      <c r="J39" s="97">
        <f>SUM(J30:J37)</f>
        <v>0</v>
      </c>
      <c r="K39" s="98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47</v>
      </c>
      <c r="E50" s="42"/>
      <c r="F50" s="42"/>
      <c r="G50" s="41" t="s">
        <v>48</v>
      </c>
      <c r="H50" s="42"/>
      <c r="I50" s="42"/>
      <c r="J50" s="42"/>
      <c r="K50" s="42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3" t="s">
        <v>49</v>
      </c>
      <c r="E61" s="34"/>
      <c r="F61" s="99" t="s">
        <v>50</v>
      </c>
      <c r="G61" s="43" t="s">
        <v>49</v>
      </c>
      <c r="H61" s="34"/>
      <c r="I61" s="34"/>
      <c r="J61" s="100" t="s">
        <v>50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1" t="s">
        <v>51</v>
      </c>
      <c r="E65" s="42"/>
      <c r="F65" s="42"/>
      <c r="G65" s="41" t="s">
        <v>52</v>
      </c>
      <c r="H65" s="42"/>
      <c r="I65" s="42"/>
      <c r="J65" s="42"/>
      <c r="K65" s="42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3" t="s">
        <v>49</v>
      </c>
      <c r="E76" s="34"/>
      <c r="F76" s="99" t="s">
        <v>50</v>
      </c>
      <c r="G76" s="43" t="s">
        <v>49</v>
      </c>
      <c r="H76" s="34"/>
      <c r="I76" s="34"/>
      <c r="J76" s="100" t="s">
        <v>50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113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53" t="str">
        <f>E7</f>
        <v>Park Homolka Beroun, 2. etapa</v>
      </c>
      <c r="F85" s="254"/>
      <c r="G85" s="254"/>
      <c r="H85" s="254"/>
      <c r="L85" s="32"/>
    </row>
    <row r="86" spans="2:47" s="1" customFormat="1" ht="12" customHeight="1">
      <c r="B86" s="32"/>
      <c r="C86" s="27" t="s">
        <v>111</v>
      </c>
      <c r="L86" s="32"/>
    </row>
    <row r="87" spans="2:47" s="1" customFormat="1" ht="16.5" customHeight="1">
      <c r="B87" s="32"/>
      <c r="E87" s="214" t="str">
        <f>E9</f>
        <v>02 - Část alternativně realizovaná později</v>
      </c>
      <c r="F87" s="255"/>
      <c r="G87" s="255"/>
      <c r="H87" s="255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Beroun</v>
      </c>
      <c r="I89" s="27" t="s">
        <v>22</v>
      </c>
      <c r="J89" s="52" t="str">
        <f>IF(J12="","",J12)</f>
        <v>15. 1. 2024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24</v>
      </c>
      <c r="F91" s="25" t="str">
        <f>E15</f>
        <v xml:space="preserve"> </v>
      </c>
      <c r="I91" s="27" t="s">
        <v>30</v>
      </c>
      <c r="J91" s="30" t="str">
        <f>E21</f>
        <v xml:space="preserve"> </v>
      </c>
      <c r="L91" s="32"/>
    </row>
    <row r="92" spans="2:47" s="1" customFormat="1" ht="15.2" customHeight="1">
      <c r="B92" s="32"/>
      <c r="C92" s="27" t="s">
        <v>28</v>
      </c>
      <c r="F92" s="25" t="str">
        <f>IF(E18="","",E18)</f>
        <v>Vyplň údaj</v>
      </c>
      <c r="I92" s="27" t="s">
        <v>32</v>
      </c>
      <c r="J92" s="30" t="str">
        <f>E24</f>
        <v xml:space="preserve">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114</v>
      </c>
      <c r="D94" s="93"/>
      <c r="E94" s="93"/>
      <c r="F94" s="93"/>
      <c r="G94" s="93"/>
      <c r="H94" s="93"/>
      <c r="I94" s="93"/>
      <c r="J94" s="102" t="s">
        <v>115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3" t="s">
        <v>116</v>
      </c>
      <c r="J96" s="66">
        <f>J123</f>
        <v>0</v>
      </c>
      <c r="L96" s="32"/>
      <c r="AU96" s="17" t="s">
        <v>117</v>
      </c>
    </row>
    <row r="97" spans="2:12" s="8" customFormat="1" ht="24.95" customHeight="1">
      <c r="B97" s="104"/>
      <c r="D97" s="105" t="s">
        <v>200</v>
      </c>
      <c r="E97" s="106"/>
      <c r="F97" s="106"/>
      <c r="G97" s="106"/>
      <c r="H97" s="106"/>
      <c r="I97" s="106"/>
      <c r="J97" s="107">
        <f>J124</f>
        <v>0</v>
      </c>
      <c r="L97" s="104"/>
    </row>
    <row r="98" spans="2:12" s="9" customFormat="1" ht="19.899999999999999" customHeight="1">
      <c r="B98" s="108"/>
      <c r="D98" s="109" t="s">
        <v>201</v>
      </c>
      <c r="E98" s="110"/>
      <c r="F98" s="110"/>
      <c r="G98" s="110"/>
      <c r="H98" s="110"/>
      <c r="I98" s="110"/>
      <c r="J98" s="111">
        <f>J125</f>
        <v>0</v>
      </c>
      <c r="L98" s="108"/>
    </row>
    <row r="99" spans="2:12" s="9" customFormat="1" ht="19.899999999999999" customHeight="1">
      <c r="B99" s="108"/>
      <c r="D99" s="109" t="s">
        <v>292</v>
      </c>
      <c r="E99" s="110"/>
      <c r="F99" s="110"/>
      <c r="G99" s="110"/>
      <c r="H99" s="110"/>
      <c r="I99" s="110"/>
      <c r="J99" s="111">
        <f>J252</f>
        <v>0</v>
      </c>
      <c r="L99" s="108"/>
    </row>
    <row r="100" spans="2:12" s="9" customFormat="1" ht="19.899999999999999" customHeight="1">
      <c r="B100" s="108"/>
      <c r="D100" s="109" t="s">
        <v>293</v>
      </c>
      <c r="E100" s="110"/>
      <c r="F100" s="110"/>
      <c r="G100" s="110"/>
      <c r="H100" s="110"/>
      <c r="I100" s="110"/>
      <c r="J100" s="111">
        <f>J257</f>
        <v>0</v>
      </c>
      <c r="L100" s="108"/>
    </row>
    <row r="101" spans="2:12" s="9" customFormat="1" ht="19.899999999999999" customHeight="1">
      <c r="B101" s="108"/>
      <c r="D101" s="109" t="s">
        <v>294</v>
      </c>
      <c r="E101" s="110"/>
      <c r="F101" s="110"/>
      <c r="G101" s="110"/>
      <c r="H101" s="110"/>
      <c r="I101" s="110"/>
      <c r="J101" s="111">
        <f>J299</f>
        <v>0</v>
      </c>
      <c r="L101" s="108"/>
    </row>
    <row r="102" spans="2:12" s="9" customFormat="1" ht="19.899999999999999" customHeight="1">
      <c r="B102" s="108"/>
      <c r="D102" s="109" t="s">
        <v>202</v>
      </c>
      <c r="E102" s="110"/>
      <c r="F102" s="110"/>
      <c r="G102" s="110"/>
      <c r="H102" s="110"/>
      <c r="I102" s="110"/>
      <c r="J102" s="111">
        <f>J304</f>
        <v>0</v>
      </c>
      <c r="L102" s="108"/>
    </row>
    <row r="103" spans="2:12" s="9" customFormat="1" ht="19.899999999999999" customHeight="1">
      <c r="B103" s="108"/>
      <c r="D103" s="109" t="s">
        <v>295</v>
      </c>
      <c r="E103" s="110"/>
      <c r="F103" s="110"/>
      <c r="G103" s="110"/>
      <c r="H103" s="110"/>
      <c r="I103" s="110"/>
      <c r="J103" s="111">
        <f>J325</f>
        <v>0</v>
      </c>
      <c r="L103" s="108"/>
    </row>
    <row r="104" spans="2:12" s="1" customFormat="1" ht="21.75" customHeight="1">
      <c r="B104" s="32"/>
      <c r="L104" s="32"/>
    </row>
    <row r="105" spans="2:12" s="1" customFormat="1" ht="6.95" customHeight="1">
      <c r="B105" s="44"/>
      <c r="C105" s="45"/>
      <c r="D105" s="45"/>
      <c r="E105" s="45"/>
      <c r="F105" s="45"/>
      <c r="G105" s="45"/>
      <c r="H105" s="45"/>
      <c r="I105" s="45"/>
      <c r="J105" s="45"/>
      <c r="K105" s="45"/>
      <c r="L105" s="32"/>
    </row>
    <row r="109" spans="2:12" s="1" customFormat="1" ht="6.95" customHeight="1">
      <c r="B109" s="46"/>
      <c r="C109" s="47"/>
      <c r="D109" s="47"/>
      <c r="E109" s="47"/>
      <c r="F109" s="47"/>
      <c r="G109" s="47"/>
      <c r="H109" s="47"/>
      <c r="I109" s="47"/>
      <c r="J109" s="47"/>
      <c r="K109" s="47"/>
      <c r="L109" s="32"/>
    </row>
    <row r="110" spans="2:12" s="1" customFormat="1" ht="24.95" customHeight="1">
      <c r="B110" s="32"/>
      <c r="C110" s="21" t="s">
        <v>122</v>
      </c>
      <c r="L110" s="32"/>
    </row>
    <row r="111" spans="2:12" s="1" customFormat="1" ht="6.95" customHeight="1">
      <c r="B111" s="32"/>
      <c r="L111" s="32"/>
    </row>
    <row r="112" spans="2:12" s="1" customFormat="1" ht="12" customHeight="1">
      <c r="B112" s="32"/>
      <c r="C112" s="27" t="s">
        <v>16</v>
      </c>
      <c r="L112" s="32"/>
    </row>
    <row r="113" spans="2:65" s="1" customFormat="1" ht="16.5" customHeight="1">
      <c r="B113" s="32"/>
      <c r="E113" s="253" t="str">
        <f>E7</f>
        <v>Park Homolka Beroun, 2. etapa</v>
      </c>
      <c r="F113" s="254"/>
      <c r="G113" s="254"/>
      <c r="H113" s="254"/>
      <c r="L113" s="32"/>
    </row>
    <row r="114" spans="2:65" s="1" customFormat="1" ht="12" customHeight="1">
      <c r="B114" s="32"/>
      <c r="C114" s="27" t="s">
        <v>111</v>
      </c>
      <c r="L114" s="32"/>
    </row>
    <row r="115" spans="2:65" s="1" customFormat="1" ht="16.5" customHeight="1">
      <c r="B115" s="32"/>
      <c r="E115" s="214" t="str">
        <f>E9</f>
        <v>02 - Část alternativně realizovaná později</v>
      </c>
      <c r="F115" s="255"/>
      <c r="G115" s="255"/>
      <c r="H115" s="255"/>
      <c r="L115" s="32"/>
    </row>
    <row r="116" spans="2:65" s="1" customFormat="1" ht="6.95" customHeight="1">
      <c r="B116" s="32"/>
      <c r="L116" s="32"/>
    </row>
    <row r="117" spans="2:65" s="1" customFormat="1" ht="12" customHeight="1">
      <c r="B117" s="32"/>
      <c r="C117" s="27" t="s">
        <v>20</v>
      </c>
      <c r="F117" s="25" t="str">
        <f>F12</f>
        <v>Beroun</v>
      </c>
      <c r="I117" s="27" t="s">
        <v>22</v>
      </c>
      <c r="J117" s="52" t="str">
        <f>IF(J12="","",J12)</f>
        <v>15. 1. 2024</v>
      </c>
      <c r="L117" s="32"/>
    </row>
    <row r="118" spans="2:65" s="1" customFormat="1" ht="6.95" customHeight="1">
      <c r="B118" s="32"/>
      <c r="L118" s="32"/>
    </row>
    <row r="119" spans="2:65" s="1" customFormat="1" ht="15.2" customHeight="1">
      <c r="B119" s="32"/>
      <c r="C119" s="27" t="s">
        <v>24</v>
      </c>
      <c r="F119" s="25" t="str">
        <f>E15</f>
        <v xml:space="preserve"> </v>
      </c>
      <c r="I119" s="27" t="s">
        <v>30</v>
      </c>
      <c r="J119" s="30" t="str">
        <f>E21</f>
        <v xml:space="preserve"> </v>
      </c>
      <c r="L119" s="32"/>
    </row>
    <row r="120" spans="2:65" s="1" customFormat="1" ht="15.2" customHeight="1">
      <c r="B120" s="32"/>
      <c r="C120" s="27" t="s">
        <v>28</v>
      </c>
      <c r="F120" s="25" t="str">
        <f>IF(E18="","",E18)</f>
        <v>Vyplň údaj</v>
      </c>
      <c r="I120" s="27" t="s">
        <v>32</v>
      </c>
      <c r="J120" s="30" t="str">
        <f>E24</f>
        <v xml:space="preserve"> </v>
      </c>
      <c r="L120" s="32"/>
    </row>
    <row r="121" spans="2:65" s="1" customFormat="1" ht="10.35" customHeight="1">
      <c r="B121" s="32"/>
      <c r="L121" s="32"/>
    </row>
    <row r="122" spans="2:65" s="10" customFormat="1" ht="29.25" customHeight="1">
      <c r="B122" s="112"/>
      <c r="C122" s="113" t="s">
        <v>123</v>
      </c>
      <c r="D122" s="114" t="s">
        <v>59</v>
      </c>
      <c r="E122" s="114" t="s">
        <v>55</v>
      </c>
      <c r="F122" s="114" t="s">
        <v>56</v>
      </c>
      <c r="G122" s="114" t="s">
        <v>124</v>
      </c>
      <c r="H122" s="114" t="s">
        <v>125</v>
      </c>
      <c r="I122" s="114" t="s">
        <v>126</v>
      </c>
      <c r="J122" s="115" t="s">
        <v>115</v>
      </c>
      <c r="K122" s="116" t="s">
        <v>127</v>
      </c>
      <c r="L122" s="112"/>
      <c r="M122" s="59" t="s">
        <v>1</v>
      </c>
      <c r="N122" s="60" t="s">
        <v>38</v>
      </c>
      <c r="O122" s="60" t="s">
        <v>128</v>
      </c>
      <c r="P122" s="60" t="s">
        <v>129</v>
      </c>
      <c r="Q122" s="60" t="s">
        <v>130</v>
      </c>
      <c r="R122" s="60" t="s">
        <v>131</v>
      </c>
      <c r="S122" s="60" t="s">
        <v>132</v>
      </c>
      <c r="T122" s="61" t="s">
        <v>133</v>
      </c>
    </row>
    <row r="123" spans="2:65" s="1" customFormat="1" ht="22.9" customHeight="1">
      <c r="B123" s="32"/>
      <c r="C123" s="64" t="s">
        <v>134</v>
      </c>
      <c r="J123" s="117">
        <f>BK123</f>
        <v>0</v>
      </c>
      <c r="L123" s="32"/>
      <c r="M123" s="62"/>
      <c r="N123" s="53"/>
      <c r="O123" s="53"/>
      <c r="P123" s="118">
        <f>P124</f>
        <v>0</v>
      </c>
      <c r="Q123" s="53"/>
      <c r="R123" s="118">
        <f>R124</f>
        <v>53.897901589999996</v>
      </c>
      <c r="S123" s="53"/>
      <c r="T123" s="119">
        <f>T124</f>
        <v>0</v>
      </c>
      <c r="AT123" s="17" t="s">
        <v>73</v>
      </c>
      <c r="AU123" s="17" t="s">
        <v>117</v>
      </c>
      <c r="BK123" s="120">
        <f>BK124</f>
        <v>0</v>
      </c>
    </row>
    <row r="124" spans="2:65" s="11" customFormat="1" ht="25.9" customHeight="1">
      <c r="B124" s="121"/>
      <c r="D124" s="122" t="s">
        <v>73</v>
      </c>
      <c r="E124" s="123" t="s">
        <v>203</v>
      </c>
      <c r="F124" s="123" t="s">
        <v>204</v>
      </c>
      <c r="I124" s="124"/>
      <c r="J124" s="125">
        <f>BK124</f>
        <v>0</v>
      </c>
      <c r="L124" s="121"/>
      <c r="M124" s="126"/>
      <c r="P124" s="127">
        <f>P125+P252+P257+P299+P304+P325</f>
        <v>0</v>
      </c>
      <c r="R124" s="127">
        <f>R125+R252+R257+R299+R304+R325</f>
        <v>53.897901589999996</v>
      </c>
      <c r="T124" s="128">
        <f>T125+T252+T257+T299+T304+T325</f>
        <v>0</v>
      </c>
      <c r="AR124" s="122" t="s">
        <v>82</v>
      </c>
      <c r="AT124" s="129" t="s">
        <v>73</v>
      </c>
      <c r="AU124" s="129" t="s">
        <v>74</v>
      </c>
      <c r="AY124" s="122" t="s">
        <v>138</v>
      </c>
      <c r="BK124" s="130">
        <f>BK125+BK252+BK257+BK299+BK304+BK325</f>
        <v>0</v>
      </c>
    </row>
    <row r="125" spans="2:65" s="11" customFormat="1" ht="22.9" customHeight="1">
      <c r="B125" s="121"/>
      <c r="D125" s="122" t="s">
        <v>73</v>
      </c>
      <c r="E125" s="150" t="s">
        <v>82</v>
      </c>
      <c r="F125" s="150" t="s">
        <v>86</v>
      </c>
      <c r="I125" s="124"/>
      <c r="J125" s="151">
        <f>BK125</f>
        <v>0</v>
      </c>
      <c r="L125" s="121"/>
      <c r="M125" s="126"/>
      <c r="P125" s="127">
        <f>SUM(P126:P251)</f>
        <v>0</v>
      </c>
      <c r="R125" s="127">
        <f>SUM(R126:R251)</f>
        <v>0.48684106999999999</v>
      </c>
      <c r="T125" s="128">
        <f>SUM(T126:T251)</f>
        <v>0</v>
      </c>
      <c r="AR125" s="122" t="s">
        <v>82</v>
      </c>
      <c r="AT125" s="129" t="s">
        <v>73</v>
      </c>
      <c r="AU125" s="129" t="s">
        <v>82</v>
      </c>
      <c r="AY125" s="122" t="s">
        <v>138</v>
      </c>
      <c r="BK125" s="130">
        <f>SUM(BK126:BK251)</f>
        <v>0</v>
      </c>
    </row>
    <row r="126" spans="2:65" s="1" customFormat="1" ht="24.2" customHeight="1">
      <c r="B126" s="131"/>
      <c r="C126" s="132" t="s">
        <v>82</v>
      </c>
      <c r="D126" s="132" t="s">
        <v>139</v>
      </c>
      <c r="E126" s="133" t="s">
        <v>296</v>
      </c>
      <c r="F126" s="134" t="s">
        <v>297</v>
      </c>
      <c r="G126" s="135" t="s">
        <v>298</v>
      </c>
      <c r="H126" s="136">
        <v>5</v>
      </c>
      <c r="I126" s="137"/>
      <c r="J126" s="138">
        <f>ROUND(I126*H126,2)</f>
        <v>0</v>
      </c>
      <c r="K126" s="139"/>
      <c r="L126" s="32"/>
      <c r="M126" s="140" t="s">
        <v>1</v>
      </c>
      <c r="N126" s="141" t="s">
        <v>39</v>
      </c>
      <c r="P126" s="142">
        <f>O126*H126</f>
        <v>0</v>
      </c>
      <c r="Q126" s="142">
        <v>0</v>
      </c>
      <c r="R126" s="142">
        <f>Q126*H126</f>
        <v>0</v>
      </c>
      <c r="S126" s="142">
        <v>0</v>
      </c>
      <c r="T126" s="143">
        <f>S126*H126</f>
        <v>0</v>
      </c>
      <c r="AR126" s="144" t="s">
        <v>143</v>
      </c>
      <c r="AT126" s="144" t="s">
        <v>139</v>
      </c>
      <c r="AU126" s="144" t="s">
        <v>84</v>
      </c>
      <c r="AY126" s="17" t="s">
        <v>138</v>
      </c>
      <c r="BE126" s="145">
        <f>IF(N126="základní",J126,0)</f>
        <v>0</v>
      </c>
      <c r="BF126" s="145">
        <f>IF(N126="snížená",J126,0)</f>
        <v>0</v>
      </c>
      <c r="BG126" s="145">
        <f>IF(N126="zákl. přenesená",J126,0)</f>
        <v>0</v>
      </c>
      <c r="BH126" s="145">
        <f>IF(N126="sníž. přenesená",J126,0)</f>
        <v>0</v>
      </c>
      <c r="BI126" s="145">
        <f>IF(N126="nulová",J126,0)</f>
        <v>0</v>
      </c>
      <c r="BJ126" s="17" t="s">
        <v>82</v>
      </c>
      <c r="BK126" s="145">
        <f>ROUND(I126*H126,2)</f>
        <v>0</v>
      </c>
      <c r="BL126" s="17" t="s">
        <v>143</v>
      </c>
      <c r="BM126" s="144" t="s">
        <v>299</v>
      </c>
    </row>
    <row r="127" spans="2:65" s="12" customFormat="1" ht="11.25">
      <c r="B127" s="152"/>
      <c r="D127" s="146" t="s">
        <v>178</v>
      </c>
      <c r="E127" s="153" t="s">
        <v>1</v>
      </c>
      <c r="F127" s="154" t="s">
        <v>137</v>
      </c>
      <c r="H127" s="155">
        <v>5</v>
      </c>
      <c r="I127" s="156"/>
      <c r="L127" s="152"/>
      <c r="M127" s="157"/>
      <c r="T127" s="158"/>
      <c r="AT127" s="153" t="s">
        <v>178</v>
      </c>
      <c r="AU127" s="153" t="s">
        <v>84</v>
      </c>
      <c r="AV127" s="12" t="s">
        <v>84</v>
      </c>
      <c r="AW127" s="12" t="s">
        <v>31</v>
      </c>
      <c r="AX127" s="12" t="s">
        <v>82</v>
      </c>
      <c r="AY127" s="153" t="s">
        <v>138</v>
      </c>
    </row>
    <row r="128" spans="2:65" s="1" customFormat="1" ht="24.2" customHeight="1">
      <c r="B128" s="131"/>
      <c r="C128" s="132" t="s">
        <v>84</v>
      </c>
      <c r="D128" s="132" t="s">
        <v>139</v>
      </c>
      <c r="E128" s="133" t="s">
        <v>300</v>
      </c>
      <c r="F128" s="134" t="s">
        <v>301</v>
      </c>
      <c r="G128" s="135" t="s">
        <v>298</v>
      </c>
      <c r="H128" s="136">
        <v>5</v>
      </c>
      <c r="I128" s="137"/>
      <c r="J128" s="138">
        <f>ROUND(I128*H128,2)</f>
        <v>0</v>
      </c>
      <c r="K128" s="139"/>
      <c r="L128" s="32"/>
      <c r="M128" s="140" t="s">
        <v>1</v>
      </c>
      <c r="N128" s="141" t="s">
        <v>39</v>
      </c>
      <c r="P128" s="142">
        <f>O128*H128</f>
        <v>0</v>
      </c>
      <c r="Q128" s="142">
        <v>0</v>
      </c>
      <c r="R128" s="142">
        <f>Q128*H128</f>
        <v>0</v>
      </c>
      <c r="S128" s="142">
        <v>0</v>
      </c>
      <c r="T128" s="143">
        <f>S128*H128</f>
        <v>0</v>
      </c>
      <c r="AR128" s="144" t="s">
        <v>143</v>
      </c>
      <c r="AT128" s="144" t="s">
        <v>139</v>
      </c>
      <c r="AU128" s="144" t="s">
        <v>84</v>
      </c>
      <c r="AY128" s="17" t="s">
        <v>138</v>
      </c>
      <c r="BE128" s="145">
        <f>IF(N128="základní",J128,0)</f>
        <v>0</v>
      </c>
      <c r="BF128" s="145">
        <f>IF(N128="snížená",J128,0)</f>
        <v>0</v>
      </c>
      <c r="BG128" s="145">
        <f>IF(N128="zákl. přenesená",J128,0)</f>
        <v>0</v>
      </c>
      <c r="BH128" s="145">
        <f>IF(N128="sníž. přenesená",J128,0)</f>
        <v>0</v>
      </c>
      <c r="BI128" s="145">
        <f>IF(N128="nulová",J128,0)</f>
        <v>0</v>
      </c>
      <c r="BJ128" s="17" t="s">
        <v>82</v>
      </c>
      <c r="BK128" s="145">
        <f>ROUND(I128*H128,2)</f>
        <v>0</v>
      </c>
      <c r="BL128" s="17" t="s">
        <v>143</v>
      </c>
      <c r="BM128" s="144" t="s">
        <v>302</v>
      </c>
    </row>
    <row r="129" spans="2:65" s="12" customFormat="1" ht="22.5">
      <c r="B129" s="152"/>
      <c r="D129" s="146" t="s">
        <v>178</v>
      </c>
      <c r="E129" s="153" t="s">
        <v>1</v>
      </c>
      <c r="F129" s="154" t="s">
        <v>303</v>
      </c>
      <c r="H129" s="155">
        <v>5</v>
      </c>
      <c r="I129" s="156"/>
      <c r="L129" s="152"/>
      <c r="M129" s="157"/>
      <c r="T129" s="158"/>
      <c r="AT129" s="153" t="s">
        <v>178</v>
      </c>
      <c r="AU129" s="153" t="s">
        <v>84</v>
      </c>
      <c r="AV129" s="12" t="s">
        <v>84</v>
      </c>
      <c r="AW129" s="12" t="s">
        <v>31</v>
      </c>
      <c r="AX129" s="12" t="s">
        <v>74</v>
      </c>
      <c r="AY129" s="153" t="s">
        <v>138</v>
      </c>
    </row>
    <row r="130" spans="2:65" s="14" customFormat="1" ht="11.25">
      <c r="B130" s="173"/>
      <c r="D130" s="146" t="s">
        <v>178</v>
      </c>
      <c r="E130" s="174" t="s">
        <v>1</v>
      </c>
      <c r="F130" s="175" t="s">
        <v>304</v>
      </c>
      <c r="H130" s="176">
        <v>5</v>
      </c>
      <c r="I130" s="177"/>
      <c r="L130" s="173"/>
      <c r="M130" s="178"/>
      <c r="T130" s="179"/>
      <c r="AT130" s="174" t="s">
        <v>178</v>
      </c>
      <c r="AU130" s="174" t="s">
        <v>84</v>
      </c>
      <c r="AV130" s="14" t="s">
        <v>154</v>
      </c>
      <c r="AW130" s="14" t="s">
        <v>31</v>
      </c>
      <c r="AX130" s="14" t="s">
        <v>74</v>
      </c>
      <c r="AY130" s="174" t="s">
        <v>138</v>
      </c>
    </row>
    <row r="131" spans="2:65" s="12" customFormat="1" ht="11.25">
      <c r="B131" s="152"/>
      <c r="D131" s="146" t="s">
        <v>178</v>
      </c>
      <c r="E131" s="153" t="s">
        <v>1</v>
      </c>
      <c r="F131" s="154" t="s">
        <v>137</v>
      </c>
      <c r="H131" s="155">
        <v>5</v>
      </c>
      <c r="I131" s="156"/>
      <c r="L131" s="152"/>
      <c r="M131" s="157"/>
      <c r="T131" s="158"/>
      <c r="AT131" s="153" t="s">
        <v>178</v>
      </c>
      <c r="AU131" s="153" t="s">
        <v>84</v>
      </c>
      <c r="AV131" s="12" t="s">
        <v>84</v>
      </c>
      <c r="AW131" s="12" t="s">
        <v>31</v>
      </c>
      <c r="AX131" s="12" t="s">
        <v>82</v>
      </c>
      <c r="AY131" s="153" t="s">
        <v>138</v>
      </c>
    </row>
    <row r="132" spans="2:65" s="1" customFormat="1" ht="33" customHeight="1">
      <c r="B132" s="131"/>
      <c r="C132" s="132" t="s">
        <v>154</v>
      </c>
      <c r="D132" s="132" t="s">
        <v>139</v>
      </c>
      <c r="E132" s="133" t="s">
        <v>305</v>
      </c>
      <c r="F132" s="134" t="s">
        <v>306</v>
      </c>
      <c r="G132" s="135" t="s">
        <v>214</v>
      </c>
      <c r="H132" s="136">
        <v>68.52</v>
      </c>
      <c r="I132" s="137"/>
      <c r="J132" s="138">
        <f>ROUND(I132*H132,2)</f>
        <v>0</v>
      </c>
      <c r="K132" s="139"/>
      <c r="L132" s="32"/>
      <c r="M132" s="140" t="s">
        <v>1</v>
      </c>
      <c r="N132" s="141" t="s">
        <v>39</v>
      </c>
      <c r="P132" s="142">
        <f>O132*H132</f>
        <v>0</v>
      </c>
      <c r="Q132" s="142">
        <v>0</v>
      </c>
      <c r="R132" s="142">
        <f>Q132*H132</f>
        <v>0</v>
      </c>
      <c r="S132" s="142">
        <v>0</v>
      </c>
      <c r="T132" s="143">
        <f>S132*H132</f>
        <v>0</v>
      </c>
      <c r="AR132" s="144" t="s">
        <v>143</v>
      </c>
      <c r="AT132" s="144" t="s">
        <v>139</v>
      </c>
      <c r="AU132" s="144" t="s">
        <v>84</v>
      </c>
      <c r="AY132" s="17" t="s">
        <v>138</v>
      </c>
      <c r="BE132" s="145">
        <f>IF(N132="základní",J132,0)</f>
        <v>0</v>
      </c>
      <c r="BF132" s="145">
        <f>IF(N132="snížená",J132,0)</f>
        <v>0</v>
      </c>
      <c r="BG132" s="145">
        <f>IF(N132="zákl. přenesená",J132,0)</f>
        <v>0</v>
      </c>
      <c r="BH132" s="145">
        <f>IF(N132="sníž. přenesená",J132,0)</f>
        <v>0</v>
      </c>
      <c r="BI132" s="145">
        <f>IF(N132="nulová",J132,0)</f>
        <v>0</v>
      </c>
      <c r="BJ132" s="17" t="s">
        <v>82</v>
      </c>
      <c r="BK132" s="145">
        <f>ROUND(I132*H132,2)</f>
        <v>0</v>
      </c>
      <c r="BL132" s="17" t="s">
        <v>143</v>
      </c>
      <c r="BM132" s="144" t="s">
        <v>307</v>
      </c>
    </row>
    <row r="133" spans="2:65" s="12" customFormat="1" ht="11.25">
      <c r="B133" s="152"/>
      <c r="D133" s="146" t="s">
        <v>178</v>
      </c>
      <c r="E133" s="153" t="s">
        <v>1</v>
      </c>
      <c r="F133" s="154" t="s">
        <v>308</v>
      </c>
      <c r="H133" s="155">
        <v>68.52</v>
      </c>
      <c r="I133" s="156"/>
      <c r="L133" s="152"/>
      <c r="M133" s="157"/>
      <c r="T133" s="158"/>
      <c r="AT133" s="153" t="s">
        <v>178</v>
      </c>
      <c r="AU133" s="153" t="s">
        <v>84</v>
      </c>
      <c r="AV133" s="12" t="s">
        <v>84</v>
      </c>
      <c r="AW133" s="12" t="s">
        <v>31</v>
      </c>
      <c r="AX133" s="12" t="s">
        <v>74</v>
      </c>
      <c r="AY133" s="153" t="s">
        <v>138</v>
      </c>
    </row>
    <row r="134" spans="2:65" s="13" customFormat="1" ht="11.25">
      <c r="B134" s="163"/>
      <c r="D134" s="146" t="s">
        <v>178</v>
      </c>
      <c r="E134" s="164" t="s">
        <v>309</v>
      </c>
      <c r="F134" s="165" t="s">
        <v>221</v>
      </c>
      <c r="H134" s="166">
        <v>68.52</v>
      </c>
      <c r="I134" s="167"/>
      <c r="L134" s="163"/>
      <c r="M134" s="168"/>
      <c r="T134" s="169"/>
      <c r="AT134" s="164" t="s">
        <v>178</v>
      </c>
      <c r="AU134" s="164" t="s">
        <v>84</v>
      </c>
      <c r="AV134" s="13" t="s">
        <v>143</v>
      </c>
      <c r="AW134" s="13" t="s">
        <v>31</v>
      </c>
      <c r="AX134" s="13" t="s">
        <v>82</v>
      </c>
      <c r="AY134" s="164" t="s">
        <v>138</v>
      </c>
    </row>
    <row r="135" spans="2:65" s="1" customFormat="1" ht="37.9" customHeight="1">
      <c r="B135" s="131"/>
      <c r="C135" s="132" t="s">
        <v>143</v>
      </c>
      <c r="D135" s="132" t="s">
        <v>139</v>
      </c>
      <c r="E135" s="133" t="s">
        <v>310</v>
      </c>
      <c r="F135" s="134" t="s">
        <v>311</v>
      </c>
      <c r="G135" s="135" t="s">
        <v>214</v>
      </c>
      <c r="H135" s="136">
        <v>69.77</v>
      </c>
      <c r="I135" s="137"/>
      <c r="J135" s="138">
        <f>ROUND(I135*H135,2)</f>
        <v>0</v>
      </c>
      <c r="K135" s="139"/>
      <c r="L135" s="32"/>
      <c r="M135" s="140" t="s">
        <v>1</v>
      </c>
      <c r="N135" s="141" t="s">
        <v>39</v>
      </c>
      <c r="P135" s="142">
        <f>O135*H135</f>
        <v>0</v>
      </c>
      <c r="Q135" s="142">
        <v>0</v>
      </c>
      <c r="R135" s="142">
        <f>Q135*H135</f>
        <v>0</v>
      </c>
      <c r="S135" s="142">
        <v>0</v>
      </c>
      <c r="T135" s="143">
        <f>S135*H135</f>
        <v>0</v>
      </c>
      <c r="AR135" s="144" t="s">
        <v>143</v>
      </c>
      <c r="AT135" s="144" t="s">
        <v>139</v>
      </c>
      <c r="AU135" s="144" t="s">
        <v>84</v>
      </c>
      <c r="AY135" s="17" t="s">
        <v>138</v>
      </c>
      <c r="BE135" s="145">
        <f>IF(N135="základní",J135,0)</f>
        <v>0</v>
      </c>
      <c r="BF135" s="145">
        <f>IF(N135="snížená",J135,0)</f>
        <v>0</v>
      </c>
      <c r="BG135" s="145">
        <f>IF(N135="zákl. přenesená",J135,0)</f>
        <v>0</v>
      </c>
      <c r="BH135" s="145">
        <f>IF(N135="sníž. přenesená",J135,0)</f>
        <v>0</v>
      </c>
      <c r="BI135" s="145">
        <f>IF(N135="nulová",J135,0)</f>
        <v>0</v>
      </c>
      <c r="BJ135" s="17" t="s">
        <v>82</v>
      </c>
      <c r="BK135" s="145">
        <f>ROUND(I135*H135,2)</f>
        <v>0</v>
      </c>
      <c r="BL135" s="17" t="s">
        <v>143</v>
      </c>
      <c r="BM135" s="144" t="s">
        <v>312</v>
      </c>
    </row>
    <row r="136" spans="2:65" s="12" customFormat="1" ht="11.25">
      <c r="B136" s="152"/>
      <c r="D136" s="146" t="s">
        <v>178</v>
      </c>
      <c r="E136" s="153" t="s">
        <v>1</v>
      </c>
      <c r="F136" s="154" t="s">
        <v>313</v>
      </c>
      <c r="H136" s="155">
        <v>68.52</v>
      </c>
      <c r="I136" s="156"/>
      <c r="L136" s="152"/>
      <c r="M136" s="157"/>
      <c r="T136" s="158"/>
      <c r="AT136" s="153" t="s">
        <v>178</v>
      </c>
      <c r="AU136" s="153" t="s">
        <v>84</v>
      </c>
      <c r="AV136" s="12" t="s">
        <v>84</v>
      </c>
      <c r="AW136" s="12" t="s">
        <v>31</v>
      </c>
      <c r="AX136" s="12" t="s">
        <v>74</v>
      </c>
      <c r="AY136" s="153" t="s">
        <v>138</v>
      </c>
    </row>
    <row r="137" spans="2:65" s="12" customFormat="1" ht="33.75">
      <c r="B137" s="152"/>
      <c r="D137" s="146" t="s">
        <v>178</v>
      </c>
      <c r="E137" s="153" t="s">
        <v>1</v>
      </c>
      <c r="F137" s="154" t="s">
        <v>314</v>
      </c>
      <c r="H137" s="155">
        <v>1.25</v>
      </c>
      <c r="I137" s="156"/>
      <c r="L137" s="152"/>
      <c r="M137" s="157"/>
      <c r="T137" s="158"/>
      <c r="AT137" s="153" t="s">
        <v>178</v>
      </c>
      <c r="AU137" s="153" t="s">
        <v>84</v>
      </c>
      <c r="AV137" s="12" t="s">
        <v>84</v>
      </c>
      <c r="AW137" s="12" t="s">
        <v>31</v>
      </c>
      <c r="AX137" s="12" t="s">
        <v>74</v>
      </c>
      <c r="AY137" s="153" t="s">
        <v>138</v>
      </c>
    </row>
    <row r="138" spans="2:65" s="13" customFormat="1" ht="11.25">
      <c r="B138" s="163"/>
      <c r="D138" s="146" t="s">
        <v>178</v>
      </c>
      <c r="E138" s="164" t="s">
        <v>1</v>
      </c>
      <c r="F138" s="165" t="s">
        <v>221</v>
      </c>
      <c r="H138" s="166">
        <v>69.77</v>
      </c>
      <c r="I138" s="167"/>
      <c r="L138" s="163"/>
      <c r="M138" s="168"/>
      <c r="T138" s="169"/>
      <c r="AT138" s="164" t="s">
        <v>178</v>
      </c>
      <c r="AU138" s="164" t="s">
        <v>84</v>
      </c>
      <c r="AV138" s="13" t="s">
        <v>143</v>
      </c>
      <c r="AW138" s="13" t="s">
        <v>31</v>
      </c>
      <c r="AX138" s="13" t="s">
        <v>82</v>
      </c>
      <c r="AY138" s="164" t="s">
        <v>138</v>
      </c>
    </row>
    <row r="139" spans="2:65" s="1" customFormat="1" ht="24.2" customHeight="1">
      <c r="B139" s="131"/>
      <c r="C139" s="132" t="s">
        <v>137</v>
      </c>
      <c r="D139" s="132" t="s">
        <v>139</v>
      </c>
      <c r="E139" s="133" t="s">
        <v>315</v>
      </c>
      <c r="F139" s="134" t="s">
        <v>316</v>
      </c>
      <c r="G139" s="135" t="s">
        <v>214</v>
      </c>
      <c r="H139" s="136">
        <v>8.3770000000000007</v>
      </c>
      <c r="I139" s="137"/>
      <c r="J139" s="138">
        <f>ROUND(I139*H139,2)</f>
        <v>0</v>
      </c>
      <c r="K139" s="139"/>
      <c r="L139" s="32"/>
      <c r="M139" s="140" t="s">
        <v>1</v>
      </c>
      <c r="N139" s="141" t="s">
        <v>39</v>
      </c>
      <c r="P139" s="142">
        <f>O139*H139</f>
        <v>0</v>
      </c>
      <c r="Q139" s="142">
        <v>0</v>
      </c>
      <c r="R139" s="142">
        <f>Q139*H139</f>
        <v>0</v>
      </c>
      <c r="S139" s="142">
        <v>0</v>
      </c>
      <c r="T139" s="143">
        <f>S139*H139</f>
        <v>0</v>
      </c>
      <c r="AR139" s="144" t="s">
        <v>143</v>
      </c>
      <c r="AT139" s="144" t="s">
        <v>139</v>
      </c>
      <c r="AU139" s="144" t="s">
        <v>84</v>
      </c>
      <c r="AY139" s="17" t="s">
        <v>138</v>
      </c>
      <c r="BE139" s="145">
        <f>IF(N139="základní",J139,0)</f>
        <v>0</v>
      </c>
      <c r="BF139" s="145">
        <f>IF(N139="snížená",J139,0)</f>
        <v>0</v>
      </c>
      <c r="BG139" s="145">
        <f>IF(N139="zákl. přenesená",J139,0)</f>
        <v>0</v>
      </c>
      <c r="BH139" s="145">
        <f>IF(N139="sníž. přenesená",J139,0)</f>
        <v>0</v>
      </c>
      <c r="BI139" s="145">
        <f>IF(N139="nulová",J139,0)</f>
        <v>0</v>
      </c>
      <c r="BJ139" s="17" t="s">
        <v>82</v>
      </c>
      <c r="BK139" s="145">
        <f>ROUND(I139*H139,2)</f>
        <v>0</v>
      </c>
      <c r="BL139" s="17" t="s">
        <v>143</v>
      </c>
      <c r="BM139" s="144" t="s">
        <v>317</v>
      </c>
    </row>
    <row r="140" spans="2:65" s="12" customFormat="1" ht="11.25">
      <c r="B140" s="152"/>
      <c r="D140" s="146" t="s">
        <v>178</v>
      </c>
      <c r="E140" s="153" t="s">
        <v>276</v>
      </c>
      <c r="F140" s="154" t="s">
        <v>318</v>
      </c>
      <c r="H140" s="155">
        <v>7.3769999999999998</v>
      </c>
      <c r="I140" s="156"/>
      <c r="L140" s="152"/>
      <c r="M140" s="157"/>
      <c r="T140" s="158"/>
      <c r="AT140" s="153" t="s">
        <v>178</v>
      </c>
      <c r="AU140" s="153" t="s">
        <v>84</v>
      </c>
      <c r="AV140" s="12" t="s">
        <v>84</v>
      </c>
      <c r="AW140" s="12" t="s">
        <v>31</v>
      </c>
      <c r="AX140" s="12" t="s">
        <v>74</v>
      </c>
      <c r="AY140" s="153" t="s">
        <v>138</v>
      </c>
    </row>
    <row r="141" spans="2:65" s="12" customFormat="1" ht="11.25">
      <c r="B141" s="152"/>
      <c r="D141" s="146" t="s">
        <v>178</v>
      </c>
      <c r="E141" s="153" t="s">
        <v>291</v>
      </c>
      <c r="F141" s="154" t="s">
        <v>319</v>
      </c>
      <c r="H141" s="155">
        <v>1</v>
      </c>
      <c r="I141" s="156"/>
      <c r="L141" s="152"/>
      <c r="M141" s="157"/>
      <c r="T141" s="158"/>
      <c r="AT141" s="153" t="s">
        <v>178</v>
      </c>
      <c r="AU141" s="153" t="s">
        <v>84</v>
      </c>
      <c r="AV141" s="12" t="s">
        <v>84</v>
      </c>
      <c r="AW141" s="12" t="s">
        <v>31</v>
      </c>
      <c r="AX141" s="12" t="s">
        <v>74</v>
      </c>
      <c r="AY141" s="153" t="s">
        <v>138</v>
      </c>
    </row>
    <row r="142" spans="2:65" s="13" customFormat="1" ht="11.25">
      <c r="B142" s="163"/>
      <c r="D142" s="146" t="s">
        <v>178</v>
      </c>
      <c r="E142" s="164" t="s">
        <v>45</v>
      </c>
      <c r="F142" s="165" t="s">
        <v>221</v>
      </c>
      <c r="H142" s="166">
        <v>8.3770000000000007</v>
      </c>
      <c r="I142" s="167"/>
      <c r="L142" s="163"/>
      <c r="M142" s="168"/>
      <c r="T142" s="169"/>
      <c r="AT142" s="164" t="s">
        <v>178</v>
      </c>
      <c r="AU142" s="164" t="s">
        <v>84</v>
      </c>
      <c r="AV142" s="13" t="s">
        <v>143</v>
      </c>
      <c r="AW142" s="13" t="s">
        <v>31</v>
      </c>
      <c r="AX142" s="13" t="s">
        <v>82</v>
      </c>
      <c r="AY142" s="164" t="s">
        <v>138</v>
      </c>
    </row>
    <row r="143" spans="2:65" s="1" customFormat="1" ht="16.5" customHeight="1">
      <c r="B143" s="131"/>
      <c r="C143" s="180" t="s">
        <v>168</v>
      </c>
      <c r="D143" s="180" t="s">
        <v>320</v>
      </c>
      <c r="E143" s="181" t="s">
        <v>321</v>
      </c>
      <c r="F143" s="182" t="s">
        <v>322</v>
      </c>
      <c r="G143" s="183" t="s">
        <v>214</v>
      </c>
      <c r="H143" s="184">
        <v>0.752</v>
      </c>
      <c r="I143" s="185"/>
      <c r="J143" s="186">
        <f>ROUND(I143*H143,2)</f>
        <v>0</v>
      </c>
      <c r="K143" s="187"/>
      <c r="L143" s="188"/>
      <c r="M143" s="189" t="s">
        <v>1</v>
      </c>
      <c r="N143" s="190" t="s">
        <v>39</v>
      </c>
      <c r="P143" s="142">
        <f>O143*H143</f>
        <v>0</v>
      </c>
      <c r="Q143" s="142">
        <v>0</v>
      </c>
      <c r="R143" s="142">
        <f>Q143*H143</f>
        <v>0</v>
      </c>
      <c r="S143" s="142">
        <v>0</v>
      </c>
      <c r="T143" s="143">
        <f>S143*H143</f>
        <v>0</v>
      </c>
      <c r="AR143" s="144" t="s">
        <v>180</v>
      </c>
      <c r="AT143" s="144" t="s">
        <v>320</v>
      </c>
      <c r="AU143" s="144" t="s">
        <v>84</v>
      </c>
      <c r="AY143" s="17" t="s">
        <v>138</v>
      </c>
      <c r="BE143" s="145">
        <f>IF(N143="základní",J143,0)</f>
        <v>0</v>
      </c>
      <c r="BF143" s="145">
        <f>IF(N143="snížená",J143,0)</f>
        <v>0</v>
      </c>
      <c r="BG143" s="145">
        <f>IF(N143="zákl. přenesená",J143,0)</f>
        <v>0</v>
      </c>
      <c r="BH143" s="145">
        <f>IF(N143="sníž. přenesená",J143,0)</f>
        <v>0</v>
      </c>
      <c r="BI143" s="145">
        <f>IF(N143="nulová",J143,0)</f>
        <v>0</v>
      </c>
      <c r="BJ143" s="17" t="s">
        <v>82</v>
      </c>
      <c r="BK143" s="145">
        <f>ROUND(I143*H143,2)</f>
        <v>0</v>
      </c>
      <c r="BL143" s="17" t="s">
        <v>143</v>
      </c>
      <c r="BM143" s="144" t="s">
        <v>323</v>
      </c>
    </row>
    <row r="144" spans="2:65" s="12" customFormat="1" ht="11.25">
      <c r="B144" s="152"/>
      <c r="D144" s="146" t="s">
        <v>178</v>
      </c>
      <c r="E144" s="153" t="s">
        <v>1</v>
      </c>
      <c r="F144" s="154" t="s">
        <v>276</v>
      </c>
      <c r="H144" s="155">
        <v>7.3769999999999998</v>
      </c>
      <c r="I144" s="156"/>
      <c r="L144" s="152"/>
      <c r="M144" s="157"/>
      <c r="T144" s="158"/>
      <c r="AT144" s="153" t="s">
        <v>178</v>
      </c>
      <c r="AU144" s="153" t="s">
        <v>84</v>
      </c>
      <c r="AV144" s="12" t="s">
        <v>84</v>
      </c>
      <c r="AW144" s="12" t="s">
        <v>31</v>
      </c>
      <c r="AX144" s="12" t="s">
        <v>82</v>
      </c>
      <c r="AY144" s="153" t="s">
        <v>138</v>
      </c>
    </row>
    <row r="145" spans="2:65" s="12" customFormat="1" ht="11.25">
      <c r="B145" s="152"/>
      <c r="D145" s="146" t="s">
        <v>178</v>
      </c>
      <c r="F145" s="154" t="s">
        <v>324</v>
      </c>
      <c r="H145" s="155">
        <v>0.752</v>
      </c>
      <c r="I145" s="156"/>
      <c r="L145" s="152"/>
      <c r="M145" s="157"/>
      <c r="T145" s="158"/>
      <c r="AT145" s="153" t="s">
        <v>178</v>
      </c>
      <c r="AU145" s="153" t="s">
        <v>84</v>
      </c>
      <c r="AV145" s="12" t="s">
        <v>84</v>
      </c>
      <c r="AW145" s="12" t="s">
        <v>3</v>
      </c>
      <c r="AX145" s="12" t="s">
        <v>82</v>
      </c>
      <c r="AY145" s="153" t="s">
        <v>138</v>
      </c>
    </row>
    <row r="146" spans="2:65" s="1" customFormat="1" ht="37.9" customHeight="1">
      <c r="B146" s="131"/>
      <c r="C146" s="132" t="s">
        <v>173</v>
      </c>
      <c r="D146" s="132" t="s">
        <v>139</v>
      </c>
      <c r="E146" s="133" t="s">
        <v>325</v>
      </c>
      <c r="F146" s="134" t="s">
        <v>326</v>
      </c>
      <c r="G146" s="135" t="s">
        <v>214</v>
      </c>
      <c r="H146" s="136">
        <v>4.3390000000000004</v>
      </c>
      <c r="I146" s="137"/>
      <c r="J146" s="138">
        <f>ROUND(I146*H146,2)</f>
        <v>0</v>
      </c>
      <c r="K146" s="139"/>
      <c r="L146" s="32"/>
      <c r="M146" s="140" t="s">
        <v>1</v>
      </c>
      <c r="N146" s="141" t="s">
        <v>39</v>
      </c>
      <c r="P146" s="142">
        <f>O146*H146</f>
        <v>0</v>
      </c>
      <c r="Q146" s="142">
        <v>0</v>
      </c>
      <c r="R146" s="142">
        <f>Q146*H146</f>
        <v>0</v>
      </c>
      <c r="S146" s="142">
        <v>0</v>
      </c>
      <c r="T146" s="143">
        <f>S146*H146</f>
        <v>0</v>
      </c>
      <c r="AR146" s="144" t="s">
        <v>143</v>
      </c>
      <c r="AT146" s="144" t="s">
        <v>139</v>
      </c>
      <c r="AU146" s="144" t="s">
        <v>84</v>
      </c>
      <c r="AY146" s="17" t="s">
        <v>138</v>
      </c>
      <c r="BE146" s="145">
        <f>IF(N146="základní",J146,0)</f>
        <v>0</v>
      </c>
      <c r="BF146" s="145">
        <f>IF(N146="snížená",J146,0)</f>
        <v>0</v>
      </c>
      <c r="BG146" s="145">
        <f>IF(N146="zákl. přenesená",J146,0)</f>
        <v>0</v>
      </c>
      <c r="BH146" s="145">
        <f>IF(N146="sníž. přenesená",J146,0)</f>
        <v>0</v>
      </c>
      <c r="BI146" s="145">
        <f>IF(N146="nulová",J146,0)</f>
        <v>0</v>
      </c>
      <c r="BJ146" s="17" t="s">
        <v>82</v>
      </c>
      <c r="BK146" s="145">
        <f>ROUND(I146*H146,2)</f>
        <v>0</v>
      </c>
      <c r="BL146" s="17" t="s">
        <v>143</v>
      </c>
      <c r="BM146" s="144" t="s">
        <v>327</v>
      </c>
    </row>
    <row r="147" spans="2:65" s="1" customFormat="1" ht="11.25">
      <c r="B147" s="32"/>
      <c r="D147" s="146"/>
      <c r="F147" s="147"/>
      <c r="I147" s="148"/>
      <c r="L147" s="32"/>
      <c r="M147" s="149"/>
      <c r="T147" s="56"/>
      <c r="AT147" s="17" t="s">
        <v>145</v>
      </c>
      <c r="AU147" s="17" t="s">
        <v>84</v>
      </c>
    </row>
    <row r="148" spans="2:65" s="12" customFormat="1" ht="11.25">
      <c r="B148" s="152"/>
      <c r="D148" s="146" t="s">
        <v>178</v>
      </c>
      <c r="E148" s="153" t="s">
        <v>278</v>
      </c>
      <c r="F148" s="154" t="s">
        <v>328</v>
      </c>
      <c r="H148" s="155">
        <v>4.3390000000000004</v>
      </c>
      <c r="I148" s="156"/>
      <c r="L148" s="152"/>
      <c r="M148" s="157"/>
      <c r="T148" s="158"/>
      <c r="AT148" s="153" t="s">
        <v>178</v>
      </c>
      <c r="AU148" s="153" t="s">
        <v>84</v>
      </c>
      <c r="AV148" s="12" t="s">
        <v>84</v>
      </c>
      <c r="AW148" s="12" t="s">
        <v>31</v>
      </c>
      <c r="AX148" s="12" t="s">
        <v>74</v>
      </c>
      <c r="AY148" s="153" t="s">
        <v>138</v>
      </c>
    </row>
    <row r="149" spans="2:65" s="13" customFormat="1" ht="11.25">
      <c r="B149" s="163"/>
      <c r="D149" s="146" t="s">
        <v>178</v>
      </c>
      <c r="E149" s="164" t="s">
        <v>1</v>
      </c>
      <c r="F149" s="165" t="s">
        <v>221</v>
      </c>
      <c r="H149" s="166">
        <v>4.3390000000000004</v>
      </c>
      <c r="I149" s="167"/>
      <c r="L149" s="163"/>
      <c r="M149" s="168"/>
      <c r="T149" s="169"/>
      <c r="AT149" s="164" t="s">
        <v>178</v>
      </c>
      <c r="AU149" s="164" t="s">
        <v>84</v>
      </c>
      <c r="AV149" s="13" t="s">
        <v>143</v>
      </c>
      <c r="AW149" s="13" t="s">
        <v>31</v>
      </c>
      <c r="AX149" s="13" t="s">
        <v>82</v>
      </c>
      <c r="AY149" s="164" t="s">
        <v>138</v>
      </c>
    </row>
    <row r="150" spans="2:65" s="1" customFormat="1" ht="16.5" customHeight="1">
      <c r="B150" s="131"/>
      <c r="C150" s="180" t="s">
        <v>180</v>
      </c>
      <c r="D150" s="180" t="s">
        <v>320</v>
      </c>
      <c r="E150" s="181" t="s">
        <v>329</v>
      </c>
      <c r="F150" s="182" t="s">
        <v>330</v>
      </c>
      <c r="G150" s="183" t="s">
        <v>227</v>
      </c>
      <c r="H150" s="184">
        <v>7.81</v>
      </c>
      <c r="I150" s="185"/>
      <c r="J150" s="186">
        <f>ROUND(I150*H150,2)</f>
        <v>0</v>
      </c>
      <c r="K150" s="187"/>
      <c r="L150" s="188"/>
      <c r="M150" s="189" t="s">
        <v>1</v>
      </c>
      <c r="N150" s="190" t="s">
        <v>39</v>
      </c>
      <c r="P150" s="142">
        <f>O150*H150</f>
        <v>0</v>
      </c>
      <c r="Q150" s="142">
        <v>0</v>
      </c>
      <c r="R150" s="142">
        <f>Q150*H150</f>
        <v>0</v>
      </c>
      <c r="S150" s="142">
        <v>0</v>
      </c>
      <c r="T150" s="143">
        <f>S150*H150</f>
        <v>0</v>
      </c>
      <c r="AR150" s="144" t="s">
        <v>180</v>
      </c>
      <c r="AT150" s="144" t="s">
        <v>320</v>
      </c>
      <c r="AU150" s="144" t="s">
        <v>84</v>
      </c>
      <c r="AY150" s="17" t="s">
        <v>138</v>
      </c>
      <c r="BE150" s="145">
        <f>IF(N150="základní",J150,0)</f>
        <v>0</v>
      </c>
      <c r="BF150" s="145">
        <f>IF(N150="snížená",J150,0)</f>
        <v>0</v>
      </c>
      <c r="BG150" s="145">
        <f>IF(N150="zákl. přenesená",J150,0)</f>
        <v>0</v>
      </c>
      <c r="BH150" s="145">
        <f>IF(N150="sníž. přenesená",J150,0)</f>
        <v>0</v>
      </c>
      <c r="BI150" s="145">
        <f>IF(N150="nulová",J150,0)</f>
        <v>0</v>
      </c>
      <c r="BJ150" s="17" t="s">
        <v>82</v>
      </c>
      <c r="BK150" s="145">
        <f>ROUND(I150*H150,2)</f>
        <v>0</v>
      </c>
      <c r="BL150" s="17" t="s">
        <v>143</v>
      </c>
      <c r="BM150" s="144" t="s">
        <v>331</v>
      </c>
    </row>
    <row r="151" spans="2:65" s="12" customFormat="1" ht="11.25">
      <c r="B151" s="152"/>
      <c r="D151" s="146" t="s">
        <v>178</v>
      </c>
      <c r="E151" s="153" t="s">
        <v>1</v>
      </c>
      <c r="F151" s="154" t="s">
        <v>332</v>
      </c>
      <c r="H151" s="155">
        <v>7.81</v>
      </c>
      <c r="I151" s="156"/>
      <c r="L151" s="152"/>
      <c r="M151" s="157"/>
      <c r="T151" s="158"/>
      <c r="AT151" s="153" t="s">
        <v>178</v>
      </c>
      <c r="AU151" s="153" t="s">
        <v>84</v>
      </c>
      <c r="AV151" s="12" t="s">
        <v>84</v>
      </c>
      <c r="AW151" s="12" t="s">
        <v>31</v>
      </c>
      <c r="AX151" s="12" t="s">
        <v>82</v>
      </c>
      <c r="AY151" s="153" t="s">
        <v>138</v>
      </c>
    </row>
    <row r="152" spans="2:65" s="1" customFormat="1" ht="21.75" customHeight="1">
      <c r="B152" s="131"/>
      <c r="C152" s="132" t="s">
        <v>186</v>
      </c>
      <c r="D152" s="132" t="s">
        <v>139</v>
      </c>
      <c r="E152" s="133" t="s">
        <v>333</v>
      </c>
      <c r="F152" s="134" t="s">
        <v>334</v>
      </c>
      <c r="G152" s="135" t="s">
        <v>214</v>
      </c>
      <c r="H152" s="136">
        <v>8.3770000000000007</v>
      </c>
      <c r="I152" s="137"/>
      <c r="J152" s="138">
        <f>ROUND(I152*H152,2)</f>
        <v>0</v>
      </c>
      <c r="K152" s="139"/>
      <c r="L152" s="32"/>
      <c r="M152" s="140" t="s">
        <v>1</v>
      </c>
      <c r="N152" s="141" t="s">
        <v>39</v>
      </c>
      <c r="P152" s="142">
        <f>O152*H152</f>
        <v>0</v>
      </c>
      <c r="Q152" s="142">
        <v>0</v>
      </c>
      <c r="R152" s="142">
        <f>Q152*H152</f>
        <v>0</v>
      </c>
      <c r="S152" s="142">
        <v>0</v>
      </c>
      <c r="T152" s="143">
        <f>S152*H152</f>
        <v>0</v>
      </c>
      <c r="AR152" s="144" t="s">
        <v>143</v>
      </c>
      <c r="AT152" s="144" t="s">
        <v>139</v>
      </c>
      <c r="AU152" s="144" t="s">
        <v>84</v>
      </c>
      <c r="AY152" s="17" t="s">
        <v>138</v>
      </c>
      <c r="BE152" s="145">
        <f>IF(N152="základní",J152,0)</f>
        <v>0</v>
      </c>
      <c r="BF152" s="145">
        <f>IF(N152="snížená",J152,0)</f>
        <v>0</v>
      </c>
      <c r="BG152" s="145">
        <f>IF(N152="zákl. přenesená",J152,0)</f>
        <v>0</v>
      </c>
      <c r="BH152" s="145">
        <f>IF(N152="sníž. přenesená",J152,0)</f>
        <v>0</v>
      </c>
      <c r="BI152" s="145">
        <f>IF(N152="nulová",J152,0)</f>
        <v>0</v>
      </c>
      <c r="BJ152" s="17" t="s">
        <v>82</v>
      </c>
      <c r="BK152" s="145">
        <f>ROUND(I152*H152,2)</f>
        <v>0</v>
      </c>
      <c r="BL152" s="17" t="s">
        <v>143</v>
      </c>
      <c r="BM152" s="144" t="s">
        <v>335</v>
      </c>
    </row>
    <row r="153" spans="2:65" s="12" customFormat="1" ht="11.25">
      <c r="B153" s="152"/>
      <c r="D153" s="146" t="s">
        <v>178</v>
      </c>
      <c r="E153" s="153" t="s">
        <v>1</v>
      </c>
      <c r="F153" s="154" t="s">
        <v>45</v>
      </c>
      <c r="H153" s="155">
        <v>8.3770000000000007</v>
      </c>
      <c r="I153" s="156"/>
      <c r="L153" s="152"/>
      <c r="M153" s="157"/>
      <c r="T153" s="158"/>
      <c r="AT153" s="153" t="s">
        <v>178</v>
      </c>
      <c r="AU153" s="153" t="s">
        <v>84</v>
      </c>
      <c r="AV153" s="12" t="s">
        <v>84</v>
      </c>
      <c r="AW153" s="12" t="s">
        <v>31</v>
      </c>
      <c r="AX153" s="12" t="s">
        <v>82</v>
      </c>
      <c r="AY153" s="153" t="s">
        <v>138</v>
      </c>
    </row>
    <row r="154" spans="2:65" s="1" customFormat="1" ht="24.2" customHeight="1">
      <c r="B154" s="131"/>
      <c r="C154" s="132" t="s">
        <v>190</v>
      </c>
      <c r="D154" s="132" t="s">
        <v>139</v>
      </c>
      <c r="E154" s="133" t="s">
        <v>336</v>
      </c>
      <c r="F154" s="134" t="s">
        <v>337</v>
      </c>
      <c r="G154" s="135" t="s">
        <v>214</v>
      </c>
      <c r="H154" s="136">
        <v>4.3390000000000004</v>
      </c>
      <c r="I154" s="137"/>
      <c r="J154" s="138">
        <f>ROUND(I154*H154,2)</f>
        <v>0</v>
      </c>
      <c r="K154" s="139"/>
      <c r="L154" s="32"/>
      <c r="M154" s="140" t="s">
        <v>1</v>
      </c>
      <c r="N154" s="141" t="s">
        <v>39</v>
      </c>
      <c r="P154" s="142">
        <f>O154*H154</f>
        <v>0</v>
      </c>
      <c r="Q154" s="142">
        <v>0</v>
      </c>
      <c r="R154" s="142">
        <f>Q154*H154</f>
        <v>0</v>
      </c>
      <c r="S154" s="142">
        <v>0</v>
      </c>
      <c r="T154" s="143">
        <f>S154*H154</f>
        <v>0</v>
      </c>
      <c r="AR154" s="144" t="s">
        <v>143</v>
      </c>
      <c r="AT154" s="144" t="s">
        <v>139</v>
      </c>
      <c r="AU154" s="144" t="s">
        <v>84</v>
      </c>
      <c r="AY154" s="17" t="s">
        <v>138</v>
      </c>
      <c r="BE154" s="145">
        <f>IF(N154="základní",J154,0)</f>
        <v>0</v>
      </c>
      <c r="BF154" s="145">
        <f>IF(N154="snížená",J154,0)</f>
        <v>0</v>
      </c>
      <c r="BG154" s="145">
        <f>IF(N154="zákl. přenesená",J154,0)</f>
        <v>0</v>
      </c>
      <c r="BH154" s="145">
        <f>IF(N154="sníž. přenesená",J154,0)</f>
        <v>0</v>
      </c>
      <c r="BI154" s="145">
        <f>IF(N154="nulová",J154,0)</f>
        <v>0</v>
      </c>
      <c r="BJ154" s="17" t="s">
        <v>82</v>
      </c>
      <c r="BK154" s="145">
        <f>ROUND(I154*H154,2)</f>
        <v>0</v>
      </c>
      <c r="BL154" s="17" t="s">
        <v>143</v>
      </c>
      <c r="BM154" s="144" t="s">
        <v>338</v>
      </c>
    </row>
    <row r="155" spans="2:65" s="12" customFormat="1" ht="11.25">
      <c r="B155" s="152"/>
      <c r="D155" s="146" t="s">
        <v>178</v>
      </c>
      <c r="E155" s="153" t="s">
        <v>1</v>
      </c>
      <c r="F155" s="154" t="s">
        <v>278</v>
      </c>
      <c r="H155" s="155">
        <v>4.3390000000000004</v>
      </c>
      <c r="I155" s="156"/>
      <c r="L155" s="152"/>
      <c r="M155" s="157"/>
      <c r="T155" s="158"/>
      <c r="AT155" s="153" t="s">
        <v>178</v>
      </c>
      <c r="AU155" s="153" t="s">
        <v>84</v>
      </c>
      <c r="AV155" s="12" t="s">
        <v>84</v>
      </c>
      <c r="AW155" s="12" t="s">
        <v>31</v>
      </c>
      <c r="AX155" s="12" t="s">
        <v>82</v>
      </c>
      <c r="AY155" s="153" t="s">
        <v>138</v>
      </c>
    </row>
    <row r="156" spans="2:65" s="1" customFormat="1" ht="33" customHeight="1">
      <c r="B156" s="131"/>
      <c r="C156" s="132" t="s">
        <v>339</v>
      </c>
      <c r="D156" s="132" t="s">
        <v>139</v>
      </c>
      <c r="E156" s="133" t="s">
        <v>340</v>
      </c>
      <c r="F156" s="134" t="s">
        <v>341</v>
      </c>
      <c r="G156" s="135" t="s">
        <v>207</v>
      </c>
      <c r="H156" s="136">
        <v>95.47</v>
      </c>
      <c r="I156" s="137"/>
      <c r="J156" s="138">
        <f>ROUND(I156*H156,2)</f>
        <v>0</v>
      </c>
      <c r="K156" s="139"/>
      <c r="L156" s="32"/>
      <c r="M156" s="140" t="s">
        <v>1</v>
      </c>
      <c r="N156" s="141" t="s">
        <v>39</v>
      </c>
      <c r="P156" s="142">
        <f>O156*H156</f>
        <v>0</v>
      </c>
      <c r="Q156" s="142">
        <v>0</v>
      </c>
      <c r="R156" s="142">
        <f>Q156*H156</f>
        <v>0</v>
      </c>
      <c r="S156" s="142">
        <v>0</v>
      </c>
      <c r="T156" s="143">
        <f>S156*H156</f>
        <v>0</v>
      </c>
      <c r="AR156" s="144" t="s">
        <v>143</v>
      </c>
      <c r="AT156" s="144" t="s">
        <v>139</v>
      </c>
      <c r="AU156" s="144" t="s">
        <v>84</v>
      </c>
      <c r="AY156" s="17" t="s">
        <v>138</v>
      </c>
      <c r="BE156" s="145">
        <f>IF(N156="základní",J156,0)</f>
        <v>0</v>
      </c>
      <c r="BF156" s="145">
        <f>IF(N156="snížená",J156,0)</f>
        <v>0</v>
      </c>
      <c r="BG156" s="145">
        <f>IF(N156="zákl. přenesená",J156,0)</f>
        <v>0</v>
      </c>
      <c r="BH156" s="145">
        <f>IF(N156="sníž. přenesená",J156,0)</f>
        <v>0</v>
      </c>
      <c r="BI156" s="145">
        <f>IF(N156="nulová",J156,0)</f>
        <v>0</v>
      </c>
      <c r="BJ156" s="17" t="s">
        <v>82</v>
      </c>
      <c r="BK156" s="145">
        <f>ROUND(I156*H156,2)</f>
        <v>0</v>
      </c>
      <c r="BL156" s="17" t="s">
        <v>143</v>
      </c>
      <c r="BM156" s="144" t="s">
        <v>342</v>
      </c>
    </row>
    <row r="157" spans="2:65" s="1" customFormat="1" ht="29.25">
      <c r="B157" s="32"/>
      <c r="D157" s="146" t="s">
        <v>145</v>
      </c>
      <c r="F157" s="147" t="s">
        <v>343</v>
      </c>
      <c r="I157" s="148"/>
      <c r="L157" s="32"/>
      <c r="M157" s="149"/>
      <c r="T157" s="56"/>
      <c r="AT157" s="17" t="s">
        <v>145</v>
      </c>
      <c r="AU157" s="17" t="s">
        <v>84</v>
      </c>
    </row>
    <row r="158" spans="2:65" s="12" customFormat="1" ht="11.25">
      <c r="B158" s="152"/>
      <c r="D158" s="146" t="s">
        <v>178</v>
      </c>
      <c r="E158" s="153" t="s">
        <v>274</v>
      </c>
      <c r="F158" s="154" t="s">
        <v>344</v>
      </c>
      <c r="H158" s="155">
        <v>31.12</v>
      </c>
      <c r="I158" s="156"/>
      <c r="L158" s="152"/>
      <c r="M158" s="157"/>
      <c r="T158" s="158"/>
      <c r="AT158" s="153" t="s">
        <v>178</v>
      </c>
      <c r="AU158" s="153" t="s">
        <v>84</v>
      </c>
      <c r="AV158" s="12" t="s">
        <v>84</v>
      </c>
      <c r="AW158" s="12" t="s">
        <v>31</v>
      </c>
      <c r="AX158" s="12" t="s">
        <v>74</v>
      </c>
      <c r="AY158" s="153" t="s">
        <v>138</v>
      </c>
    </row>
    <row r="159" spans="2:65" s="12" customFormat="1" ht="11.25">
      <c r="B159" s="152"/>
      <c r="D159" s="146" t="s">
        <v>178</v>
      </c>
      <c r="E159" s="153" t="s">
        <v>1</v>
      </c>
      <c r="F159" s="154" t="s">
        <v>345</v>
      </c>
      <c r="H159" s="155">
        <v>-4</v>
      </c>
      <c r="I159" s="156"/>
      <c r="L159" s="152"/>
      <c r="M159" s="157"/>
      <c r="T159" s="158"/>
      <c r="AT159" s="153" t="s">
        <v>178</v>
      </c>
      <c r="AU159" s="153" t="s">
        <v>84</v>
      </c>
      <c r="AV159" s="12" t="s">
        <v>84</v>
      </c>
      <c r="AW159" s="12" t="s">
        <v>31</v>
      </c>
      <c r="AX159" s="12" t="s">
        <v>74</v>
      </c>
      <c r="AY159" s="153" t="s">
        <v>138</v>
      </c>
    </row>
    <row r="160" spans="2:65" s="14" customFormat="1" ht="11.25">
      <c r="B160" s="173"/>
      <c r="D160" s="146" t="s">
        <v>178</v>
      </c>
      <c r="E160" s="174" t="s">
        <v>284</v>
      </c>
      <c r="F160" s="175" t="s">
        <v>304</v>
      </c>
      <c r="H160" s="176">
        <v>27.12</v>
      </c>
      <c r="I160" s="177"/>
      <c r="L160" s="173"/>
      <c r="M160" s="178"/>
      <c r="T160" s="179"/>
      <c r="AT160" s="174" t="s">
        <v>178</v>
      </c>
      <c r="AU160" s="174" t="s">
        <v>84</v>
      </c>
      <c r="AV160" s="14" t="s">
        <v>154</v>
      </c>
      <c r="AW160" s="14" t="s">
        <v>31</v>
      </c>
      <c r="AX160" s="14" t="s">
        <v>74</v>
      </c>
      <c r="AY160" s="174" t="s">
        <v>138</v>
      </c>
    </row>
    <row r="161" spans="2:65" s="12" customFormat="1" ht="11.25">
      <c r="B161" s="152"/>
      <c r="D161" s="146" t="s">
        <v>178</v>
      </c>
      <c r="E161" s="153" t="s">
        <v>280</v>
      </c>
      <c r="F161" s="154" t="s">
        <v>346</v>
      </c>
      <c r="H161" s="155">
        <v>69.349999999999994</v>
      </c>
      <c r="I161" s="156"/>
      <c r="L161" s="152"/>
      <c r="M161" s="157"/>
      <c r="T161" s="158"/>
      <c r="AT161" s="153" t="s">
        <v>178</v>
      </c>
      <c r="AU161" s="153" t="s">
        <v>84</v>
      </c>
      <c r="AV161" s="12" t="s">
        <v>84</v>
      </c>
      <c r="AW161" s="12" t="s">
        <v>31</v>
      </c>
      <c r="AX161" s="12" t="s">
        <v>74</v>
      </c>
      <c r="AY161" s="153" t="s">
        <v>138</v>
      </c>
    </row>
    <row r="162" spans="2:65" s="12" customFormat="1" ht="11.25">
      <c r="B162" s="152"/>
      <c r="D162" s="146" t="s">
        <v>178</v>
      </c>
      <c r="E162" s="153" t="s">
        <v>1</v>
      </c>
      <c r="F162" s="154" t="s">
        <v>347</v>
      </c>
      <c r="H162" s="155">
        <v>-1</v>
      </c>
      <c r="I162" s="156"/>
      <c r="L162" s="152"/>
      <c r="M162" s="157"/>
      <c r="T162" s="158"/>
      <c r="AT162" s="153" t="s">
        <v>178</v>
      </c>
      <c r="AU162" s="153" t="s">
        <v>84</v>
      </c>
      <c r="AV162" s="12" t="s">
        <v>84</v>
      </c>
      <c r="AW162" s="12" t="s">
        <v>31</v>
      </c>
      <c r="AX162" s="12" t="s">
        <v>74</v>
      </c>
      <c r="AY162" s="153" t="s">
        <v>138</v>
      </c>
    </row>
    <row r="163" spans="2:65" s="14" customFormat="1" ht="11.25">
      <c r="B163" s="173"/>
      <c r="D163" s="146" t="s">
        <v>178</v>
      </c>
      <c r="E163" s="174" t="s">
        <v>282</v>
      </c>
      <c r="F163" s="175" t="s">
        <v>304</v>
      </c>
      <c r="H163" s="176">
        <v>68.349999999999994</v>
      </c>
      <c r="I163" s="177"/>
      <c r="L163" s="173"/>
      <c r="M163" s="178"/>
      <c r="T163" s="179"/>
      <c r="AT163" s="174" t="s">
        <v>178</v>
      </c>
      <c r="AU163" s="174" t="s">
        <v>84</v>
      </c>
      <c r="AV163" s="14" t="s">
        <v>154</v>
      </c>
      <c r="AW163" s="14" t="s">
        <v>31</v>
      </c>
      <c r="AX163" s="14" t="s">
        <v>74</v>
      </c>
      <c r="AY163" s="174" t="s">
        <v>138</v>
      </c>
    </row>
    <row r="164" spans="2:65" s="13" customFormat="1" ht="11.25">
      <c r="B164" s="163"/>
      <c r="D164" s="146" t="s">
        <v>178</v>
      </c>
      <c r="E164" s="164" t="s">
        <v>1</v>
      </c>
      <c r="F164" s="165" t="s">
        <v>221</v>
      </c>
      <c r="H164" s="166">
        <v>95.47</v>
      </c>
      <c r="I164" s="167"/>
      <c r="L164" s="163"/>
      <c r="M164" s="168"/>
      <c r="T164" s="169"/>
      <c r="AT164" s="164" t="s">
        <v>178</v>
      </c>
      <c r="AU164" s="164" t="s">
        <v>84</v>
      </c>
      <c r="AV164" s="13" t="s">
        <v>143</v>
      </c>
      <c r="AW164" s="13" t="s">
        <v>31</v>
      </c>
      <c r="AX164" s="13" t="s">
        <v>82</v>
      </c>
      <c r="AY164" s="164" t="s">
        <v>138</v>
      </c>
    </row>
    <row r="165" spans="2:65" s="1" customFormat="1" ht="24.2" customHeight="1">
      <c r="B165" s="131"/>
      <c r="C165" s="132" t="s">
        <v>348</v>
      </c>
      <c r="D165" s="132" t="s">
        <v>139</v>
      </c>
      <c r="E165" s="133" t="s">
        <v>349</v>
      </c>
      <c r="F165" s="134" t="s">
        <v>350</v>
      </c>
      <c r="G165" s="135" t="s">
        <v>207</v>
      </c>
      <c r="H165" s="136">
        <v>95.47</v>
      </c>
      <c r="I165" s="137"/>
      <c r="J165" s="138">
        <f>ROUND(I165*H165,2)</f>
        <v>0</v>
      </c>
      <c r="K165" s="139"/>
      <c r="L165" s="32"/>
      <c r="M165" s="140" t="s">
        <v>1</v>
      </c>
      <c r="N165" s="141" t="s">
        <v>39</v>
      </c>
      <c r="P165" s="142">
        <f>O165*H165</f>
        <v>0</v>
      </c>
      <c r="Q165" s="142">
        <v>0</v>
      </c>
      <c r="R165" s="142">
        <f>Q165*H165</f>
        <v>0</v>
      </c>
      <c r="S165" s="142">
        <v>0</v>
      </c>
      <c r="T165" s="143">
        <f>S165*H165</f>
        <v>0</v>
      </c>
      <c r="AR165" s="144" t="s">
        <v>143</v>
      </c>
      <c r="AT165" s="144" t="s">
        <v>139</v>
      </c>
      <c r="AU165" s="144" t="s">
        <v>84</v>
      </c>
      <c r="AY165" s="17" t="s">
        <v>138</v>
      </c>
      <c r="BE165" s="145">
        <f>IF(N165="základní",J165,0)</f>
        <v>0</v>
      </c>
      <c r="BF165" s="145">
        <f>IF(N165="snížená",J165,0)</f>
        <v>0</v>
      </c>
      <c r="BG165" s="145">
        <f>IF(N165="zákl. přenesená",J165,0)</f>
        <v>0</v>
      </c>
      <c r="BH165" s="145">
        <f>IF(N165="sníž. přenesená",J165,0)</f>
        <v>0</v>
      </c>
      <c r="BI165" s="145">
        <f>IF(N165="nulová",J165,0)</f>
        <v>0</v>
      </c>
      <c r="BJ165" s="17" t="s">
        <v>82</v>
      </c>
      <c r="BK165" s="145">
        <f>ROUND(I165*H165,2)</f>
        <v>0</v>
      </c>
      <c r="BL165" s="17" t="s">
        <v>143</v>
      </c>
      <c r="BM165" s="144" t="s">
        <v>351</v>
      </c>
    </row>
    <row r="166" spans="2:65" s="12" customFormat="1" ht="11.25">
      <c r="B166" s="152"/>
      <c r="D166" s="146" t="s">
        <v>178</v>
      </c>
      <c r="E166" s="153" t="s">
        <v>1</v>
      </c>
      <c r="F166" s="154" t="s">
        <v>352</v>
      </c>
      <c r="H166" s="155">
        <v>95.47</v>
      </c>
      <c r="I166" s="156"/>
      <c r="L166" s="152"/>
      <c r="M166" s="157"/>
      <c r="T166" s="158"/>
      <c r="AT166" s="153" t="s">
        <v>178</v>
      </c>
      <c r="AU166" s="153" t="s">
        <v>84</v>
      </c>
      <c r="AV166" s="12" t="s">
        <v>84</v>
      </c>
      <c r="AW166" s="12" t="s">
        <v>31</v>
      </c>
      <c r="AX166" s="12" t="s">
        <v>82</v>
      </c>
      <c r="AY166" s="153" t="s">
        <v>138</v>
      </c>
    </row>
    <row r="167" spans="2:65" s="1" customFormat="1" ht="16.5" customHeight="1">
      <c r="B167" s="131"/>
      <c r="C167" s="180" t="s">
        <v>353</v>
      </c>
      <c r="D167" s="180" t="s">
        <v>320</v>
      </c>
      <c r="E167" s="181" t="s">
        <v>354</v>
      </c>
      <c r="F167" s="182" t="s">
        <v>355</v>
      </c>
      <c r="G167" s="183" t="s">
        <v>356</v>
      </c>
      <c r="H167" s="184">
        <v>0.67800000000000005</v>
      </c>
      <c r="I167" s="185"/>
      <c r="J167" s="186">
        <f>ROUND(I167*H167,2)</f>
        <v>0</v>
      </c>
      <c r="K167" s="187"/>
      <c r="L167" s="188"/>
      <c r="M167" s="189" t="s">
        <v>1</v>
      </c>
      <c r="N167" s="190" t="s">
        <v>39</v>
      </c>
      <c r="P167" s="142">
        <f>O167*H167</f>
        <v>0</v>
      </c>
      <c r="Q167" s="142">
        <v>1E-3</v>
      </c>
      <c r="R167" s="142">
        <f>Q167*H167</f>
        <v>6.7800000000000011E-4</v>
      </c>
      <c r="S167" s="142">
        <v>0</v>
      </c>
      <c r="T167" s="143">
        <f>S167*H167</f>
        <v>0</v>
      </c>
      <c r="AR167" s="144" t="s">
        <v>180</v>
      </c>
      <c r="AT167" s="144" t="s">
        <v>320</v>
      </c>
      <c r="AU167" s="144" t="s">
        <v>84</v>
      </c>
      <c r="AY167" s="17" t="s">
        <v>138</v>
      </c>
      <c r="BE167" s="145">
        <f>IF(N167="základní",J167,0)</f>
        <v>0</v>
      </c>
      <c r="BF167" s="145">
        <f>IF(N167="snížená",J167,0)</f>
        <v>0</v>
      </c>
      <c r="BG167" s="145">
        <f>IF(N167="zákl. přenesená",J167,0)</f>
        <v>0</v>
      </c>
      <c r="BH167" s="145">
        <f>IF(N167="sníž. přenesená",J167,0)</f>
        <v>0</v>
      </c>
      <c r="BI167" s="145">
        <f>IF(N167="nulová",J167,0)</f>
        <v>0</v>
      </c>
      <c r="BJ167" s="17" t="s">
        <v>82</v>
      </c>
      <c r="BK167" s="145">
        <f>ROUND(I167*H167,2)</f>
        <v>0</v>
      </c>
      <c r="BL167" s="17" t="s">
        <v>143</v>
      </c>
      <c r="BM167" s="144" t="s">
        <v>357</v>
      </c>
    </row>
    <row r="168" spans="2:65" s="1" customFormat="1" ht="97.5">
      <c r="B168" s="32"/>
      <c r="D168" s="146" t="s">
        <v>145</v>
      </c>
      <c r="F168" s="147" t="s">
        <v>2122</v>
      </c>
      <c r="I168" s="148"/>
      <c r="L168" s="32"/>
      <c r="M168" s="149"/>
      <c r="T168" s="56"/>
      <c r="AT168" s="17" t="s">
        <v>145</v>
      </c>
      <c r="AU168" s="17" t="s">
        <v>84</v>
      </c>
    </row>
    <row r="169" spans="2:65" s="12" customFormat="1" ht="11.25">
      <c r="B169" s="152"/>
      <c r="D169" s="146" t="s">
        <v>178</v>
      </c>
      <c r="E169" s="153" t="s">
        <v>1</v>
      </c>
      <c r="F169" s="154" t="s">
        <v>358</v>
      </c>
      <c r="H169" s="155">
        <v>0.67800000000000005</v>
      </c>
      <c r="I169" s="156"/>
      <c r="L169" s="152"/>
      <c r="M169" s="157"/>
      <c r="T169" s="158"/>
      <c r="AT169" s="153" t="s">
        <v>178</v>
      </c>
      <c r="AU169" s="153" t="s">
        <v>84</v>
      </c>
      <c r="AV169" s="12" t="s">
        <v>84</v>
      </c>
      <c r="AW169" s="12" t="s">
        <v>31</v>
      </c>
      <c r="AX169" s="12" t="s">
        <v>82</v>
      </c>
      <c r="AY169" s="153" t="s">
        <v>138</v>
      </c>
    </row>
    <row r="170" spans="2:65" s="1" customFormat="1" ht="16.5" customHeight="1">
      <c r="B170" s="131"/>
      <c r="C170" s="180" t="s">
        <v>359</v>
      </c>
      <c r="D170" s="180" t="s">
        <v>320</v>
      </c>
      <c r="E170" s="181" t="s">
        <v>360</v>
      </c>
      <c r="F170" s="182" t="s">
        <v>355</v>
      </c>
      <c r="G170" s="183" t="s">
        <v>356</v>
      </c>
      <c r="H170" s="184">
        <v>0.24299999999999999</v>
      </c>
      <c r="I170" s="185"/>
      <c r="J170" s="186">
        <f>ROUND(I170*H170,2)</f>
        <v>0</v>
      </c>
      <c r="K170" s="187"/>
      <c r="L170" s="188"/>
      <c r="M170" s="189" t="s">
        <v>1</v>
      </c>
      <c r="N170" s="190" t="s">
        <v>39</v>
      </c>
      <c r="P170" s="142">
        <f>O170*H170</f>
        <v>0</v>
      </c>
      <c r="Q170" s="142">
        <v>1E-3</v>
      </c>
      <c r="R170" s="142">
        <f>Q170*H170</f>
        <v>2.43E-4</v>
      </c>
      <c r="S170" s="142">
        <v>0</v>
      </c>
      <c r="T170" s="143">
        <f>S170*H170</f>
        <v>0</v>
      </c>
      <c r="AR170" s="144" t="s">
        <v>180</v>
      </c>
      <c r="AT170" s="144" t="s">
        <v>320</v>
      </c>
      <c r="AU170" s="144" t="s">
        <v>84</v>
      </c>
      <c r="AY170" s="17" t="s">
        <v>138</v>
      </c>
      <c r="BE170" s="145">
        <f>IF(N170="základní",J170,0)</f>
        <v>0</v>
      </c>
      <c r="BF170" s="145">
        <f>IF(N170="snížená",J170,0)</f>
        <v>0</v>
      </c>
      <c r="BG170" s="145">
        <f>IF(N170="zákl. přenesená",J170,0)</f>
        <v>0</v>
      </c>
      <c r="BH170" s="145">
        <f>IF(N170="sníž. přenesená",J170,0)</f>
        <v>0</v>
      </c>
      <c r="BI170" s="145">
        <f>IF(N170="nulová",J170,0)</f>
        <v>0</v>
      </c>
      <c r="BJ170" s="17" t="s">
        <v>82</v>
      </c>
      <c r="BK170" s="145">
        <f>ROUND(I170*H170,2)</f>
        <v>0</v>
      </c>
      <c r="BL170" s="17" t="s">
        <v>143</v>
      </c>
      <c r="BM170" s="144" t="s">
        <v>361</v>
      </c>
    </row>
    <row r="171" spans="2:65" s="1" customFormat="1" ht="409.5">
      <c r="B171" s="32"/>
      <c r="D171" s="146" t="s">
        <v>145</v>
      </c>
      <c r="F171" s="191" t="s">
        <v>2123</v>
      </c>
      <c r="I171" s="148"/>
      <c r="L171" s="32"/>
      <c r="M171" s="149"/>
      <c r="T171" s="56"/>
      <c r="AT171" s="17" t="s">
        <v>145</v>
      </c>
      <c r="AU171" s="17" t="s">
        <v>84</v>
      </c>
    </row>
    <row r="172" spans="2:65" s="12" customFormat="1" ht="11.25">
      <c r="B172" s="152"/>
      <c r="D172" s="146" t="s">
        <v>178</v>
      </c>
      <c r="E172" s="153" t="s">
        <v>1</v>
      </c>
      <c r="F172" s="154" t="s">
        <v>362</v>
      </c>
      <c r="H172" s="155">
        <v>0.24299999999999999</v>
      </c>
      <c r="I172" s="156"/>
      <c r="L172" s="152"/>
      <c r="M172" s="157"/>
      <c r="T172" s="158"/>
      <c r="AT172" s="153" t="s">
        <v>178</v>
      </c>
      <c r="AU172" s="153" t="s">
        <v>84</v>
      </c>
      <c r="AV172" s="12" t="s">
        <v>84</v>
      </c>
      <c r="AW172" s="12" t="s">
        <v>31</v>
      </c>
      <c r="AX172" s="12" t="s">
        <v>82</v>
      </c>
      <c r="AY172" s="153" t="s">
        <v>138</v>
      </c>
    </row>
    <row r="173" spans="2:65" s="1" customFormat="1" ht="24.2" customHeight="1">
      <c r="B173" s="131"/>
      <c r="C173" s="132" t="s">
        <v>8</v>
      </c>
      <c r="D173" s="132" t="s">
        <v>139</v>
      </c>
      <c r="E173" s="133" t="s">
        <v>363</v>
      </c>
      <c r="F173" s="134" t="s">
        <v>364</v>
      </c>
      <c r="G173" s="135" t="s">
        <v>207</v>
      </c>
      <c r="H173" s="136">
        <v>100.47</v>
      </c>
      <c r="I173" s="137"/>
      <c r="J173" s="138">
        <f>ROUND(I173*H173,2)</f>
        <v>0</v>
      </c>
      <c r="K173" s="139"/>
      <c r="L173" s="32"/>
      <c r="M173" s="140" t="s">
        <v>1</v>
      </c>
      <c r="N173" s="141" t="s">
        <v>39</v>
      </c>
      <c r="P173" s="142">
        <f>O173*H173</f>
        <v>0</v>
      </c>
      <c r="Q173" s="142">
        <v>0</v>
      </c>
      <c r="R173" s="142">
        <f>Q173*H173</f>
        <v>0</v>
      </c>
      <c r="S173" s="142">
        <v>0</v>
      </c>
      <c r="T173" s="143">
        <f>S173*H173</f>
        <v>0</v>
      </c>
      <c r="AR173" s="144" t="s">
        <v>143</v>
      </c>
      <c r="AT173" s="144" t="s">
        <v>139</v>
      </c>
      <c r="AU173" s="144" t="s">
        <v>84</v>
      </c>
      <c r="AY173" s="17" t="s">
        <v>138</v>
      </c>
      <c r="BE173" s="145">
        <f>IF(N173="základní",J173,0)</f>
        <v>0</v>
      </c>
      <c r="BF173" s="145">
        <f>IF(N173="snížená",J173,0)</f>
        <v>0</v>
      </c>
      <c r="BG173" s="145">
        <f>IF(N173="zákl. přenesená",J173,0)</f>
        <v>0</v>
      </c>
      <c r="BH173" s="145">
        <f>IF(N173="sníž. přenesená",J173,0)</f>
        <v>0</v>
      </c>
      <c r="BI173" s="145">
        <f>IF(N173="nulová",J173,0)</f>
        <v>0</v>
      </c>
      <c r="BJ173" s="17" t="s">
        <v>82</v>
      </c>
      <c r="BK173" s="145">
        <f>ROUND(I173*H173,2)</f>
        <v>0</v>
      </c>
      <c r="BL173" s="17" t="s">
        <v>143</v>
      </c>
      <c r="BM173" s="144" t="s">
        <v>365</v>
      </c>
    </row>
    <row r="174" spans="2:65" s="12" customFormat="1" ht="11.25">
      <c r="B174" s="152"/>
      <c r="D174" s="146" t="s">
        <v>178</v>
      </c>
      <c r="E174" s="153" t="s">
        <v>1</v>
      </c>
      <c r="F174" s="154" t="s">
        <v>366</v>
      </c>
      <c r="H174" s="155">
        <v>100.47</v>
      </c>
      <c r="I174" s="156"/>
      <c r="L174" s="152"/>
      <c r="M174" s="157"/>
      <c r="T174" s="158"/>
      <c r="AT174" s="153" t="s">
        <v>178</v>
      </c>
      <c r="AU174" s="153" t="s">
        <v>84</v>
      </c>
      <c r="AV174" s="12" t="s">
        <v>84</v>
      </c>
      <c r="AW174" s="12" t="s">
        <v>31</v>
      </c>
      <c r="AX174" s="12" t="s">
        <v>74</v>
      </c>
      <c r="AY174" s="153" t="s">
        <v>138</v>
      </c>
    </row>
    <row r="175" spans="2:65" s="13" customFormat="1" ht="11.25">
      <c r="B175" s="163"/>
      <c r="D175" s="146" t="s">
        <v>178</v>
      </c>
      <c r="E175" s="164" t="s">
        <v>1</v>
      </c>
      <c r="F175" s="165" t="s">
        <v>221</v>
      </c>
      <c r="H175" s="166">
        <v>100.47</v>
      </c>
      <c r="I175" s="167"/>
      <c r="L175" s="163"/>
      <c r="M175" s="168"/>
      <c r="T175" s="169"/>
      <c r="AT175" s="164" t="s">
        <v>178</v>
      </c>
      <c r="AU175" s="164" t="s">
        <v>84</v>
      </c>
      <c r="AV175" s="13" t="s">
        <v>143</v>
      </c>
      <c r="AW175" s="13" t="s">
        <v>31</v>
      </c>
      <c r="AX175" s="13" t="s">
        <v>82</v>
      </c>
      <c r="AY175" s="164" t="s">
        <v>138</v>
      </c>
    </row>
    <row r="176" spans="2:65" s="1" customFormat="1" ht="24.2" customHeight="1">
      <c r="B176" s="131"/>
      <c r="C176" s="132" t="s">
        <v>367</v>
      </c>
      <c r="D176" s="132" t="s">
        <v>139</v>
      </c>
      <c r="E176" s="133" t="s">
        <v>368</v>
      </c>
      <c r="F176" s="134" t="s">
        <v>369</v>
      </c>
      <c r="G176" s="135" t="s">
        <v>207</v>
      </c>
      <c r="H176" s="136">
        <v>171.3</v>
      </c>
      <c r="I176" s="137"/>
      <c r="J176" s="138">
        <f>ROUND(I176*H176,2)</f>
        <v>0</v>
      </c>
      <c r="K176" s="139"/>
      <c r="L176" s="32"/>
      <c r="M176" s="140" t="s">
        <v>1</v>
      </c>
      <c r="N176" s="141" t="s">
        <v>39</v>
      </c>
      <c r="P176" s="142">
        <f>O176*H176</f>
        <v>0</v>
      </c>
      <c r="Q176" s="142">
        <v>0</v>
      </c>
      <c r="R176" s="142">
        <f>Q176*H176</f>
        <v>0</v>
      </c>
      <c r="S176" s="142">
        <v>0</v>
      </c>
      <c r="T176" s="143">
        <f>S176*H176</f>
        <v>0</v>
      </c>
      <c r="AR176" s="144" t="s">
        <v>143</v>
      </c>
      <c r="AT176" s="144" t="s">
        <v>139</v>
      </c>
      <c r="AU176" s="144" t="s">
        <v>84</v>
      </c>
      <c r="AY176" s="17" t="s">
        <v>138</v>
      </c>
      <c r="BE176" s="145">
        <f>IF(N176="základní",J176,0)</f>
        <v>0</v>
      </c>
      <c r="BF176" s="145">
        <f>IF(N176="snížená",J176,0)</f>
        <v>0</v>
      </c>
      <c r="BG176" s="145">
        <f>IF(N176="zákl. přenesená",J176,0)</f>
        <v>0</v>
      </c>
      <c r="BH176" s="145">
        <f>IF(N176="sníž. přenesená",J176,0)</f>
        <v>0</v>
      </c>
      <c r="BI176" s="145">
        <f>IF(N176="nulová",J176,0)</f>
        <v>0</v>
      </c>
      <c r="BJ176" s="17" t="s">
        <v>82</v>
      </c>
      <c r="BK176" s="145">
        <f>ROUND(I176*H176,2)</f>
        <v>0</v>
      </c>
      <c r="BL176" s="17" t="s">
        <v>143</v>
      </c>
      <c r="BM176" s="144" t="s">
        <v>370</v>
      </c>
    </row>
    <row r="177" spans="2:65" s="12" customFormat="1" ht="11.25">
      <c r="B177" s="152"/>
      <c r="D177" s="146" t="s">
        <v>178</v>
      </c>
      <c r="E177" s="153" t="s">
        <v>272</v>
      </c>
      <c r="F177" s="154" t="s">
        <v>371</v>
      </c>
      <c r="H177" s="155">
        <v>117.2</v>
      </c>
      <c r="I177" s="156"/>
      <c r="L177" s="152"/>
      <c r="M177" s="157"/>
      <c r="T177" s="158"/>
      <c r="AT177" s="153" t="s">
        <v>178</v>
      </c>
      <c r="AU177" s="153" t="s">
        <v>84</v>
      </c>
      <c r="AV177" s="12" t="s">
        <v>84</v>
      </c>
      <c r="AW177" s="12" t="s">
        <v>31</v>
      </c>
      <c r="AX177" s="12" t="s">
        <v>74</v>
      </c>
      <c r="AY177" s="153" t="s">
        <v>138</v>
      </c>
    </row>
    <row r="178" spans="2:65" s="12" customFormat="1" ht="11.25">
      <c r="B178" s="152"/>
      <c r="D178" s="146" t="s">
        <v>178</v>
      </c>
      <c r="E178" s="153" t="s">
        <v>254</v>
      </c>
      <c r="F178" s="154" t="s">
        <v>372</v>
      </c>
      <c r="H178" s="155">
        <v>2.5</v>
      </c>
      <c r="I178" s="156"/>
      <c r="L178" s="152"/>
      <c r="M178" s="157"/>
      <c r="T178" s="158"/>
      <c r="AT178" s="153" t="s">
        <v>178</v>
      </c>
      <c r="AU178" s="153" t="s">
        <v>84</v>
      </c>
      <c r="AV178" s="12" t="s">
        <v>84</v>
      </c>
      <c r="AW178" s="12" t="s">
        <v>31</v>
      </c>
      <c r="AX178" s="12" t="s">
        <v>74</v>
      </c>
      <c r="AY178" s="153" t="s">
        <v>138</v>
      </c>
    </row>
    <row r="179" spans="2:65" s="14" customFormat="1" ht="11.25">
      <c r="B179" s="173"/>
      <c r="D179" s="146" t="s">
        <v>178</v>
      </c>
      <c r="E179" s="174" t="s">
        <v>250</v>
      </c>
      <c r="F179" s="175" t="s">
        <v>304</v>
      </c>
      <c r="H179" s="176">
        <v>119.7</v>
      </c>
      <c r="I179" s="177"/>
      <c r="L179" s="173"/>
      <c r="M179" s="178"/>
      <c r="T179" s="179"/>
      <c r="AT179" s="174" t="s">
        <v>178</v>
      </c>
      <c r="AU179" s="174" t="s">
        <v>84</v>
      </c>
      <c r="AV179" s="14" t="s">
        <v>154</v>
      </c>
      <c r="AW179" s="14" t="s">
        <v>31</v>
      </c>
      <c r="AX179" s="14" t="s">
        <v>74</v>
      </c>
      <c r="AY179" s="174" t="s">
        <v>138</v>
      </c>
    </row>
    <row r="180" spans="2:65" s="12" customFormat="1" ht="11.25">
      <c r="B180" s="152"/>
      <c r="D180" s="146" t="s">
        <v>178</v>
      </c>
      <c r="E180" s="153" t="s">
        <v>256</v>
      </c>
      <c r="F180" s="154" t="s">
        <v>373</v>
      </c>
      <c r="H180" s="155">
        <v>7.8</v>
      </c>
      <c r="I180" s="156"/>
      <c r="L180" s="152"/>
      <c r="M180" s="157"/>
      <c r="T180" s="158"/>
      <c r="AT180" s="153" t="s">
        <v>178</v>
      </c>
      <c r="AU180" s="153" t="s">
        <v>84</v>
      </c>
      <c r="AV180" s="12" t="s">
        <v>84</v>
      </c>
      <c r="AW180" s="12" t="s">
        <v>31</v>
      </c>
      <c r="AX180" s="12" t="s">
        <v>74</v>
      </c>
      <c r="AY180" s="153" t="s">
        <v>138</v>
      </c>
    </row>
    <row r="181" spans="2:65" s="12" customFormat="1" ht="11.25">
      <c r="B181" s="152"/>
      <c r="D181" s="146" t="s">
        <v>178</v>
      </c>
      <c r="E181" s="153" t="s">
        <v>264</v>
      </c>
      <c r="F181" s="154" t="s">
        <v>374</v>
      </c>
      <c r="H181" s="155">
        <v>27.6</v>
      </c>
      <c r="I181" s="156"/>
      <c r="L181" s="152"/>
      <c r="M181" s="157"/>
      <c r="T181" s="158"/>
      <c r="AT181" s="153" t="s">
        <v>178</v>
      </c>
      <c r="AU181" s="153" t="s">
        <v>84</v>
      </c>
      <c r="AV181" s="12" t="s">
        <v>84</v>
      </c>
      <c r="AW181" s="12" t="s">
        <v>31</v>
      </c>
      <c r="AX181" s="12" t="s">
        <v>74</v>
      </c>
      <c r="AY181" s="153" t="s">
        <v>138</v>
      </c>
    </row>
    <row r="182" spans="2:65" s="14" customFormat="1" ht="11.25">
      <c r="B182" s="173"/>
      <c r="D182" s="146" t="s">
        <v>178</v>
      </c>
      <c r="E182" s="174" t="s">
        <v>252</v>
      </c>
      <c r="F182" s="175" t="s">
        <v>304</v>
      </c>
      <c r="H182" s="176">
        <v>35.4</v>
      </c>
      <c r="I182" s="177"/>
      <c r="L182" s="173"/>
      <c r="M182" s="178"/>
      <c r="T182" s="179"/>
      <c r="AT182" s="174" t="s">
        <v>178</v>
      </c>
      <c r="AU182" s="174" t="s">
        <v>84</v>
      </c>
      <c r="AV182" s="14" t="s">
        <v>154</v>
      </c>
      <c r="AW182" s="14" t="s">
        <v>31</v>
      </c>
      <c r="AX182" s="14" t="s">
        <v>74</v>
      </c>
      <c r="AY182" s="174" t="s">
        <v>138</v>
      </c>
    </row>
    <row r="183" spans="2:65" s="12" customFormat="1" ht="11.25">
      <c r="B183" s="152"/>
      <c r="D183" s="146" t="s">
        <v>178</v>
      </c>
      <c r="E183" s="153" t="s">
        <v>266</v>
      </c>
      <c r="F183" s="154" t="s">
        <v>375</v>
      </c>
      <c r="H183" s="155">
        <v>15.2</v>
      </c>
      <c r="I183" s="156"/>
      <c r="L183" s="152"/>
      <c r="M183" s="157"/>
      <c r="T183" s="158"/>
      <c r="AT183" s="153" t="s">
        <v>178</v>
      </c>
      <c r="AU183" s="153" t="s">
        <v>84</v>
      </c>
      <c r="AV183" s="12" t="s">
        <v>84</v>
      </c>
      <c r="AW183" s="12" t="s">
        <v>31</v>
      </c>
      <c r="AX183" s="12" t="s">
        <v>74</v>
      </c>
      <c r="AY183" s="153" t="s">
        <v>138</v>
      </c>
    </row>
    <row r="184" spans="2:65" s="12" customFormat="1" ht="11.25">
      <c r="B184" s="152"/>
      <c r="D184" s="146" t="s">
        <v>178</v>
      </c>
      <c r="E184" s="153" t="s">
        <v>258</v>
      </c>
      <c r="F184" s="154" t="s">
        <v>376</v>
      </c>
      <c r="H184" s="155">
        <v>1</v>
      </c>
      <c r="I184" s="156"/>
      <c r="L184" s="152"/>
      <c r="M184" s="157"/>
      <c r="T184" s="158"/>
      <c r="AT184" s="153" t="s">
        <v>178</v>
      </c>
      <c r="AU184" s="153" t="s">
        <v>84</v>
      </c>
      <c r="AV184" s="12" t="s">
        <v>84</v>
      </c>
      <c r="AW184" s="12" t="s">
        <v>31</v>
      </c>
      <c r="AX184" s="12" t="s">
        <v>74</v>
      </c>
      <c r="AY184" s="153" t="s">
        <v>138</v>
      </c>
    </row>
    <row r="185" spans="2:65" s="14" customFormat="1" ht="11.25">
      <c r="B185" s="173"/>
      <c r="D185" s="146" t="s">
        <v>178</v>
      </c>
      <c r="E185" s="174" t="s">
        <v>248</v>
      </c>
      <c r="F185" s="175" t="s">
        <v>304</v>
      </c>
      <c r="H185" s="176">
        <v>16.2</v>
      </c>
      <c r="I185" s="177"/>
      <c r="L185" s="173"/>
      <c r="M185" s="178"/>
      <c r="T185" s="179"/>
      <c r="AT185" s="174" t="s">
        <v>178</v>
      </c>
      <c r="AU185" s="174" t="s">
        <v>84</v>
      </c>
      <c r="AV185" s="14" t="s">
        <v>154</v>
      </c>
      <c r="AW185" s="14" t="s">
        <v>31</v>
      </c>
      <c r="AX185" s="14" t="s">
        <v>74</v>
      </c>
      <c r="AY185" s="174" t="s">
        <v>138</v>
      </c>
    </row>
    <row r="186" spans="2:65" s="13" customFormat="1" ht="11.25">
      <c r="B186" s="163"/>
      <c r="D186" s="146" t="s">
        <v>178</v>
      </c>
      <c r="E186" s="164" t="s">
        <v>268</v>
      </c>
      <c r="F186" s="165" t="s">
        <v>221</v>
      </c>
      <c r="H186" s="166">
        <v>171.3</v>
      </c>
      <c r="I186" s="167"/>
      <c r="L186" s="163"/>
      <c r="M186" s="168"/>
      <c r="T186" s="169"/>
      <c r="AT186" s="164" t="s">
        <v>178</v>
      </c>
      <c r="AU186" s="164" t="s">
        <v>84</v>
      </c>
      <c r="AV186" s="13" t="s">
        <v>143</v>
      </c>
      <c r="AW186" s="13" t="s">
        <v>31</v>
      </c>
      <c r="AX186" s="13" t="s">
        <v>82</v>
      </c>
      <c r="AY186" s="164" t="s">
        <v>138</v>
      </c>
    </row>
    <row r="187" spans="2:65" s="1" customFormat="1" ht="37.9" customHeight="1">
      <c r="B187" s="131"/>
      <c r="C187" s="132" t="s">
        <v>377</v>
      </c>
      <c r="D187" s="132" t="s">
        <v>139</v>
      </c>
      <c r="E187" s="133" t="s">
        <v>378</v>
      </c>
      <c r="F187" s="134" t="s">
        <v>379</v>
      </c>
      <c r="G187" s="135" t="s">
        <v>298</v>
      </c>
      <c r="H187" s="136">
        <v>5</v>
      </c>
      <c r="I187" s="137"/>
      <c r="J187" s="138">
        <f>ROUND(I187*H187,2)</f>
        <v>0</v>
      </c>
      <c r="K187" s="139"/>
      <c r="L187" s="32"/>
      <c r="M187" s="140" t="s">
        <v>1</v>
      </c>
      <c r="N187" s="141" t="s">
        <v>39</v>
      </c>
      <c r="P187" s="142">
        <f>O187*H187</f>
        <v>0</v>
      </c>
      <c r="Q187" s="142">
        <v>0</v>
      </c>
      <c r="R187" s="142">
        <f>Q187*H187</f>
        <v>0</v>
      </c>
      <c r="S187" s="142">
        <v>0</v>
      </c>
      <c r="T187" s="143">
        <f>S187*H187</f>
        <v>0</v>
      </c>
      <c r="AR187" s="144" t="s">
        <v>143</v>
      </c>
      <c r="AT187" s="144" t="s">
        <v>139</v>
      </c>
      <c r="AU187" s="144" t="s">
        <v>84</v>
      </c>
      <c r="AY187" s="17" t="s">
        <v>138</v>
      </c>
      <c r="BE187" s="145">
        <f>IF(N187="základní",J187,0)</f>
        <v>0</v>
      </c>
      <c r="BF187" s="145">
        <f>IF(N187="snížená",J187,0)</f>
        <v>0</v>
      </c>
      <c r="BG187" s="145">
        <f>IF(N187="zákl. přenesená",J187,0)</f>
        <v>0</v>
      </c>
      <c r="BH187" s="145">
        <f>IF(N187="sníž. přenesená",J187,0)</f>
        <v>0</v>
      </c>
      <c r="BI187" s="145">
        <f>IF(N187="nulová",J187,0)</f>
        <v>0</v>
      </c>
      <c r="BJ187" s="17" t="s">
        <v>82</v>
      </c>
      <c r="BK187" s="145">
        <f>ROUND(I187*H187,2)</f>
        <v>0</v>
      </c>
      <c r="BL187" s="17" t="s">
        <v>143</v>
      </c>
      <c r="BM187" s="144" t="s">
        <v>380</v>
      </c>
    </row>
    <row r="188" spans="2:65" s="12" customFormat="1" ht="11.25">
      <c r="B188" s="152"/>
      <c r="D188" s="146" t="s">
        <v>178</v>
      </c>
      <c r="E188" s="153" t="s">
        <v>1</v>
      </c>
      <c r="F188" s="154" t="s">
        <v>381</v>
      </c>
      <c r="H188" s="155">
        <v>5</v>
      </c>
      <c r="I188" s="156"/>
      <c r="L188" s="152"/>
      <c r="M188" s="157"/>
      <c r="T188" s="158"/>
      <c r="AT188" s="153" t="s">
        <v>178</v>
      </c>
      <c r="AU188" s="153" t="s">
        <v>84</v>
      </c>
      <c r="AV188" s="12" t="s">
        <v>84</v>
      </c>
      <c r="AW188" s="12" t="s">
        <v>31</v>
      </c>
      <c r="AX188" s="12" t="s">
        <v>82</v>
      </c>
      <c r="AY188" s="153" t="s">
        <v>138</v>
      </c>
    </row>
    <row r="189" spans="2:65" s="1" customFormat="1" ht="16.5" customHeight="1">
      <c r="B189" s="131"/>
      <c r="C189" s="180" t="s">
        <v>382</v>
      </c>
      <c r="D189" s="180" t="s">
        <v>320</v>
      </c>
      <c r="E189" s="181" t="s">
        <v>383</v>
      </c>
      <c r="F189" s="182" t="s">
        <v>384</v>
      </c>
      <c r="G189" s="183" t="s">
        <v>214</v>
      </c>
      <c r="H189" s="184">
        <v>0.25</v>
      </c>
      <c r="I189" s="185"/>
      <c r="J189" s="186">
        <f>ROUND(I189*H189,2)</f>
        <v>0</v>
      </c>
      <c r="K189" s="187"/>
      <c r="L189" s="188"/>
      <c r="M189" s="189" t="s">
        <v>1</v>
      </c>
      <c r="N189" s="190" t="s">
        <v>39</v>
      </c>
      <c r="P189" s="142">
        <f>O189*H189</f>
        <v>0</v>
      </c>
      <c r="Q189" s="142">
        <v>0.5</v>
      </c>
      <c r="R189" s="142">
        <f>Q189*H189</f>
        <v>0.125</v>
      </c>
      <c r="S189" s="142">
        <v>0</v>
      </c>
      <c r="T189" s="143">
        <f>S189*H189</f>
        <v>0</v>
      </c>
      <c r="AR189" s="144" t="s">
        <v>180</v>
      </c>
      <c r="AT189" s="144" t="s">
        <v>320</v>
      </c>
      <c r="AU189" s="144" t="s">
        <v>84</v>
      </c>
      <c r="AY189" s="17" t="s">
        <v>138</v>
      </c>
      <c r="BE189" s="145">
        <f>IF(N189="základní",J189,0)</f>
        <v>0</v>
      </c>
      <c r="BF189" s="145">
        <f>IF(N189="snížená",J189,0)</f>
        <v>0</v>
      </c>
      <c r="BG189" s="145">
        <f>IF(N189="zákl. přenesená",J189,0)</f>
        <v>0</v>
      </c>
      <c r="BH189" s="145">
        <f>IF(N189="sníž. přenesená",J189,0)</f>
        <v>0</v>
      </c>
      <c r="BI189" s="145">
        <f>IF(N189="nulová",J189,0)</f>
        <v>0</v>
      </c>
      <c r="BJ189" s="17" t="s">
        <v>82</v>
      </c>
      <c r="BK189" s="145">
        <f>ROUND(I189*H189,2)</f>
        <v>0</v>
      </c>
      <c r="BL189" s="17" t="s">
        <v>143</v>
      </c>
      <c r="BM189" s="144" t="s">
        <v>385</v>
      </c>
    </row>
    <row r="190" spans="2:65" s="12" customFormat="1" ht="11.25">
      <c r="B190" s="152"/>
      <c r="D190" s="146" t="s">
        <v>178</v>
      </c>
      <c r="E190" s="153" t="s">
        <v>262</v>
      </c>
      <c r="F190" s="154" t="s">
        <v>386</v>
      </c>
      <c r="H190" s="155">
        <v>0.25</v>
      </c>
      <c r="I190" s="156"/>
      <c r="L190" s="152"/>
      <c r="M190" s="157"/>
      <c r="T190" s="158"/>
      <c r="AT190" s="153" t="s">
        <v>178</v>
      </c>
      <c r="AU190" s="153" t="s">
        <v>84</v>
      </c>
      <c r="AV190" s="12" t="s">
        <v>84</v>
      </c>
      <c r="AW190" s="12" t="s">
        <v>31</v>
      </c>
      <c r="AX190" s="12" t="s">
        <v>82</v>
      </c>
      <c r="AY190" s="153" t="s">
        <v>138</v>
      </c>
    </row>
    <row r="191" spans="2:65" s="1" customFormat="1" ht="16.5" customHeight="1">
      <c r="B191" s="131"/>
      <c r="C191" s="180" t="s">
        <v>387</v>
      </c>
      <c r="D191" s="180" t="s">
        <v>320</v>
      </c>
      <c r="E191" s="181" t="s">
        <v>388</v>
      </c>
      <c r="F191" s="182" t="s">
        <v>389</v>
      </c>
      <c r="G191" s="183" t="s">
        <v>214</v>
      </c>
      <c r="H191" s="184">
        <v>1</v>
      </c>
      <c r="I191" s="185"/>
      <c r="J191" s="186">
        <f>ROUND(I191*H191,2)</f>
        <v>0</v>
      </c>
      <c r="K191" s="187"/>
      <c r="L191" s="188"/>
      <c r="M191" s="189" t="s">
        <v>1</v>
      </c>
      <c r="N191" s="190" t="s">
        <v>39</v>
      </c>
      <c r="P191" s="142">
        <f>O191*H191</f>
        <v>0</v>
      </c>
      <c r="Q191" s="142">
        <v>0</v>
      </c>
      <c r="R191" s="142">
        <f>Q191*H191</f>
        <v>0</v>
      </c>
      <c r="S191" s="142">
        <v>0</v>
      </c>
      <c r="T191" s="143">
        <f>S191*H191</f>
        <v>0</v>
      </c>
      <c r="AR191" s="144" t="s">
        <v>180</v>
      </c>
      <c r="AT191" s="144" t="s">
        <v>320</v>
      </c>
      <c r="AU191" s="144" t="s">
        <v>84</v>
      </c>
      <c r="AY191" s="17" t="s">
        <v>138</v>
      </c>
      <c r="BE191" s="145">
        <f>IF(N191="základní",J191,0)</f>
        <v>0</v>
      </c>
      <c r="BF191" s="145">
        <f>IF(N191="snížená",J191,0)</f>
        <v>0</v>
      </c>
      <c r="BG191" s="145">
        <f>IF(N191="zákl. přenesená",J191,0)</f>
        <v>0</v>
      </c>
      <c r="BH191" s="145">
        <f>IF(N191="sníž. přenesená",J191,0)</f>
        <v>0</v>
      </c>
      <c r="BI191" s="145">
        <f>IF(N191="nulová",J191,0)</f>
        <v>0</v>
      </c>
      <c r="BJ191" s="17" t="s">
        <v>82</v>
      </c>
      <c r="BK191" s="145">
        <f>ROUND(I191*H191,2)</f>
        <v>0</v>
      </c>
      <c r="BL191" s="17" t="s">
        <v>143</v>
      </c>
      <c r="BM191" s="144" t="s">
        <v>390</v>
      </c>
    </row>
    <row r="192" spans="2:65" s="1" customFormat="1" ht="68.25">
      <c r="B192" s="32"/>
      <c r="D192" s="146" t="s">
        <v>145</v>
      </c>
      <c r="F192" s="147" t="s">
        <v>2124</v>
      </c>
      <c r="I192" s="148"/>
      <c r="L192" s="32"/>
      <c r="M192" s="149"/>
      <c r="T192" s="56"/>
      <c r="AT192" s="17" t="s">
        <v>145</v>
      </c>
      <c r="AU192" s="17" t="s">
        <v>84</v>
      </c>
    </row>
    <row r="193" spans="2:65" s="12" customFormat="1" ht="11.25">
      <c r="B193" s="152"/>
      <c r="D193" s="146" t="s">
        <v>178</v>
      </c>
      <c r="E193" s="153" t="s">
        <v>1</v>
      </c>
      <c r="F193" s="154" t="s">
        <v>291</v>
      </c>
      <c r="H193" s="155">
        <v>1</v>
      </c>
      <c r="I193" s="156"/>
      <c r="L193" s="152"/>
      <c r="M193" s="157"/>
      <c r="T193" s="158"/>
      <c r="AT193" s="153" t="s">
        <v>178</v>
      </c>
      <c r="AU193" s="153" t="s">
        <v>84</v>
      </c>
      <c r="AV193" s="12" t="s">
        <v>84</v>
      </c>
      <c r="AW193" s="12" t="s">
        <v>31</v>
      </c>
      <c r="AX193" s="12" t="s">
        <v>82</v>
      </c>
      <c r="AY193" s="153" t="s">
        <v>138</v>
      </c>
    </row>
    <row r="194" spans="2:65" s="1" customFormat="1" ht="16.5" customHeight="1">
      <c r="B194" s="131"/>
      <c r="C194" s="132" t="s">
        <v>391</v>
      </c>
      <c r="D194" s="132" t="s">
        <v>139</v>
      </c>
      <c r="E194" s="133" t="s">
        <v>392</v>
      </c>
      <c r="F194" s="134" t="s">
        <v>393</v>
      </c>
      <c r="G194" s="135" t="s">
        <v>298</v>
      </c>
      <c r="H194" s="136">
        <v>150</v>
      </c>
      <c r="I194" s="137"/>
      <c r="J194" s="138">
        <f>ROUND(I194*H194,2)</f>
        <v>0</v>
      </c>
      <c r="K194" s="139"/>
      <c r="L194" s="32"/>
      <c r="M194" s="140" t="s">
        <v>1</v>
      </c>
      <c r="N194" s="141" t="s">
        <v>39</v>
      </c>
      <c r="P194" s="142">
        <f>O194*H194</f>
        <v>0</v>
      </c>
      <c r="Q194" s="142">
        <v>0</v>
      </c>
      <c r="R194" s="142">
        <f>Q194*H194</f>
        <v>0</v>
      </c>
      <c r="S194" s="142">
        <v>0</v>
      </c>
      <c r="T194" s="143">
        <f>S194*H194</f>
        <v>0</v>
      </c>
      <c r="AR194" s="144" t="s">
        <v>143</v>
      </c>
      <c r="AT194" s="144" t="s">
        <v>139</v>
      </c>
      <c r="AU194" s="144" t="s">
        <v>84</v>
      </c>
      <c r="AY194" s="17" t="s">
        <v>138</v>
      </c>
      <c r="BE194" s="145">
        <f>IF(N194="základní",J194,0)</f>
        <v>0</v>
      </c>
      <c r="BF194" s="145">
        <f>IF(N194="snížená",J194,0)</f>
        <v>0</v>
      </c>
      <c r="BG194" s="145">
        <f>IF(N194="zákl. přenesená",J194,0)</f>
        <v>0</v>
      </c>
      <c r="BH194" s="145">
        <f>IF(N194="sníž. přenesená",J194,0)</f>
        <v>0</v>
      </c>
      <c r="BI194" s="145">
        <f>IF(N194="nulová",J194,0)</f>
        <v>0</v>
      </c>
      <c r="BJ194" s="17" t="s">
        <v>82</v>
      </c>
      <c r="BK194" s="145">
        <f>ROUND(I194*H194,2)</f>
        <v>0</v>
      </c>
      <c r="BL194" s="17" t="s">
        <v>143</v>
      </c>
      <c r="BM194" s="144" t="s">
        <v>394</v>
      </c>
    </row>
    <row r="195" spans="2:65" s="12" customFormat="1" ht="11.25">
      <c r="B195" s="152"/>
      <c r="D195" s="146" t="s">
        <v>178</v>
      </c>
      <c r="E195" s="153" t="s">
        <v>395</v>
      </c>
      <c r="F195" s="154" t="s">
        <v>260</v>
      </c>
      <c r="H195" s="155">
        <v>150</v>
      </c>
      <c r="I195" s="156"/>
      <c r="L195" s="152"/>
      <c r="M195" s="157"/>
      <c r="T195" s="158"/>
      <c r="AT195" s="153" t="s">
        <v>178</v>
      </c>
      <c r="AU195" s="153" t="s">
        <v>84</v>
      </c>
      <c r="AV195" s="12" t="s">
        <v>84</v>
      </c>
      <c r="AW195" s="12" t="s">
        <v>31</v>
      </c>
      <c r="AX195" s="12" t="s">
        <v>74</v>
      </c>
      <c r="AY195" s="153" t="s">
        <v>138</v>
      </c>
    </row>
    <row r="196" spans="2:65" s="13" customFormat="1" ht="11.25">
      <c r="B196" s="163"/>
      <c r="D196" s="146" t="s">
        <v>178</v>
      </c>
      <c r="E196" s="164" t="s">
        <v>259</v>
      </c>
      <c r="F196" s="165" t="s">
        <v>221</v>
      </c>
      <c r="H196" s="166">
        <v>150</v>
      </c>
      <c r="I196" s="167"/>
      <c r="L196" s="163"/>
      <c r="M196" s="168"/>
      <c r="T196" s="169"/>
      <c r="AT196" s="164" t="s">
        <v>178</v>
      </c>
      <c r="AU196" s="164" t="s">
        <v>84</v>
      </c>
      <c r="AV196" s="13" t="s">
        <v>143</v>
      </c>
      <c r="AW196" s="13" t="s">
        <v>31</v>
      </c>
      <c r="AX196" s="13" t="s">
        <v>82</v>
      </c>
      <c r="AY196" s="164" t="s">
        <v>138</v>
      </c>
    </row>
    <row r="197" spans="2:65" s="1" customFormat="1" ht="16.5" customHeight="1">
      <c r="B197" s="131"/>
      <c r="C197" s="180" t="s">
        <v>7</v>
      </c>
      <c r="D197" s="180" t="s">
        <v>320</v>
      </c>
      <c r="E197" s="181" t="s">
        <v>396</v>
      </c>
      <c r="F197" s="182" t="s">
        <v>397</v>
      </c>
      <c r="G197" s="183" t="s">
        <v>298</v>
      </c>
      <c r="H197" s="184">
        <v>150</v>
      </c>
      <c r="I197" s="185"/>
      <c r="J197" s="186">
        <f>ROUND(I197*H197,2)</f>
        <v>0</v>
      </c>
      <c r="K197" s="187"/>
      <c r="L197" s="188"/>
      <c r="M197" s="189" t="s">
        <v>1</v>
      </c>
      <c r="N197" s="190" t="s">
        <v>39</v>
      </c>
      <c r="P197" s="142">
        <f>O197*H197</f>
        <v>0</v>
      </c>
      <c r="Q197" s="142">
        <v>8.0000000000000007E-5</v>
      </c>
      <c r="R197" s="142">
        <f>Q197*H197</f>
        <v>1.2E-2</v>
      </c>
      <c r="S197" s="142">
        <v>0</v>
      </c>
      <c r="T197" s="143">
        <f>S197*H197</f>
        <v>0</v>
      </c>
      <c r="AR197" s="144" t="s">
        <v>180</v>
      </c>
      <c r="AT197" s="144" t="s">
        <v>320</v>
      </c>
      <c r="AU197" s="144" t="s">
        <v>84</v>
      </c>
      <c r="AY197" s="17" t="s">
        <v>138</v>
      </c>
      <c r="BE197" s="145">
        <f>IF(N197="základní",J197,0)</f>
        <v>0</v>
      </c>
      <c r="BF197" s="145">
        <f>IF(N197="snížená",J197,0)</f>
        <v>0</v>
      </c>
      <c r="BG197" s="145">
        <f>IF(N197="zákl. přenesená",J197,0)</f>
        <v>0</v>
      </c>
      <c r="BH197" s="145">
        <f>IF(N197="sníž. přenesená",J197,0)</f>
        <v>0</v>
      </c>
      <c r="BI197" s="145">
        <f>IF(N197="nulová",J197,0)</f>
        <v>0</v>
      </c>
      <c r="BJ197" s="17" t="s">
        <v>82</v>
      </c>
      <c r="BK197" s="145">
        <f>ROUND(I197*H197,2)</f>
        <v>0</v>
      </c>
      <c r="BL197" s="17" t="s">
        <v>143</v>
      </c>
      <c r="BM197" s="144" t="s">
        <v>398</v>
      </c>
    </row>
    <row r="198" spans="2:65" s="12" customFormat="1" ht="11.25">
      <c r="B198" s="152"/>
      <c r="D198" s="146" t="s">
        <v>178</v>
      </c>
      <c r="E198" s="153" t="s">
        <v>1</v>
      </c>
      <c r="F198" s="154" t="s">
        <v>259</v>
      </c>
      <c r="H198" s="155">
        <v>150</v>
      </c>
      <c r="I198" s="156"/>
      <c r="L198" s="152"/>
      <c r="M198" s="157"/>
      <c r="T198" s="158"/>
      <c r="AT198" s="153" t="s">
        <v>178</v>
      </c>
      <c r="AU198" s="153" t="s">
        <v>84</v>
      </c>
      <c r="AV198" s="12" t="s">
        <v>84</v>
      </c>
      <c r="AW198" s="12" t="s">
        <v>31</v>
      </c>
      <c r="AX198" s="12" t="s">
        <v>82</v>
      </c>
      <c r="AY198" s="153" t="s">
        <v>138</v>
      </c>
    </row>
    <row r="199" spans="2:65" s="1" customFormat="1" ht="21.75" customHeight="1">
      <c r="B199" s="131"/>
      <c r="C199" s="132" t="s">
        <v>399</v>
      </c>
      <c r="D199" s="132" t="s">
        <v>139</v>
      </c>
      <c r="E199" s="133" t="s">
        <v>400</v>
      </c>
      <c r="F199" s="134" t="s">
        <v>401</v>
      </c>
      <c r="G199" s="135" t="s">
        <v>207</v>
      </c>
      <c r="H199" s="136">
        <v>95.47</v>
      </c>
      <c r="I199" s="137"/>
      <c r="J199" s="138">
        <f>ROUND(I199*H199,2)</f>
        <v>0</v>
      </c>
      <c r="K199" s="139"/>
      <c r="L199" s="32"/>
      <c r="M199" s="140" t="s">
        <v>1</v>
      </c>
      <c r="N199" s="141" t="s">
        <v>39</v>
      </c>
      <c r="P199" s="142">
        <f>O199*H199</f>
        <v>0</v>
      </c>
      <c r="Q199" s="142">
        <v>0</v>
      </c>
      <c r="R199" s="142">
        <f>Q199*H199</f>
        <v>0</v>
      </c>
      <c r="S199" s="142">
        <v>0</v>
      </c>
      <c r="T199" s="143">
        <f>S199*H199</f>
        <v>0</v>
      </c>
      <c r="AR199" s="144" t="s">
        <v>143</v>
      </c>
      <c r="AT199" s="144" t="s">
        <v>139</v>
      </c>
      <c r="AU199" s="144" t="s">
        <v>84</v>
      </c>
      <c r="AY199" s="17" t="s">
        <v>138</v>
      </c>
      <c r="BE199" s="145">
        <f>IF(N199="základní",J199,0)</f>
        <v>0</v>
      </c>
      <c r="BF199" s="145">
        <f>IF(N199="snížená",J199,0)</f>
        <v>0</v>
      </c>
      <c r="BG199" s="145">
        <f>IF(N199="zákl. přenesená",J199,0)</f>
        <v>0</v>
      </c>
      <c r="BH199" s="145">
        <f>IF(N199="sníž. přenesená",J199,0)</f>
        <v>0</v>
      </c>
      <c r="BI199" s="145">
        <f>IF(N199="nulová",J199,0)</f>
        <v>0</v>
      </c>
      <c r="BJ199" s="17" t="s">
        <v>82</v>
      </c>
      <c r="BK199" s="145">
        <f>ROUND(I199*H199,2)</f>
        <v>0</v>
      </c>
      <c r="BL199" s="17" t="s">
        <v>143</v>
      </c>
      <c r="BM199" s="144" t="s">
        <v>402</v>
      </c>
    </row>
    <row r="200" spans="2:65" s="12" customFormat="1" ht="11.25">
      <c r="B200" s="152"/>
      <c r="D200" s="146" t="s">
        <v>178</v>
      </c>
      <c r="E200" s="153" t="s">
        <v>1</v>
      </c>
      <c r="F200" s="154" t="s">
        <v>352</v>
      </c>
      <c r="H200" s="155">
        <v>95.47</v>
      </c>
      <c r="I200" s="156"/>
      <c r="L200" s="152"/>
      <c r="M200" s="157"/>
      <c r="T200" s="158"/>
      <c r="AT200" s="153" t="s">
        <v>178</v>
      </c>
      <c r="AU200" s="153" t="s">
        <v>84</v>
      </c>
      <c r="AV200" s="12" t="s">
        <v>84</v>
      </c>
      <c r="AW200" s="12" t="s">
        <v>31</v>
      </c>
      <c r="AX200" s="12" t="s">
        <v>82</v>
      </c>
      <c r="AY200" s="153" t="s">
        <v>138</v>
      </c>
    </row>
    <row r="201" spans="2:65" s="1" customFormat="1" ht="16.5" customHeight="1">
      <c r="B201" s="131"/>
      <c r="C201" s="132" t="s">
        <v>403</v>
      </c>
      <c r="D201" s="132" t="s">
        <v>139</v>
      </c>
      <c r="E201" s="133" t="s">
        <v>404</v>
      </c>
      <c r="F201" s="134" t="s">
        <v>405</v>
      </c>
      <c r="G201" s="135" t="s">
        <v>207</v>
      </c>
      <c r="H201" s="136">
        <v>95.47</v>
      </c>
      <c r="I201" s="137"/>
      <c r="J201" s="138">
        <f>ROUND(I201*H201,2)</f>
        <v>0</v>
      </c>
      <c r="K201" s="139"/>
      <c r="L201" s="32"/>
      <c r="M201" s="140" t="s">
        <v>1</v>
      </c>
      <c r="N201" s="141" t="s">
        <v>39</v>
      </c>
      <c r="P201" s="142">
        <f>O201*H201</f>
        <v>0</v>
      </c>
      <c r="Q201" s="142">
        <v>0</v>
      </c>
      <c r="R201" s="142">
        <f>Q201*H201</f>
        <v>0</v>
      </c>
      <c r="S201" s="142">
        <v>0</v>
      </c>
      <c r="T201" s="143">
        <f>S201*H201</f>
        <v>0</v>
      </c>
      <c r="AR201" s="144" t="s">
        <v>143</v>
      </c>
      <c r="AT201" s="144" t="s">
        <v>139</v>
      </c>
      <c r="AU201" s="144" t="s">
        <v>84</v>
      </c>
      <c r="AY201" s="17" t="s">
        <v>138</v>
      </c>
      <c r="BE201" s="145">
        <f>IF(N201="základní",J201,0)</f>
        <v>0</v>
      </c>
      <c r="BF201" s="145">
        <f>IF(N201="snížená",J201,0)</f>
        <v>0</v>
      </c>
      <c r="BG201" s="145">
        <f>IF(N201="zákl. přenesená",J201,0)</f>
        <v>0</v>
      </c>
      <c r="BH201" s="145">
        <f>IF(N201="sníž. přenesená",J201,0)</f>
        <v>0</v>
      </c>
      <c r="BI201" s="145">
        <f>IF(N201="nulová",J201,0)</f>
        <v>0</v>
      </c>
      <c r="BJ201" s="17" t="s">
        <v>82</v>
      </c>
      <c r="BK201" s="145">
        <f>ROUND(I201*H201,2)</f>
        <v>0</v>
      </c>
      <c r="BL201" s="17" t="s">
        <v>143</v>
      </c>
      <c r="BM201" s="144" t="s">
        <v>406</v>
      </c>
    </row>
    <row r="202" spans="2:65" s="12" customFormat="1" ht="11.25">
      <c r="B202" s="152"/>
      <c r="D202" s="146" t="s">
        <v>178</v>
      </c>
      <c r="E202" s="153" t="s">
        <v>1</v>
      </c>
      <c r="F202" s="154" t="s">
        <v>352</v>
      </c>
      <c r="H202" s="155">
        <v>95.47</v>
      </c>
      <c r="I202" s="156"/>
      <c r="L202" s="152"/>
      <c r="M202" s="157"/>
      <c r="T202" s="158"/>
      <c r="AT202" s="153" t="s">
        <v>178</v>
      </c>
      <c r="AU202" s="153" t="s">
        <v>84</v>
      </c>
      <c r="AV202" s="12" t="s">
        <v>84</v>
      </c>
      <c r="AW202" s="12" t="s">
        <v>31</v>
      </c>
      <c r="AX202" s="12" t="s">
        <v>82</v>
      </c>
      <c r="AY202" s="153" t="s">
        <v>138</v>
      </c>
    </row>
    <row r="203" spans="2:65" s="1" customFormat="1" ht="24.2" customHeight="1">
      <c r="B203" s="131"/>
      <c r="C203" s="132" t="s">
        <v>407</v>
      </c>
      <c r="D203" s="132" t="s">
        <v>139</v>
      </c>
      <c r="E203" s="133" t="s">
        <v>408</v>
      </c>
      <c r="F203" s="134" t="s">
        <v>409</v>
      </c>
      <c r="G203" s="135" t="s">
        <v>410</v>
      </c>
      <c r="H203" s="136">
        <v>0.01</v>
      </c>
      <c r="I203" s="137"/>
      <c r="J203" s="138">
        <f>ROUND(I203*H203,2)</f>
        <v>0</v>
      </c>
      <c r="K203" s="139"/>
      <c r="L203" s="32"/>
      <c r="M203" s="140" t="s">
        <v>1</v>
      </c>
      <c r="N203" s="141" t="s">
        <v>39</v>
      </c>
      <c r="P203" s="142">
        <f>O203*H203</f>
        <v>0</v>
      </c>
      <c r="Q203" s="142">
        <v>0</v>
      </c>
      <c r="R203" s="142">
        <f>Q203*H203</f>
        <v>0</v>
      </c>
      <c r="S203" s="142">
        <v>0</v>
      </c>
      <c r="T203" s="143">
        <f>S203*H203</f>
        <v>0</v>
      </c>
      <c r="AR203" s="144" t="s">
        <v>143</v>
      </c>
      <c r="AT203" s="144" t="s">
        <v>139</v>
      </c>
      <c r="AU203" s="144" t="s">
        <v>84</v>
      </c>
      <c r="AY203" s="17" t="s">
        <v>138</v>
      </c>
      <c r="BE203" s="145">
        <f>IF(N203="základní",J203,0)</f>
        <v>0</v>
      </c>
      <c r="BF203" s="145">
        <f>IF(N203="snížená",J203,0)</f>
        <v>0</v>
      </c>
      <c r="BG203" s="145">
        <f>IF(N203="zákl. přenesená",J203,0)</f>
        <v>0</v>
      </c>
      <c r="BH203" s="145">
        <f>IF(N203="sníž. přenesená",J203,0)</f>
        <v>0</v>
      </c>
      <c r="BI203" s="145">
        <f>IF(N203="nulová",J203,0)</f>
        <v>0</v>
      </c>
      <c r="BJ203" s="17" t="s">
        <v>82</v>
      </c>
      <c r="BK203" s="145">
        <f>ROUND(I203*H203,2)</f>
        <v>0</v>
      </c>
      <c r="BL203" s="17" t="s">
        <v>143</v>
      </c>
      <c r="BM203" s="144" t="s">
        <v>411</v>
      </c>
    </row>
    <row r="204" spans="2:65" s="12" customFormat="1" ht="11.25">
      <c r="B204" s="152"/>
      <c r="D204" s="146" t="s">
        <v>178</v>
      </c>
      <c r="E204" s="153" t="s">
        <v>1</v>
      </c>
      <c r="F204" s="154" t="s">
        <v>412</v>
      </c>
      <c r="H204" s="155">
        <v>0.01</v>
      </c>
      <c r="I204" s="156"/>
      <c r="L204" s="152"/>
      <c r="M204" s="157"/>
      <c r="T204" s="158"/>
      <c r="AT204" s="153" t="s">
        <v>178</v>
      </c>
      <c r="AU204" s="153" t="s">
        <v>84</v>
      </c>
      <c r="AV204" s="12" t="s">
        <v>84</v>
      </c>
      <c r="AW204" s="12" t="s">
        <v>31</v>
      </c>
      <c r="AX204" s="12" t="s">
        <v>82</v>
      </c>
      <c r="AY204" s="153" t="s">
        <v>138</v>
      </c>
    </row>
    <row r="205" spans="2:65" s="1" customFormat="1" ht="24.2" customHeight="1">
      <c r="B205" s="131"/>
      <c r="C205" s="132" t="s">
        <v>413</v>
      </c>
      <c r="D205" s="132" t="s">
        <v>139</v>
      </c>
      <c r="E205" s="133" t="s">
        <v>414</v>
      </c>
      <c r="F205" s="134" t="s">
        <v>415</v>
      </c>
      <c r="G205" s="135" t="s">
        <v>298</v>
      </c>
      <c r="H205" s="136">
        <v>5</v>
      </c>
      <c r="I205" s="137"/>
      <c r="J205" s="138">
        <f>ROUND(I205*H205,2)</f>
        <v>0</v>
      </c>
      <c r="K205" s="139"/>
      <c r="L205" s="32"/>
      <c r="M205" s="140" t="s">
        <v>1</v>
      </c>
      <c r="N205" s="141" t="s">
        <v>39</v>
      </c>
      <c r="P205" s="142">
        <f>O205*H205</f>
        <v>0</v>
      </c>
      <c r="Q205" s="142">
        <v>0</v>
      </c>
      <c r="R205" s="142">
        <f>Q205*H205</f>
        <v>0</v>
      </c>
      <c r="S205" s="142">
        <v>0</v>
      </c>
      <c r="T205" s="143">
        <f>S205*H205</f>
        <v>0</v>
      </c>
      <c r="AR205" s="144" t="s">
        <v>143</v>
      </c>
      <c r="AT205" s="144" t="s">
        <v>139</v>
      </c>
      <c r="AU205" s="144" t="s">
        <v>84</v>
      </c>
      <c r="AY205" s="17" t="s">
        <v>138</v>
      </c>
      <c r="BE205" s="145">
        <f>IF(N205="základní",J205,0)</f>
        <v>0</v>
      </c>
      <c r="BF205" s="145">
        <f>IF(N205="snížená",J205,0)</f>
        <v>0</v>
      </c>
      <c r="BG205" s="145">
        <f>IF(N205="zákl. přenesená",J205,0)</f>
        <v>0</v>
      </c>
      <c r="BH205" s="145">
        <f>IF(N205="sníž. přenesená",J205,0)</f>
        <v>0</v>
      </c>
      <c r="BI205" s="145">
        <f>IF(N205="nulová",J205,0)</f>
        <v>0</v>
      </c>
      <c r="BJ205" s="17" t="s">
        <v>82</v>
      </c>
      <c r="BK205" s="145">
        <f>ROUND(I205*H205,2)</f>
        <v>0</v>
      </c>
      <c r="BL205" s="17" t="s">
        <v>143</v>
      </c>
      <c r="BM205" s="144" t="s">
        <v>416</v>
      </c>
    </row>
    <row r="206" spans="2:65" s="12" customFormat="1" ht="11.25">
      <c r="B206" s="152"/>
      <c r="D206" s="146" t="s">
        <v>178</v>
      </c>
      <c r="E206" s="153" t="s">
        <v>1</v>
      </c>
      <c r="F206" s="154" t="s">
        <v>137</v>
      </c>
      <c r="H206" s="155">
        <v>5</v>
      </c>
      <c r="I206" s="156"/>
      <c r="L206" s="152"/>
      <c r="M206" s="157"/>
      <c r="T206" s="158"/>
      <c r="AT206" s="153" t="s">
        <v>178</v>
      </c>
      <c r="AU206" s="153" t="s">
        <v>84</v>
      </c>
      <c r="AV206" s="12" t="s">
        <v>84</v>
      </c>
      <c r="AW206" s="12" t="s">
        <v>31</v>
      </c>
      <c r="AX206" s="12" t="s">
        <v>82</v>
      </c>
      <c r="AY206" s="153" t="s">
        <v>138</v>
      </c>
    </row>
    <row r="207" spans="2:65" s="1" customFormat="1" ht="24.2" customHeight="1">
      <c r="B207" s="131"/>
      <c r="C207" s="180" t="s">
        <v>417</v>
      </c>
      <c r="D207" s="180" t="s">
        <v>320</v>
      </c>
      <c r="E207" s="181" t="s">
        <v>418</v>
      </c>
      <c r="F207" s="182" t="s">
        <v>419</v>
      </c>
      <c r="G207" s="183" t="s">
        <v>298</v>
      </c>
      <c r="H207" s="184">
        <v>4</v>
      </c>
      <c r="I207" s="185"/>
      <c r="J207" s="186">
        <f>ROUND(I207*H207,2)</f>
        <v>0</v>
      </c>
      <c r="K207" s="187"/>
      <c r="L207" s="188"/>
      <c r="M207" s="189" t="s">
        <v>1</v>
      </c>
      <c r="N207" s="190" t="s">
        <v>39</v>
      </c>
      <c r="P207" s="142">
        <f>O207*H207</f>
        <v>0</v>
      </c>
      <c r="Q207" s="142">
        <v>2.7E-2</v>
      </c>
      <c r="R207" s="142">
        <f>Q207*H207</f>
        <v>0.108</v>
      </c>
      <c r="S207" s="142">
        <v>0</v>
      </c>
      <c r="T207" s="143">
        <f>S207*H207</f>
        <v>0</v>
      </c>
      <c r="AR207" s="144" t="s">
        <v>180</v>
      </c>
      <c r="AT207" s="144" t="s">
        <v>320</v>
      </c>
      <c r="AU207" s="144" t="s">
        <v>84</v>
      </c>
      <c r="AY207" s="17" t="s">
        <v>138</v>
      </c>
      <c r="BE207" s="145">
        <f>IF(N207="základní",J207,0)</f>
        <v>0</v>
      </c>
      <c r="BF207" s="145">
        <f>IF(N207="snížená",J207,0)</f>
        <v>0</v>
      </c>
      <c r="BG207" s="145">
        <f>IF(N207="zákl. přenesená",J207,0)</f>
        <v>0</v>
      </c>
      <c r="BH207" s="145">
        <f>IF(N207="sníž. přenesená",J207,0)</f>
        <v>0</v>
      </c>
      <c r="BI207" s="145">
        <f>IF(N207="nulová",J207,0)</f>
        <v>0</v>
      </c>
      <c r="BJ207" s="17" t="s">
        <v>82</v>
      </c>
      <c r="BK207" s="145">
        <f>ROUND(I207*H207,2)</f>
        <v>0</v>
      </c>
      <c r="BL207" s="17" t="s">
        <v>143</v>
      </c>
      <c r="BM207" s="144" t="s">
        <v>420</v>
      </c>
    </row>
    <row r="208" spans="2:65" s="1" customFormat="1" ht="16.5" customHeight="1">
      <c r="B208" s="131"/>
      <c r="C208" s="180" t="s">
        <v>421</v>
      </c>
      <c r="D208" s="180" t="s">
        <v>320</v>
      </c>
      <c r="E208" s="181" t="s">
        <v>422</v>
      </c>
      <c r="F208" s="182" t="s">
        <v>423</v>
      </c>
      <c r="G208" s="183" t="s">
        <v>298</v>
      </c>
      <c r="H208" s="184">
        <v>1</v>
      </c>
      <c r="I208" s="185"/>
      <c r="J208" s="186">
        <f>ROUND(I208*H208,2)</f>
        <v>0</v>
      </c>
      <c r="K208" s="187"/>
      <c r="L208" s="188"/>
      <c r="M208" s="189" t="s">
        <v>1</v>
      </c>
      <c r="N208" s="190" t="s">
        <v>39</v>
      </c>
      <c r="P208" s="142">
        <f>O208*H208</f>
        <v>0</v>
      </c>
      <c r="Q208" s="142">
        <v>2.7E-2</v>
      </c>
      <c r="R208" s="142">
        <f>Q208*H208</f>
        <v>2.7E-2</v>
      </c>
      <c r="S208" s="142">
        <v>0</v>
      </c>
      <c r="T208" s="143">
        <f>S208*H208</f>
        <v>0</v>
      </c>
      <c r="AR208" s="144" t="s">
        <v>180</v>
      </c>
      <c r="AT208" s="144" t="s">
        <v>320</v>
      </c>
      <c r="AU208" s="144" t="s">
        <v>84</v>
      </c>
      <c r="AY208" s="17" t="s">
        <v>138</v>
      </c>
      <c r="BE208" s="145">
        <f>IF(N208="základní",J208,0)</f>
        <v>0</v>
      </c>
      <c r="BF208" s="145">
        <f>IF(N208="snížená",J208,0)</f>
        <v>0</v>
      </c>
      <c r="BG208" s="145">
        <f>IF(N208="zákl. přenesená",J208,0)</f>
        <v>0</v>
      </c>
      <c r="BH208" s="145">
        <f>IF(N208="sníž. přenesená",J208,0)</f>
        <v>0</v>
      </c>
      <c r="BI208" s="145">
        <f>IF(N208="nulová",J208,0)</f>
        <v>0</v>
      </c>
      <c r="BJ208" s="17" t="s">
        <v>82</v>
      </c>
      <c r="BK208" s="145">
        <f>ROUND(I208*H208,2)</f>
        <v>0</v>
      </c>
      <c r="BL208" s="17" t="s">
        <v>143</v>
      </c>
      <c r="BM208" s="144" t="s">
        <v>424</v>
      </c>
    </row>
    <row r="209" spans="2:65" s="1" customFormat="1" ht="19.5">
      <c r="B209" s="32"/>
      <c r="D209" s="146" t="s">
        <v>145</v>
      </c>
      <c r="F209" s="147" t="s">
        <v>425</v>
      </c>
      <c r="I209" s="148"/>
      <c r="L209" s="32"/>
      <c r="M209" s="149"/>
      <c r="T209" s="56"/>
      <c r="AT209" s="17" t="s">
        <v>145</v>
      </c>
      <c r="AU209" s="17" t="s">
        <v>84</v>
      </c>
    </row>
    <row r="210" spans="2:65" s="1" customFormat="1" ht="33" customHeight="1">
      <c r="B210" s="131"/>
      <c r="C210" s="132" t="s">
        <v>426</v>
      </c>
      <c r="D210" s="132" t="s">
        <v>139</v>
      </c>
      <c r="E210" s="133" t="s">
        <v>427</v>
      </c>
      <c r="F210" s="134" t="s">
        <v>428</v>
      </c>
      <c r="G210" s="135" t="s">
        <v>298</v>
      </c>
      <c r="H210" s="136">
        <v>5</v>
      </c>
      <c r="I210" s="137"/>
      <c r="J210" s="138">
        <f>ROUND(I210*H210,2)</f>
        <v>0</v>
      </c>
      <c r="K210" s="139"/>
      <c r="L210" s="32"/>
      <c r="M210" s="140" t="s">
        <v>1</v>
      </c>
      <c r="N210" s="141" t="s">
        <v>39</v>
      </c>
      <c r="P210" s="142">
        <f>O210*H210</f>
        <v>0</v>
      </c>
      <c r="Q210" s="142">
        <v>5.0000000000000002E-5</v>
      </c>
      <c r="R210" s="142">
        <f>Q210*H210</f>
        <v>2.5000000000000001E-4</v>
      </c>
      <c r="S210" s="142">
        <v>0</v>
      </c>
      <c r="T210" s="143">
        <f>S210*H210</f>
        <v>0</v>
      </c>
      <c r="AR210" s="144" t="s">
        <v>143</v>
      </c>
      <c r="AT210" s="144" t="s">
        <v>139</v>
      </c>
      <c r="AU210" s="144" t="s">
        <v>84</v>
      </c>
      <c r="AY210" s="17" t="s">
        <v>138</v>
      </c>
      <c r="BE210" s="145">
        <f>IF(N210="základní",J210,0)</f>
        <v>0</v>
      </c>
      <c r="BF210" s="145">
        <f>IF(N210="snížená",J210,0)</f>
        <v>0</v>
      </c>
      <c r="BG210" s="145">
        <f>IF(N210="zákl. přenesená",J210,0)</f>
        <v>0</v>
      </c>
      <c r="BH210" s="145">
        <f>IF(N210="sníž. přenesená",J210,0)</f>
        <v>0</v>
      </c>
      <c r="BI210" s="145">
        <f>IF(N210="nulová",J210,0)</f>
        <v>0</v>
      </c>
      <c r="BJ210" s="17" t="s">
        <v>82</v>
      </c>
      <c r="BK210" s="145">
        <f>ROUND(I210*H210,2)</f>
        <v>0</v>
      </c>
      <c r="BL210" s="17" t="s">
        <v>143</v>
      </c>
      <c r="BM210" s="144" t="s">
        <v>429</v>
      </c>
    </row>
    <row r="211" spans="2:65" s="12" customFormat="1" ht="11.25">
      <c r="B211" s="152"/>
      <c r="D211" s="146" t="s">
        <v>178</v>
      </c>
      <c r="E211" s="153" t="s">
        <v>1</v>
      </c>
      <c r="F211" s="154" t="s">
        <v>137</v>
      </c>
      <c r="H211" s="155">
        <v>5</v>
      </c>
      <c r="I211" s="156"/>
      <c r="L211" s="152"/>
      <c r="M211" s="157"/>
      <c r="T211" s="158"/>
      <c r="AT211" s="153" t="s">
        <v>178</v>
      </c>
      <c r="AU211" s="153" t="s">
        <v>84</v>
      </c>
      <c r="AV211" s="12" t="s">
        <v>84</v>
      </c>
      <c r="AW211" s="12" t="s">
        <v>31</v>
      </c>
      <c r="AX211" s="12" t="s">
        <v>82</v>
      </c>
      <c r="AY211" s="153" t="s">
        <v>138</v>
      </c>
    </row>
    <row r="212" spans="2:65" s="1" customFormat="1" ht="21.75" customHeight="1">
      <c r="B212" s="131"/>
      <c r="C212" s="180" t="s">
        <v>430</v>
      </c>
      <c r="D212" s="180" t="s">
        <v>320</v>
      </c>
      <c r="E212" s="181" t="s">
        <v>431</v>
      </c>
      <c r="F212" s="182" t="s">
        <v>432</v>
      </c>
      <c r="G212" s="183" t="s">
        <v>298</v>
      </c>
      <c r="H212" s="184">
        <v>15</v>
      </c>
      <c r="I212" s="185"/>
      <c r="J212" s="186">
        <f>ROUND(I212*H212,2)</f>
        <v>0</v>
      </c>
      <c r="K212" s="187"/>
      <c r="L212" s="188"/>
      <c r="M212" s="189" t="s">
        <v>1</v>
      </c>
      <c r="N212" s="190" t="s">
        <v>39</v>
      </c>
      <c r="P212" s="142">
        <f>O212*H212</f>
        <v>0</v>
      </c>
      <c r="Q212" s="142">
        <v>3.5400000000000002E-3</v>
      </c>
      <c r="R212" s="142">
        <f>Q212*H212</f>
        <v>5.3100000000000001E-2</v>
      </c>
      <c r="S212" s="142">
        <v>0</v>
      </c>
      <c r="T212" s="143">
        <f>S212*H212</f>
        <v>0</v>
      </c>
      <c r="AR212" s="144" t="s">
        <v>180</v>
      </c>
      <c r="AT212" s="144" t="s">
        <v>320</v>
      </c>
      <c r="AU212" s="144" t="s">
        <v>84</v>
      </c>
      <c r="AY212" s="17" t="s">
        <v>138</v>
      </c>
      <c r="BE212" s="145">
        <f>IF(N212="základní",J212,0)</f>
        <v>0</v>
      </c>
      <c r="BF212" s="145">
        <f>IF(N212="snížená",J212,0)</f>
        <v>0</v>
      </c>
      <c r="BG212" s="145">
        <f>IF(N212="zákl. přenesená",J212,0)</f>
        <v>0</v>
      </c>
      <c r="BH212" s="145">
        <f>IF(N212="sníž. přenesená",J212,0)</f>
        <v>0</v>
      </c>
      <c r="BI212" s="145">
        <f>IF(N212="nulová",J212,0)</f>
        <v>0</v>
      </c>
      <c r="BJ212" s="17" t="s">
        <v>82</v>
      </c>
      <c r="BK212" s="145">
        <f>ROUND(I212*H212,2)</f>
        <v>0</v>
      </c>
      <c r="BL212" s="17" t="s">
        <v>143</v>
      </c>
      <c r="BM212" s="144" t="s">
        <v>433</v>
      </c>
    </row>
    <row r="213" spans="2:65" s="12" customFormat="1" ht="11.25">
      <c r="B213" s="152"/>
      <c r="D213" s="146" t="s">
        <v>178</v>
      </c>
      <c r="F213" s="154" t="s">
        <v>434</v>
      </c>
      <c r="H213" s="155">
        <v>15</v>
      </c>
      <c r="I213" s="156"/>
      <c r="L213" s="152"/>
      <c r="M213" s="157"/>
      <c r="T213" s="158"/>
      <c r="AT213" s="153" t="s">
        <v>178</v>
      </c>
      <c r="AU213" s="153" t="s">
        <v>84</v>
      </c>
      <c r="AV213" s="12" t="s">
        <v>84</v>
      </c>
      <c r="AW213" s="12" t="s">
        <v>3</v>
      </c>
      <c r="AX213" s="12" t="s">
        <v>82</v>
      </c>
      <c r="AY213" s="153" t="s">
        <v>138</v>
      </c>
    </row>
    <row r="214" spans="2:65" s="1" customFormat="1" ht="24.2" customHeight="1">
      <c r="B214" s="131"/>
      <c r="C214" s="132" t="s">
        <v>435</v>
      </c>
      <c r="D214" s="132" t="s">
        <v>139</v>
      </c>
      <c r="E214" s="133" t="s">
        <v>436</v>
      </c>
      <c r="F214" s="134" t="s">
        <v>437</v>
      </c>
      <c r="G214" s="135" t="s">
        <v>207</v>
      </c>
      <c r="H214" s="136">
        <v>3.069</v>
      </c>
      <c r="I214" s="137"/>
      <c r="J214" s="138">
        <f>ROUND(I214*H214,2)</f>
        <v>0</v>
      </c>
      <c r="K214" s="139"/>
      <c r="L214" s="32"/>
      <c r="M214" s="140" t="s">
        <v>1</v>
      </c>
      <c r="N214" s="141" t="s">
        <v>39</v>
      </c>
      <c r="P214" s="142">
        <f>O214*H214</f>
        <v>0</v>
      </c>
      <c r="Q214" s="142">
        <v>3.0000000000000001E-5</v>
      </c>
      <c r="R214" s="142">
        <f>Q214*H214</f>
        <v>9.2070000000000004E-5</v>
      </c>
      <c r="S214" s="142">
        <v>0</v>
      </c>
      <c r="T214" s="143">
        <f>S214*H214</f>
        <v>0</v>
      </c>
      <c r="AR214" s="144" t="s">
        <v>143</v>
      </c>
      <c r="AT214" s="144" t="s">
        <v>139</v>
      </c>
      <c r="AU214" s="144" t="s">
        <v>84</v>
      </c>
      <c r="AY214" s="17" t="s">
        <v>138</v>
      </c>
      <c r="BE214" s="145">
        <f>IF(N214="základní",J214,0)</f>
        <v>0</v>
      </c>
      <c r="BF214" s="145">
        <f>IF(N214="snížená",J214,0)</f>
        <v>0</v>
      </c>
      <c r="BG214" s="145">
        <f>IF(N214="zákl. přenesená",J214,0)</f>
        <v>0</v>
      </c>
      <c r="BH214" s="145">
        <f>IF(N214="sníž. přenesená",J214,0)</f>
        <v>0</v>
      </c>
      <c r="BI214" s="145">
        <f>IF(N214="nulová",J214,0)</f>
        <v>0</v>
      </c>
      <c r="BJ214" s="17" t="s">
        <v>82</v>
      </c>
      <c r="BK214" s="145">
        <f>ROUND(I214*H214,2)</f>
        <v>0</v>
      </c>
      <c r="BL214" s="17" t="s">
        <v>143</v>
      </c>
      <c r="BM214" s="144" t="s">
        <v>438</v>
      </c>
    </row>
    <row r="215" spans="2:65" s="12" customFormat="1" ht="11.25">
      <c r="B215" s="152"/>
      <c r="D215" s="146" t="s">
        <v>178</v>
      </c>
      <c r="E215" s="153" t="s">
        <v>1</v>
      </c>
      <c r="F215" s="154" t="s">
        <v>439</v>
      </c>
      <c r="H215" s="155">
        <v>3.069</v>
      </c>
      <c r="I215" s="156"/>
      <c r="L215" s="152"/>
      <c r="M215" s="157"/>
      <c r="T215" s="158"/>
      <c r="AT215" s="153" t="s">
        <v>178</v>
      </c>
      <c r="AU215" s="153" t="s">
        <v>84</v>
      </c>
      <c r="AV215" s="12" t="s">
        <v>84</v>
      </c>
      <c r="AW215" s="12" t="s">
        <v>31</v>
      </c>
      <c r="AX215" s="12" t="s">
        <v>82</v>
      </c>
      <c r="AY215" s="153" t="s">
        <v>138</v>
      </c>
    </row>
    <row r="216" spans="2:65" s="1" customFormat="1" ht="16.5" customHeight="1">
      <c r="B216" s="131"/>
      <c r="C216" s="180" t="s">
        <v>440</v>
      </c>
      <c r="D216" s="180" t="s">
        <v>320</v>
      </c>
      <c r="E216" s="181" t="s">
        <v>441</v>
      </c>
      <c r="F216" s="182" t="s">
        <v>442</v>
      </c>
      <c r="G216" s="183" t="s">
        <v>207</v>
      </c>
      <c r="H216" s="184">
        <v>3.3759999999999999</v>
      </c>
      <c r="I216" s="185"/>
      <c r="J216" s="186">
        <f>ROUND(I216*H216,2)</f>
        <v>0</v>
      </c>
      <c r="K216" s="187"/>
      <c r="L216" s="188"/>
      <c r="M216" s="189" t="s">
        <v>1</v>
      </c>
      <c r="N216" s="190" t="s">
        <v>39</v>
      </c>
      <c r="P216" s="142">
        <f>O216*H216</f>
        <v>0</v>
      </c>
      <c r="Q216" s="142">
        <v>5.0000000000000001E-4</v>
      </c>
      <c r="R216" s="142">
        <f>Q216*H216</f>
        <v>1.688E-3</v>
      </c>
      <c r="S216" s="142">
        <v>0</v>
      </c>
      <c r="T216" s="143">
        <f>S216*H216</f>
        <v>0</v>
      </c>
      <c r="AR216" s="144" t="s">
        <v>180</v>
      </c>
      <c r="AT216" s="144" t="s">
        <v>320</v>
      </c>
      <c r="AU216" s="144" t="s">
        <v>84</v>
      </c>
      <c r="AY216" s="17" t="s">
        <v>138</v>
      </c>
      <c r="BE216" s="145">
        <f>IF(N216="základní",J216,0)</f>
        <v>0</v>
      </c>
      <c r="BF216" s="145">
        <f>IF(N216="snížená",J216,0)</f>
        <v>0</v>
      </c>
      <c r="BG216" s="145">
        <f>IF(N216="zákl. přenesená",J216,0)</f>
        <v>0</v>
      </c>
      <c r="BH216" s="145">
        <f>IF(N216="sníž. přenesená",J216,0)</f>
        <v>0</v>
      </c>
      <c r="BI216" s="145">
        <f>IF(N216="nulová",J216,0)</f>
        <v>0</v>
      </c>
      <c r="BJ216" s="17" t="s">
        <v>82</v>
      </c>
      <c r="BK216" s="145">
        <f>ROUND(I216*H216,2)</f>
        <v>0</v>
      </c>
      <c r="BL216" s="17" t="s">
        <v>143</v>
      </c>
      <c r="BM216" s="144" t="s">
        <v>443</v>
      </c>
    </row>
    <row r="217" spans="2:65" s="12" customFormat="1" ht="11.25">
      <c r="B217" s="152"/>
      <c r="D217" s="146" t="s">
        <v>178</v>
      </c>
      <c r="F217" s="154" t="s">
        <v>444</v>
      </c>
      <c r="H217" s="155">
        <v>3.3759999999999999</v>
      </c>
      <c r="I217" s="156"/>
      <c r="L217" s="152"/>
      <c r="M217" s="157"/>
      <c r="T217" s="158"/>
      <c r="AT217" s="153" t="s">
        <v>178</v>
      </c>
      <c r="AU217" s="153" t="s">
        <v>84</v>
      </c>
      <c r="AV217" s="12" t="s">
        <v>84</v>
      </c>
      <c r="AW217" s="12" t="s">
        <v>3</v>
      </c>
      <c r="AX217" s="12" t="s">
        <v>82</v>
      </c>
      <c r="AY217" s="153" t="s">
        <v>138</v>
      </c>
    </row>
    <row r="218" spans="2:65" s="1" customFormat="1" ht="21.75" customHeight="1">
      <c r="B218" s="131"/>
      <c r="C218" s="132" t="s">
        <v>445</v>
      </c>
      <c r="D218" s="132" t="s">
        <v>139</v>
      </c>
      <c r="E218" s="133" t="s">
        <v>446</v>
      </c>
      <c r="F218" s="134" t="s">
        <v>447</v>
      </c>
      <c r="G218" s="135" t="s">
        <v>298</v>
      </c>
      <c r="H218" s="136">
        <v>5</v>
      </c>
      <c r="I218" s="137"/>
      <c r="J218" s="138">
        <f>ROUND(I218*H218,2)</f>
        <v>0</v>
      </c>
      <c r="K218" s="139"/>
      <c r="L218" s="32"/>
      <c r="M218" s="140" t="s">
        <v>1</v>
      </c>
      <c r="N218" s="141" t="s">
        <v>39</v>
      </c>
      <c r="P218" s="142">
        <f>O218*H218</f>
        <v>0</v>
      </c>
      <c r="Q218" s="142">
        <v>0</v>
      </c>
      <c r="R218" s="142">
        <f>Q218*H218</f>
        <v>0</v>
      </c>
      <c r="S218" s="142">
        <v>0</v>
      </c>
      <c r="T218" s="143">
        <f>S218*H218</f>
        <v>0</v>
      </c>
      <c r="AR218" s="144" t="s">
        <v>143</v>
      </c>
      <c r="AT218" s="144" t="s">
        <v>139</v>
      </c>
      <c r="AU218" s="144" t="s">
        <v>84</v>
      </c>
      <c r="AY218" s="17" t="s">
        <v>138</v>
      </c>
      <c r="BE218" s="145">
        <f>IF(N218="základní",J218,0)</f>
        <v>0</v>
      </c>
      <c r="BF218" s="145">
        <f>IF(N218="snížená",J218,0)</f>
        <v>0</v>
      </c>
      <c r="BG218" s="145">
        <f>IF(N218="zákl. přenesená",J218,0)</f>
        <v>0</v>
      </c>
      <c r="BH218" s="145">
        <f>IF(N218="sníž. přenesená",J218,0)</f>
        <v>0</v>
      </c>
      <c r="BI218" s="145">
        <f>IF(N218="nulová",J218,0)</f>
        <v>0</v>
      </c>
      <c r="BJ218" s="17" t="s">
        <v>82</v>
      </c>
      <c r="BK218" s="145">
        <f>ROUND(I218*H218,2)</f>
        <v>0</v>
      </c>
      <c r="BL218" s="17" t="s">
        <v>143</v>
      </c>
      <c r="BM218" s="144" t="s">
        <v>448</v>
      </c>
    </row>
    <row r="219" spans="2:65" s="12" customFormat="1" ht="11.25">
      <c r="B219" s="152"/>
      <c r="D219" s="146" t="s">
        <v>178</v>
      </c>
      <c r="E219" s="153" t="s">
        <v>1</v>
      </c>
      <c r="F219" s="154" t="s">
        <v>137</v>
      </c>
      <c r="H219" s="155">
        <v>5</v>
      </c>
      <c r="I219" s="156"/>
      <c r="L219" s="152"/>
      <c r="M219" s="157"/>
      <c r="T219" s="158"/>
      <c r="AT219" s="153" t="s">
        <v>178</v>
      </c>
      <c r="AU219" s="153" t="s">
        <v>84</v>
      </c>
      <c r="AV219" s="12" t="s">
        <v>84</v>
      </c>
      <c r="AW219" s="12" t="s">
        <v>31</v>
      </c>
      <c r="AX219" s="12" t="s">
        <v>82</v>
      </c>
      <c r="AY219" s="153" t="s">
        <v>138</v>
      </c>
    </row>
    <row r="220" spans="2:65" s="1" customFormat="1" ht="24.2" customHeight="1">
      <c r="B220" s="131"/>
      <c r="C220" s="132" t="s">
        <v>449</v>
      </c>
      <c r="D220" s="132" t="s">
        <v>139</v>
      </c>
      <c r="E220" s="133" t="s">
        <v>450</v>
      </c>
      <c r="F220" s="134" t="s">
        <v>451</v>
      </c>
      <c r="G220" s="135" t="s">
        <v>207</v>
      </c>
      <c r="H220" s="136">
        <v>5</v>
      </c>
      <c r="I220" s="137"/>
      <c r="J220" s="138">
        <f>ROUND(I220*H220,2)</f>
        <v>0</v>
      </c>
      <c r="K220" s="139"/>
      <c r="L220" s="32"/>
      <c r="M220" s="140" t="s">
        <v>1</v>
      </c>
      <c r="N220" s="141" t="s">
        <v>39</v>
      </c>
      <c r="P220" s="142">
        <f>O220*H220</f>
        <v>0</v>
      </c>
      <c r="Q220" s="142">
        <v>0</v>
      </c>
      <c r="R220" s="142">
        <f>Q220*H220</f>
        <v>0</v>
      </c>
      <c r="S220" s="142">
        <v>0</v>
      </c>
      <c r="T220" s="143">
        <f>S220*H220</f>
        <v>0</v>
      </c>
      <c r="AR220" s="144" t="s">
        <v>143</v>
      </c>
      <c r="AT220" s="144" t="s">
        <v>139</v>
      </c>
      <c r="AU220" s="144" t="s">
        <v>84</v>
      </c>
      <c r="AY220" s="17" t="s">
        <v>138</v>
      </c>
      <c r="BE220" s="145">
        <f>IF(N220="základní",J220,0)</f>
        <v>0</v>
      </c>
      <c r="BF220" s="145">
        <f>IF(N220="snížená",J220,0)</f>
        <v>0</v>
      </c>
      <c r="BG220" s="145">
        <f>IF(N220="zákl. přenesená",J220,0)</f>
        <v>0</v>
      </c>
      <c r="BH220" s="145">
        <f>IF(N220="sníž. přenesená",J220,0)</f>
        <v>0</v>
      </c>
      <c r="BI220" s="145">
        <f>IF(N220="nulová",J220,0)</f>
        <v>0</v>
      </c>
      <c r="BJ220" s="17" t="s">
        <v>82</v>
      </c>
      <c r="BK220" s="145">
        <f>ROUND(I220*H220,2)</f>
        <v>0</v>
      </c>
      <c r="BL220" s="17" t="s">
        <v>143</v>
      </c>
      <c r="BM220" s="144" t="s">
        <v>452</v>
      </c>
    </row>
    <row r="221" spans="2:65" s="12" customFormat="1" ht="11.25">
      <c r="B221" s="152"/>
      <c r="D221" s="146" t="s">
        <v>178</v>
      </c>
      <c r="E221" s="153" t="s">
        <v>1</v>
      </c>
      <c r="F221" s="154" t="s">
        <v>453</v>
      </c>
      <c r="H221" s="155">
        <v>5</v>
      </c>
      <c r="I221" s="156"/>
      <c r="L221" s="152"/>
      <c r="M221" s="157"/>
      <c r="T221" s="158"/>
      <c r="AT221" s="153" t="s">
        <v>178</v>
      </c>
      <c r="AU221" s="153" t="s">
        <v>84</v>
      </c>
      <c r="AV221" s="12" t="s">
        <v>84</v>
      </c>
      <c r="AW221" s="12" t="s">
        <v>31</v>
      </c>
      <c r="AX221" s="12" t="s">
        <v>82</v>
      </c>
      <c r="AY221" s="153" t="s">
        <v>138</v>
      </c>
    </row>
    <row r="222" spans="2:65" s="1" customFormat="1" ht="16.5" customHeight="1">
      <c r="B222" s="131"/>
      <c r="C222" s="180" t="s">
        <v>454</v>
      </c>
      <c r="D222" s="180" t="s">
        <v>320</v>
      </c>
      <c r="E222" s="181" t="s">
        <v>455</v>
      </c>
      <c r="F222" s="182" t="s">
        <v>456</v>
      </c>
      <c r="G222" s="183" t="s">
        <v>356</v>
      </c>
      <c r="H222" s="184">
        <v>0.4</v>
      </c>
      <c r="I222" s="185"/>
      <c r="J222" s="186">
        <f>ROUND(I222*H222,2)</f>
        <v>0</v>
      </c>
      <c r="K222" s="187"/>
      <c r="L222" s="188"/>
      <c r="M222" s="189" t="s">
        <v>1</v>
      </c>
      <c r="N222" s="190" t="s">
        <v>39</v>
      </c>
      <c r="P222" s="142">
        <f>O222*H222</f>
        <v>0</v>
      </c>
      <c r="Q222" s="142">
        <v>1E-3</v>
      </c>
      <c r="R222" s="142">
        <f>Q222*H222</f>
        <v>4.0000000000000002E-4</v>
      </c>
      <c r="S222" s="142">
        <v>0</v>
      </c>
      <c r="T222" s="143">
        <f>S222*H222</f>
        <v>0</v>
      </c>
      <c r="AR222" s="144" t="s">
        <v>180</v>
      </c>
      <c r="AT222" s="144" t="s">
        <v>320</v>
      </c>
      <c r="AU222" s="144" t="s">
        <v>84</v>
      </c>
      <c r="AY222" s="17" t="s">
        <v>138</v>
      </c>
      <c r="BE222" s="145">
        <f>IF(N222="základní",J222,0)</f>
        <v>0</v>
      </c>
      <c r="BF222" s="145">
        <f>IF(N222="snížená",J222,0)</f>
        <v>0</v>
      </c>
      <c r="BG222" s="145">
        <f>IF(N222="zákl. přenesená",J222,0)</f>
        <v>0</v>
      </c>
      <c r="BH222" s="145">
        <f>IF(N222="sníž. přenesená",J222,0)</f>
        <v>0</v>
      </c>
      <c r="BI222" s="145">
        <f>IF(N222="nulová",J222,0)</f>
        <v>0</v>
      </c>
      <c r="BJ222" s="17" t="s">
        <v>82</v>
      </c>
      <c r="BK222" s="145">
        <f>ROUND(I222*H222,2)</f>
        <v>0</v>
      </c>
      <c r="BL222" s="17" t="s">
        <v>143</v>
      </c>
      <c r="BM222" s="144" t="s">
        <v>457</v>
      </c>
    </row>
    <row r="223" spans="2:65" s="1" customFormat="1" ht="19.5">
      <c r="B223" s="32"/>
      <c r="D223" s="146" t="s">
        <v>145</v>
      </c>
      <c r="F223" s="147" t="s">
        <v>458</v>
      </c>
      <c r="I223" s="148"/>
      <c r="L223" s="32"/>
      <c r="M223" s="149"/>
      <c r="T223" s="56"/>
      <c r="AT223" s="17" t="s">
        <v>145</v>
      </c>
      <c r="AU223" s="17" t="s">
        <v>84</v>
      </c>
    </row>
    <row r="224" spans="2:65" s="12" customFormat="1" ht="11.25">
      <c r="B224" s="152"/>
      <c r="D224" s="146" t="s">
        <v>178</v>
      </c>
      <c r="E224" s="153" t="s">
        <v>1</v>
      </c>
      <c r="F224" s="154" t="s">
        <v>459</v>
      </c>
      <c r="H224" s="155">
        <v>0.4</v>
      </c>
      <c r="I224" s="156"/>
      <c r="L224" s="152"/>
      <c r="M224" s="157"/>
      <c r="T224" s="158"/>
      <c r="AT224" s="153" t="s">
        <v>178</v>
      </c>
      <c r="AU224" s="153" t="s">
        <v>84</v>
      </c>
      <c r="AV224" s="12" t="s">
        <v>84</v>
      </c>
      <c r="AW224" s="12" t="s">
        <v>31</v>
      </c>
      <c r="AX224" s="12" t="s">
        <v>82</v>
      </c>
      <c r="AY224" s="153" t="s">
        <v>138</v>
      </c>
    </row>
    <row r="225" spans="2:65" s="1" customFormat="1" ht="33" customHeight="1">
      <c r="B225" s="131"/>
      <c r="C225" s="132" t="s">
        <v>460</v>
      </c>
      <c r="D225" s="132" t="s">
        <v>139</v>
      </c>
      <c r="E225" s="133" t="s">
        <v>461</v>
      </c>
      <c r="F225" s="134" t="s">
        <v>462</v>
      </c>
      <c r="G225" s="135" t="s">
        <v>207</v>
      </c>
      <c r="H225" s="136">
        <v>100.47</v>
      </c>
      <c r="I225" s="137"/>
      <c r="J225" s="138">
        <f>ROUND(I225*H225,2)</f>
        <v>0</v>
      </c>
      <c r="K225" s="139"/>
      <c r="L225" s="32"/>
      <c r="M225" s="140" t="s">
        <v>1</v>
      </c>
      <c r="N225" s="141" t="s">
        <v>39</v>
      </c>
      <c r="P225" s="142">
        <f>O225*H225</f>
        <v>0</v>
      </c>
      <c r="Q225" s="142">
        <v>0</v>
      </c>
      <c r="R225" s="142">
        <f>Q225*H225</f>
        <v>0</v>
      </c>
      <c r="S225" s="142">
        <v>0</v>
      </c>
      <c r="T225" s="143">
        <f>S225*H225</f>
        <v>0</v>
      </c>
      <c r="AR225" s="144" t="s">
        <v>143</v>
      </c>
      <c r="AT225" s="144" t="s">
        <v>139</v>
      </c>
      <c r="AU225" s="144" t="s">
        <v>84</v>
      </c>
      <c r="AY225" s="17" t="s">
        <v>138</v>
      </c>
      <c r="BE225" s="145">
        <f>IF(N225="základní",J225,0)</f>
        <v>0</v>
      </c>
      <c r="BF225" s="145">
        <f>IF(N225="snížená",J225,0)</f>
        <v>0</v>
      </c>
      <c r="BG225" s="145">
        <f>IF(N225="zákl. přenesená",J225,0)</f>
        <v>0</v>
      </c>
      <c r="BH225" s="145">
        <f>IF(N225="sníž. přenesená",J225,0)</f>
        <v>0</v>
      </c>
      <c r="BI225" s="145">
        <f>IF(N225="nulová",J225,0)</f>
        <v>0</v>
      </c>
      <c r="BJ225" s="17" t="s">
        <v>82</v>
      </c>
      <c r="BK225" s="145">
        <f>ROUND(I225*H225,2)</f>
        <v>0</v>
      </c>
      <c r="BL225" s="17" t="s">
        <v>143</v>
      </c>
      <c r="BM225" s="144" t="s">
        <v>463</v>
      </c>
    </row>
    <row r="226" spans="2:65" s="12" customFormat="1" ht="11.25">
      <c r="B226" s="152"/>
      <c r="D226" s="146" t="s">
        <v>178</v>
      </c>
      <c r="E226" s="153" t="s">
        <v>1</v>
      </c>
      <c r="F226" s="154" t="s">
        <v>366</v>
      </c>
      <c r="H226" s="155">
        <v>100.47</v>
      </c>
      <c r="I226" s="156"/>
      <c r="L226" s="152"/>
      <c r="M226" s="157"/>
      <c r="T226" s="158"/>
      <c r="AT226" s="153" t="s">
        <v>178</v>
      </c>
      <c r="AU226" s="153" t="s">
        <v>84</v>
      </c>
      <c r="AV226" s="12" t="s">
        <v>84</v>
      </c>
      <c r="AW226" s="12" t="s">
        <v>31</v>
      </c>
      <c r="AX226" s="12" t="s">
        <v>82</v>
      </c>
      <c r="AY226" s="153" t="s">
        <v>138</v>
      </c>
    </row>
    <row r="227" spans="2:65" s="1" customFormat="1" ht="24.2" customHeight="1">
      <c r="B227" s="131"/>
      <c r="C227" s="132" t="s">
        <v>464</v>
      </c>
      <c r="D227" s="132" t="s">
        <v>139</v>
      </c>
      <c r="E227" s="133" t="s">
        <v>465</v>
      </c>
      <c r="F227" s="134" t="s">
        <v>466</v>
      </c>
      <c r="G227" s="135" t="s">
        <v>214</v>
      </c>
      <c r="H227" s="136">
        <v>8.7240000000000002</v>
      </c>
      <c r="I227" s="137"/>
      <c r="J227" s="138">
        <f>ROUND(I227*H227,2)</f>
        <v>0</v>
      </c>
      <c r="K227" s="139"/>
      <c r="L227" s="32"/>
      <c r="M227" s="140" t="s">
        <v>1</v>
      </c>
      <c r="N227" s="141" t="s">
        <v>39</v>
      </c>
      <c r="P227" s="142">
        <f>O227*H227</f>
        <v>0</v>
      </c>
      <c r="Q227" s="142">
        <v>0</v>
      </c>
      <c r="R227" s="142">
        <f>Q227*H227</f>
        <v>0</v>
      </c>
      <c r="S227" s="142">
        <v>0</v>
      </c>
      <c r="T227" s="143">
        <f>S227*H227</f>
        <v>0</v>
      </c>
      <c r="AR227" s="144" t="s">
        <v>143</v>
      </c>
      <c r="AT227" s="144" t="s">
        <v>139</v>
      </c>
      <c r="AU227" s="144" t="s">
        <v>84</v>
      </c>
      <c r="AY227" s="17" t="s">
        <v>138</v>
      </c>
      <c r="BE227" s="145">
        <f>IF(N227="základní",J227,0)</f>
        <v>0</v>
      </c>
      <c r="BF227" s="145">
        <f>IF(N227="snížená",J227,0)</f>
        <v>0</v>
      </c>
      <c r="BG227" s="145">
        <f>IF(N227="zákl. přenesená",J227,0)</f>
        <v>0</v>
      </c>
      <c r="BH227" s="145">
        <f>IF(N227="sníž. přenesená",J227,0)</f>
        <v>0</v>
      </c>
      <c r="BI227" s="145">
        <f>IF(N227="nulová",J227,0)</f>
        <v>0</v>
      </c>
      <c r="BJ227" s="17" t="s">
        <v>82</v>
      </c>
      <c r="BK227" s="145">
        <f>ROUND(I227*H227,2)</f>
        <v>0</v>
      </c>
      <c r="BL227" s="17" t="s">
        <v>143</v>
      </c>
      <c r="BM227" s="144" t="s">
        <v>467</v>
      </c>
    </row>
    <row r="228" spans="2:65" s="12" customFormat="1" ht="22.5">
      <c r="B228" s="152"/>
      <c r="D228" s="146" t="s">
        <v>178</v>
      </c>
      <c r="E228" s="153" t="s">
        <v>1</v>
      </c>
      <c r="F228" s="154" t="s">
        <v>468</v>
      </c>
      <c r="H228" s="155">
        <v>6.2240000000000002</v>
      </c>
      <c r="I228" s="156"/>
      <c r="L228" s="152"/>
      <c r="M228" s="157"/>
      <c r="T228" s="158"/>
      <c r="AT228" s="153" t="s">
        <v>178</v>
      </c>
      <c r="AU228" s="153" t="s">
        <v>84</v>
      </c>
      <c r="AV228" s="12" t="s">
        <v>84</v>
      </c>
      <c r="AW228" s="12" t="s">
        <v>31</v>
      </c>
      <c r="AX228" s="12" t="s">
        <v>74</v>
      </c>
      <c r="AY228" s="153" t="s">
        <v>138</v>
      </c>
    </row>
    <row r="229" spans="2:65" s="12" customFormat="1" ht="11.25">
      <c r="B229" s="152"/>
      <c r="D229" s="146" t="s">
        <v>178</v>
      </c>
      <c r="E229" s="153" t="s">
        <v>1</v>
      </c>
      <c r="F229" s="154" t="s">
        <v>469</v>
      </c>
      <c r="H229" s="155">
        <v>2.5</v>
      </c>
      <c r="I229" s="156"/>
      <c r="L229" s="152"/>
      <c r="M229" s="157"/>
      <c r="T229" s="158"/>
      <c r="AT229" s="153" t="s">
        <v>178</v>
      </c>
      <c r="AU229" s="153" t="s">
        <v>84</v>
      </c>
      <c r="AV229" s="12" t="s">
        <v>84</v>
      </c>
      <c r="AW229" s="12" t="s">
        <v>31</v>
      </c>
      <c r="AX229" s="12" t="s">
        <v>74</v>
      </c>
      <c r="AY229" s="153" t="s">
        <v>138</v>
      </c>
    </row>
    <row r="230" spans="2:65" s="13" customFormat="1" ht="11.25">
      <c r="B230" s="163"/>
      <c r="D230" s="146" t="s">
        <v>178</v>
      </c>
      <c r="E230" s="164" t="s">
        <v>1</v>
      </c>
      <c r="F230" s="165" t="s">
        <v>221</v>
      </c>
      <c r="H230" s="166">
        <v>8.7240000000000002</v>
      </c>
      <c r="I230" s="167"/>
      <c r="L230" s="163"/>
      <c r="M230" s="168"/>
      <c r="T230" s="169"/>
      <c r="AT230" s="164" t="s">
        <v>178</v>
      </c>
      <c r="AU230" s="164" t="s">
        <v>84</v>
      </c>
      <c r="AV230" s="13" t="s">
        <v>143</v>
      </c>
      <c r="AW230" s="13" t="s">
        <v>31</v>
      </c>
      <c r="AX230" s="13" t="s">
        <v>82</v>
      </c>
      <c r="AY230" s="164" t="s">
        <v>138</v>
      </c>
    </row>
    <row r="231" spans="2:65" s="1" customFormat="1" ht="24.95" customHeight="1">
      <c r="B231" s="131"/>
      <c r="C231" s="180" t="s">
        <v>470</v>
      </c>
      <c r="D231" s="180" t="s">
        <v>320</v>
      </c>
      <c r="E231" s="181" t="s">
        <v>471</v>
      </c>
      <c r="F231" s="182" t="s">
        <v>2125</v>
      </c>
      <c r="G231" s="183" t="s">
        <v>356</v>
      </c>
      <c r="H231" s="184">
        <v>3.89</v>
      </c>
      <c r="I231" s="185"/>
      <c r="J231" s="186">
        <f>ROUND(I231*H231,2)</f>
        <v>0</v>
      </c>
      <c r="K231" s="187"/>
      <c r="L231" s="188"/>
      <c r="M231" s="189" t="s">
        <v>1</v>
      </c>
      <c r="N231" s="190" t="s">
        <v>39</v>
      </c>
      <c r="P231" s="142">
        <f>O231*H231</f>
        <v>0</v>
      </c>
      <c r="Q231" s="142">
        <v>1E-3</v>
      </c>
      <c r="R231" s="142">
        <f>Q231*H231</f>
        <v>3.8900000000000002E-3</v>
      </c>
      <c r="S231" s="142">
        <v>0</v>
      </c>
      <c r="T231" s="143">
        <f>S231*H231</f>
        <v>0</v>
      </c>
      <c r="AR231" s="144" t="s">
        <v>180</v>
      </c>
      <c r="AT231" s="144" t="s">
        <v>320</v>
      </c>
      <c r="AU231" s="144" t="s">
        <v>84</v>
      </c>
      <c r="AY231" s="17" t="s">
        <v>138</v>
      </c>
      <c r="BE231" s="145">
        <f>IF(N231="základní",J231,0)</f>
        <v>0</v>
      </c>
      <c r="BF231" s="145">
        <f>IF(N231="snížená",J231,0)</f>
        <v>0</v>
      </c>
      <c r="BG231" s="145">
        <f>IF(N231="zákl. přenesená",J231,0)</f>
        <v>0</v>
      </c>
      <c r="BH231" s="145">
        <f>IF(N231="sníž. přenesená",J231,0)</f>
        <v>0</v>
      </c>
      <c r="BI231" s="145">
        <f>IF(N231="nulová",J231,0)</f>
        <v>0</v>
      </c>
      <c r="BJ231" s="17" t="s">
        <v>82</v>
      </c>
      <c r="BK231" s="145">
        <f>ROUND(I231*H231,2)</f>
        <v>0</v>
      </c>
      <c r="BL231" s="17" t="s">
        <v>143</v>
      </c>
      <c r="BM231" s="144" t="s">
        <v>472</v>
      </c>
    </row>
    <row r="232" spans="2:65" s="1" customFormat="1" ht="19.5">
      <c r="B232" s="32"/>
      <c r="D232" s="146" t="s">
        <v>145</v>
      </c>
      <c r="F232" s="147" t="s">
        <v>473</v>
      </c>
      <c r="I232" s="148"/>
      <c r="L232" s="32"/>
      <c r="M232" s="149"/>
      <c r="T232" s="56"/>
      <c r="AT232" s="17" t="s">
        <v>145</v>
      </c>
      <c r="AU232" s="17" t="s">
        <v>84</v>
      </c>
    </row>
    <row r="233" spans="2:65" s="12" customFormat="1" ht="11.25">
      <c r="B233" s="152"/>
      <c r="D233" s="146" t="s">
        <v>178</v>
      </c>
      <c r="E233" s="153" t="s">
        <v>1</v>
      </c>
      <c r="F233" s="154" t="s">
        <v>474</v>
      </c>
      <c r="H233" s="155">
        <v>3.89</v>
      </c>
      <c r="I233" s="156"/>
      <c r="L233" s="152"/>
      <c r="M233" s="157"/>
      <c r="T233" s="158"/>
      <c r="AT233" s="153" t="s">
        <v>178</v>
      </c>
      <c r="AU233" s="153" t="s">
        <v>84</v>
      </c>
      <c r="AV233" s="12" t="s">
        <v>84</v>
      </c>
      <c r="AW233" s="12" t="s">
        <v>31</v>
      </c>
      <c r="AX233" s="12" t="s">
        <v>82</v>
      </c>
      <c r="AY233" s="153" t="s">
        <v>138</v>
      </c>
    </row>
    <row r="234" spans="2:65" s="1" customFormat="1" ht="24.2" customHeight="1">
      <c r="B234" s="131"/>
      <c r="C234" s="132" t="s">
        <v>475</v>
      </c>
      <c r="D234" s="132" t="s">
        <v>139</v>
      </c>
      <c r="E234" s="133" t="s">
        <v>476</v>
      </c>
      <c r="F234" s="134" t="s">
        <v>477</v>
      </c>
      <c r="G234" s="135" t="s">
        <v>207</v>
      </c>
      <c r="H234" s="136">
        <v>5</v>
      </c>
      <c r="I234" s="137"/>
      <c r="J234" s="138">
        <f>ROUND(I234*H234,2)</f>
        <v>0</v>
      </c>
      <c r="K234" s="139"/>
      <c r="L234" s="32"/>
      <c r="M234" s="140" t="s">
        <v>1</v>
      </c>
      <c r="N234" s="141" t="s">
        <v>39</v>
      </c>
      <c r="P234" s="142">
        <f>O234*H234</f>
        <v>0</v>
      </c>
      <c r="Q234" s="142">
        <v>0</v>
      </c>
      <c r="R234" s="142">
        <f>Q234*H234</f>
        <v>0</v>
      </c>
      <c r="S234" s="142">
        <v>0</v>
      </c>
      <c r="T234" s="143">
        <f>S234*H234</f>
        <v>0</v>
      </c>
      <c r="AR234" s="144" t="s">
        <v>143</v>
      </c>
      <c r="AT234" s="144" t="s">
        <v>139</v>
      </c>
      <c r="AU234" s="144" t="s">
        <v>84</v>
      </c>
      <c r="AY234" s="17" t="s">
        <v>138</v>
      </c>
      <c r="BE234" s="145">
        <f>IF(N234="základní",J234,0)</f>
        <v>0</v>
      </c>
      <c r="BF234" s="145">
        <f>IF(N234="snížená",J234,0)</f>
        <v>0</v>
      </c>
      <c r="BG234" s="145">
        <f>IF(N234="zákl. přenesená",J234,0)</f>
        <v>0</v>
      </c>
      <c r="BH234" s="145">
        <f>IF(N234="sníž. přenesená",J234,0)</f>
        <v>0</v>
      </c>
      <c r="BI234" s="145">
        <f>IF(N234="nulová",J234,0)</f>
        <v>0</v>
      </c>
      <c r="BJ234" s="17" t="s">
        <v>82</v>
      </c>
      <c r="BK234" s="145">
        <f>ROUND(I234*H234,2)</f>
        <v>0</v>
      </c>
      <c r="BL234" s="17" t="s">
        <v>143</v>
      </c>
      <c r="BM234" s="144" t="s">
        <v>478</v>
      </c>
    </row>
    <row r="235" spans="2:65" s="12" customFormat="1" ht="11.25">
      <c r="B235" s="152"/>
      <c r="D235" s="146" t="s">
        <v>178</v>
      </c>
      <c r="E235" s="153" t="s">
        <v>1</v>
      </c>
      <c r="F235" s="154" t="s">
        <v>453</v>
      </c>
      <c r="H235" s="155">
        <v>5</v>
      </c>
      <c r="I235" s="156"/>
      <c r="L235" s="152"/>
      <c r="M235" s="157"/>
      <c r="T235" s="158"/>
      <c r="AT235" s="153" t="s">
        <v>178</v>
      </c>
      <c r="AU235" s="153" t="s">
        <v>84</v>
      </c>
      <c r="AV235" s="12" t="s">
        <v>84</v>
      </c>
      <c r="AW235" s="12" t="s">
        <v>31</v>
      </c>
      <c r="AX235" s="12" t="s">
        <v>82</v>
      </c>
      <c r="AY235" s="153" t="s">
        <v>138</v>
      </c>
    </row>
    <row r="236" spans="2:65" s="1" customFormat="1" ht="16.5" customHeight="1">
      <c r="B236" s="131"/>
      <c r="C236" s="180" t="s">
        <v>479</v>
      </c>
      <c r="D236" s="180" t="s">
        <v>320</v>
      </c>
      <c r="E236" s="181" t="s">
        <v>480</v>
      </c>
      <c r="F236" s="182" t="s">
        <v>481</v>
      </c>
      <c r="G236" s="183" t="s">
        <v>214</v>
      </c>
      <c r="H236" s="184">
        <v>0.51500000000000001</v>
      </c>
      <c r="I236" s="185"/>
      <c r="J236" s="186">
        <f>ROUND(I236*H236,2)</f>
        <v>0</v>
      </c>
      <c r="K236" s="187"/>
      <c r="L236" s="188"/>
      <c r="M236" s="189" t="s">
        <v>1</v>
      </c>
      <c r="N236" s="190" t="s">
        <v>39</v>
      </c>
      <c r="P236" s="142">
        <f>O236*H236</f>
        <v>0</v>
      </c>
      <c r="Q236" s="142">
        <v>0.3</v>
      </c>
      <c r="R236" s="142">
        <f>Q236*H236</f>
        <v>0.1545</v>
      </c>
      <c r="S236" s="142">
        <v>0</v>
      </c>
      <c r="T236" s="143">
        <f>S236*H236</f>
        <v>0</v>
      </c>
      <c r="AR236" s="144" t="s">
        <v>180</v>
      </c>
      <c r="AT236" s="144" t="s">
        <v>320</v>
      </c>
      <c r="AU236" s="144" t="s">
        <v>84</v>
      </c>
      <c r="AY236" s="17" t="s">
        <v>138</v>
      </c>
      <c r="BE236" s="145">
        <f>IF(N236="základní",J236,0)</f>
        <v>0</v>
      </c>
      <c r="BF236" s="145">
        <f>IF(N236="snížená",J236,0)</f>
        <v>0</v>
      </c>
      <c r="BG236" s="145">
        <f>IF(N236="zákl. přenesená",J236,0)</f>
        <v>0</v>
      </c>
      <c r="BH236" s="145">
        <f>IF(N236="sníž. přenesená",J236,0)</f>
        <v>0</v>
      </c>
      <c r="BI236" s="145">
        <f>IF(N236="nulová",J236,0)</f>
        <v>0</v>
      </c>
      <c r="BJ236" s="17" t="s">
        <v>82</v>
      </c>
      <c r="BK236" s="145">
        <f>ROUND(I236*H236,2)</f>
        <v>0</v>
      </c>
      <c r="BL236" s="17" t="s">
        <v>143</v>
      </c>
      <c r="BM236" s="144" t="s">
        <v>482</v>
      </c>
    </row>
    <row r="237" spans="2:65" s="12" customFormat="1" ht="11.25">
      <c r="B237" s="152"/>
      <c r="D237" s="146" t="s">
        <v>178</v>
      </c>
      <c r="E237" s="153" t="s">
        <v>1</v>
      </c>
      <c r="F237" s="154" t="s">
        <v>483</v>
      </c>
      <c r="H237" s="155">
        <v>0.5</v>
      </c>
      <c r="I237" s="156"/>
      <c r="L237" s="152"/>
      <c r="M237" s="157"/>
      <c r="T237" s="158"/>
      <c r="AT237" s="153" t="s">
        <v>178</v>
      </c>
      <c r="AU237" s="153" t="s">
        <v>84</v>
      </c>
      <c r="AV237" s="12" t="s">
        <v>84</v>
      </c>
      <c r="AW237" s="12" t="s">
        <v>31</v>
      </c>
      <c r="AX237" s="12" t="s">
        <v>82</v>
      </c>
      <c r="AY237" s="153" t="s">
        <v>138</v>
      </c>
    </row>
    <row r="238" spans="2:65" s="12" customFormat="1" ht="11.25">
      <c r="B238" s="152"/>
      <c r="D238" s="146" t="s">
        <v>178</v>
      </c>
      <c r="F238" s="154" t="s">
        <v>484</v>
      </c>
      <c r="H238" s="155">
        <v>0.51500000000000001</v>
      </c>
      <c r="I238" s="156"/>
      <c r="L238" s="152"/>
      <c r="M238" s="157"/>
      <c r="T238" s="158"/>
      <c r="AT238" s="153" t="s">
        <v>178</v>
      </c>
      <c r="AU238" s="153" t="s">
        <v>84</v>
      </c>
      <c r="AV238" s="12" t="s">
        <v>84</v>
      </c>
      <c r="AW238" s="12" t="s">
        <v>3</v>
      </c>
      <c r="AX238" s="12" t="s">
        <v>82</v>
      </c>
      <c r="AY238" s="153" t="s">
        <v>138</v>
      </c>
    </row>
    <row r="239" spans="2:65" s="1" customFormat="1" ht="16.5" customHeight="1">
      <c r="B239" s="131"/>
      <c r="C239" s="132" t="s">
        <v>485</v>
      </c>
      <c r="D239" s="132" t="s">
        <v>139</v>
      </c>
      <c r="E239" s="133" t="s">
        <v>486</v>
      </c>
      <c r="F239" s="134" t="s">
        <v>487</v>
      </c>
      <c r="G239" s="135" t="s">
        <v>207</v>
      </c>
      <c r="H239" s="136">
        <v>95.47</v>
      </c>
      <c r="I239" s="137"/>
      <c r="J239" s="138">
        <f>ROUND(I239*H239,2)</f>
        <v>0</v>
      </c>
      <c r="K239" s="139"/>
      <c r="L239" s="32"/>
      <c r="M239" s="140" t="s">
        <v>1</v>
      </c>
      <c r="N239" s="141" t="s">
        <v>39</v>
      </c>
      <c r="P239" s="142">
        <f>O239*H239</f>
        <v>0</v>
      </c>
      <c r="Q239" s="142">
        <v>0</v>
      </c>
      <c r="R239" s="142">
        <f>Q239*H239</f>
        <v>0</v>
      </c>
      <c r="S239" s="142">
        <v>0</v>
      </c>
      <c r="T239" s="143">
        <f>S239*H239</f>
        <v>0</v>
      </c>
      <c r="AR239" s="144" t="s">
        <v>143</v>
      </c>
      <c r="AT239" s="144" t="s">
        <v>139</v>
      </c>
      <c r="AU239" s="144" t="s">
        <v>84</v>
      </c>
      <c r="AY239" s="17" t="s">
        <v>138</v>
      </c>
      <c r="BE239" s="145">
        <f>IF(N239="základní",J239,0)</f>
        <v>0</v>
      </c>
      <c r="BF239" s="145">
        <f>IF(N239="snížená",J239,0)</f>
        <v>0</v>
      </c>
      <c r="BG239" s="145">
        <f>IF(N239="zákl. přenesená",J239,0)</f>
        <v>0</v>
      </c>
      <c r="BH239" s="145">
        <f>IF(N239="sníž. přenesená",J239,0)</f>
        <v>0</v>
      </c>
      <c r="BI239" s="145">
        <f>IF(N239="nulová",J239,0)</f>
        <v>0</v>
      </c>
      <c r="BJ239" s="17" t="s">
        <v>82</v>
      </c>
      <c r="BK239" s="145">
        <f>ROUND(I239*H239,2)</f>
        <v>0</v>
      </c>
      <c r="BL239" s="17" t="s">
        <v>143</v>
      </c>
      <c r="BM239" s="144" t="s">
        <v>488</v>
      </c>
    </row>
    <row r="240" spans="2:65" s="12" customFormat="1" ht="11.25">
      <c r="B240" s="152"/>
      <c r="D240" s="146" t="s">
        <v>178</v>
      </c>
      <c r="E240" s="153" t="s">
        <v>1</v>
      </c>
      <c r="F240" s="154" t="s">
        <v>352</v>
      </c>
      <c r="H240" s="155">
        <v>95.47</v>
      </c>
      <c r="I240" s="156"/>
      <c r="L240" s="152"/>
      <c r="M240" s="157"/>
      <c r="T240" s="158"/>
      <c r="AT240" s="153" t="s">
        <v>178</v>
      </c>
      <c r="AU240" s="153" t="s">
        <v>84</v>
      </c>
      <c r="AV240" s="12" t="s">
        <v>84</v>
      </c>
      <c r="AW240" s="12" t="s">
        <v>31</v>
      </c>
      <c r="AX240" s="12" t="s">
        <v>82</v>
      </c>
      <c r="AY240" s="153" t="s">
        <v>138</v>
      </c>
    </row>
    <row r="241" spans="2:65" s="1" customFormat="1" ht="21.75" customHeight="1">
      <c r="B241" s="131"/>
      <c r="C241" s="132" t="s">
        <v>489</v>
      </c>
      <c r="D241" s="132" t="s">
        <v>139</v>
      </c>
      <c r="E241" s="133" t="s">
        <v>490</v>
      </c>
      <c r="F241" s="134" t="s">
        <v>491</v>
      </c>
      <c r="G241" s="135" t="s">
        <v>492</v>
      </c>
      <c r="H241" s="136">
        <v>0.625</v>
      </c>
      <c r="I241" s="137"/>
      <c r="J241" s="138">
        <f>ROUND(I241*H241,2)</f>
        <v>0</v>
      </c>
      <c r="K241" s="139"/>
      <c r="L241" s="32"/>
      <c r="M241" s="140" t="s">
        <v>1</v>
      </c>
      <c r="N241" s="141" t="s">
        <v>39</v>
      </c>
      <c r="P241" s="142">
        <f>O241*H241</f>
        <v>0</v>
      </c>
      <c r="Q241" s="142">
        <v>0</v>
      </c>
      <c r="R241" s="142">
        <f>Q241*H241</f>
        <v>0</v>
      </c>
      <c r="S241" s="142">
        <v>0</v>
      </c>
      <c r="T241" s="143">
        <f>S241*H241</f>
        <v>0</v>
      </c>
      <c r="AR241" s="144" t="s">
        <v>143</v>
      </c>
      <c r="AT241" s="144" t="s">
        <v>139</v>
      </c>
      <c r="AU241" s="144" t="s">
        <v>84</v>
      </c>
      <c r="AY241" s="17" t="s">
        <v>138</v>
      </c>
      <c r="BE241" s="145">
        <f>IF(N241="základní",J241,0)</f>
        <v>0</v>
      </c>
      <c r="BF241" s="145">
        <f>IF(N241="snížená",J241,0)</f>
        <v>0</v>
      </c>
      <c r="BG241" s="145">
        <f>IF(N241="zákl. přenesená",J241,0)</f>
        <v>0</v>
      </c>
      <c r="BH241" s="145">
        <f>IF(N241="sníž. přenesená",J241,0)</f>
        <v>0</v>
      </c>
      <c r="BI241" s="145">
        <f>IF(N241="nulová",J241,0)</f>
        <v>0</v>
      </c>
      <c r="BJ241" s="17" t="s">
        <v>82</v>
      </c>
      <c r="BK241" s="145">
        <f>ROUND(I241*H241,2)</f>
        <v>0</v>
      </c>
      <c r="BL241" s="17" t="s">
        <v>143</v>
      </c>
      <c r="BM241" s="144" t="s">
        <v>493</v>
      </c>
    </row>
    <row r="242" spans="2:65" s="1" customFormat="1" ht="19.5">
      <c r="B242" s="32"/>
      <c r="D242" s="146" t="s">
        <v>145</v>
      </c>
      <c r="F242" s="147" t="s">
        <v>494</v>
      </c>
      <c r="I242" s="148"/>
      <c r="L242" s="32"/>
      <c r="M242" s="149"/>
      <c r="T242" s="56"/>
      <c r="AT242" s="17" t="s">
        <v>145</v>
      </c>
      <c r="AU242" s="17" t="s">
        <v>84</v>
      </c>
    </row>
    <row r="243" spans="2:65" s="12" customFormat="1" ht="11.25">
      <c r="B243" s="152"/>
      <c r="D243" s="146" t="s">
        <v>178</v>
      </c>
      <c r="E243" s="153" t="s">
        <v>289</v>
      </c>
      <c r="F243" s="154" t="s">
        <v>495</v>
      </c>
      <c r="H243" s="155">
        <v>0.625</v>
      </c>
      <c r="I243" s="156"/>
      <c r="L243" s="152"/>
      <c r="M243" s="157"/>
      <c r="T243" s="158"/>
      <c r="AT243" s="153" t="s">
        <v>178</v>
      </c>
      <c r="AU243" s="153" t="s">
        <v>84</v>
      </c>
      <c r="AV243" s="12" t="s">
        <v>84</v>
      </c>
      <c r="AW243" s="12" t="s">
        <v>31</v>
      </c>
      <c r="AX243" s="12" t="s">
        <v>74</v>
      </c>
      <c r="AY243" s="153" t="s">
        <v>138</v>
      </c>
    </row>
    <row r="244" spans="2:65" s="13" customFormat="1" ht="11.25">
      <c r="B244" s="163"/>
      <c r="D244" s="146" t="s">
        <v>178</v>
      </c>
      <c r="E244" s="164" t="s">
        <v>1</v>
      </c>
      <c r="F244" s="165" t="s">
        <v>221</v>
      </c>
      <c r="H244" s="166">
        <v>0.625</v>
      </c>
      <c r="I244" s="167"/>
      <c r="L244" s="163"/>
      <c r="M244" s="168"/>
      <c r="T244" s="169"/>
      <c r="AT244" s="164" t="s">
        <v>178</v>
      </c>
      <c r="AU244" s="164" t="s">
        <v>84</v>
      </c>
      <c r="AV244" s="13" t="s">
        <v>143</v>
      </c>
      <c r="AW244" s="13" t="s">
        <v>31</v>
      </c>
      <c r="AX244" s="13" t="s">
        <v>82</v>
      </c>
      <c r="AY244" s="164" t="s">
        <v>138</v>
      </c>
    </row>
    <row r="245" spans="2:65" s="1" customFormat="1" ht="16.5" customHeight="1">
      <c r="B245" s="131"/>
      <c r="C245" s="132" t="s">
        <v>496</v>
      </c>
      <c r="D245" s="132" t="s">
        <v>139</v>
      </c>
      <c r="E245" s="133" t="s">
        <v>497</v>
      </c>
      <c r="F245" s="134" t="s">
        <v>498</v>
      </c>
      <c r="G245" s="135" t="s">
        <v>214</v>
      </c>
      <c r="H245" s="136">
        <v>1.909</v>
      </c>
      <c r="I245" s="137"/>
      <c r="J245" s="138">
        <f>ROUND(I245*H245,2)</f>
        <v>0</v>
      </c>
      <c r="K245" s="139"/>
      <c r="L245" s="32"/>
      <c r="M245" s="140" t="s">
        <v>1</v>
      </c>
      <c r="N245" s="141" t="s">
        <v>39</v>
      </c>
      <c r="P245" s="142">
        <f>O245*H245</f>
        <v>0</v>
      </c>
      <c r="Q245" s="142">
        <v>0</v>
      </c>
      <c r="R245" s="142">
        <f>Q245*H245</f>
        <v>0</v>
      </c>
      <c r="S245" s="142">
        <v>0</v>
      </c>
      <c r="T245" s="143">
        <f>S245*H245</f>
        <v>0</v>
      </c>
      <c r="AR245" s="144" t="s">
        <v>143</v>
      </c>
      <c r="AT245" s="144" t="s">
        <v>139</v>
      </c>
      <c r="AU245" s="144" t="s">
        <v>84</v>
      </c>
      <c r="AY245" s="17" t="s">
        <v>138</v>
      </c>
      <c r="BE245" s="145">
        <f>IF(N245="základní",J245,0)</f>
        <v>0</v>
      </c>
      <c r="BF245" s="145">
        <f>IF(N245="snížená",J245,0)</f>
        <v>0</v>
      </c>
      <c r="BG245" s="145">
        <f>IF(N245="zákl. přenesená",J245,0)</f>
        <v>0</v>
      </c>
      <c r="BH245" s="145">
        <f>IF(N245="sníž. přenesená",J245,0)</f>
        <v>0</v>
      </c>
      <c r="BI245" s="145">
        <f>IF(N245="nulová",J245,0)</f>
        <v>0</v>
      </c>
      <c r="BJ245" s="17" t="s">
        <v>82</v>
      </c>
      <c r="BK245" s="145">
        <f>ROUND(I245*H245,2)</f>
        <v>0</v>
      </c>
      <c r="BL245" s="17" t="s">
        <v>143</v>
      </c>
      <c r="BM245" s="144" t="s">
        <v>499</v>
      </c>
    </row>
    <row r="246" spans="2:65" s="12" customFormat="1" ht="11.25">
      <c r="B246" s="152"/>
      <c r="D246" s="146" t="s">
        <v>178</v>
      </c>
      <c r="E246" s="153" t="s">
        <v>1</v>
      </c>
      <c r="F246" s="154" t="s">
        <v>500</v>
      </c>
      <c r="H246" s="155">
        <v>1.909</v>
      </c>
      <c r="I246" s="156"/>
      <c r="L246" s="152"/>
      <c r="M246" s="157"/>
      <c r="T246" s="158"/>
      <c r="AT246" s="153" t="s">
        <v>178</v>
      </c>
      <c r="AU246" s="153" t="s">
        <v>84</v>
      </c>
      <c r="AV246" s="12" t="s">
        <v>84</v>
      </c>
      <c r="AW246" s="12" t="s">
        <v>31</v>
      </c>
      <c r="AX246" s="12" t="s">
        <v>74</v>
      </c>
      <c r="AY246" s="153" t="s">
        <v>138</v>
      </c>
    </row>
    <row r="247" spans="2:65" s="13" customFormat="1" ht="11.25">
      <c r="B247" s="163"/>
      <c r="D247" s="146" t="s">
        <v>178</v>
      </c>
      <c r="E247" s="164" t="s">
        <v>287</v>
      </c>
      <c r="F247" s="165" t="s">
        <v>221</v>
      </c>
      <c r="H247" s="166">
        <v>1.909</v>
      </c>
      <c r="I247" s="167"/>
      <c r="L247" s="163"/>
      <c r="M247" s="168"/>
      <c r="T247" s="169"/>
      <c r="AT247" s="164" t="s">
        <v>178</v>
      </c>
      <c r="AU247" s="164" t="s">
        <v>84</v>
      </c>
      <c r="AV247" s="13" t="s">
        <v>143</v>
      </c>
      <c r="AW247" s="13" t="s">
        <v>31</v>
      </c>
      <c r="AX247" s="13" t="s">
        <v>82</v>
      </c>
      <c r="AY247" s="164" t="s">
        <v>138</v>
      </c>
    </row>
    <row r="248" spans="2:65" s="1" customFormat="1" ht="21.75" customHeight="1">
      <c r="B248" s="131"/>
      <c r="C248" s="132" t="s">
        <v>501</v>
      </c>
      <c r="D248" s="132" t="s">
        <v>139</v>
      </c>
      <c r="E248" s="133" t="s">
        <v>502</v>
      </c>
      <c r="F248" s="134" t="s">
        <v>503</v>
      </c>
      <c r="G248" s="135" t="s">
        <v>492</v>
      </c>
      <c r="H248" s="136">
        <v>2.5339999999999998</v>
      </c>
      <c r="I248" s="137"/>
      <c r="J248" s="138">
        <f>ROUND(I248*H248,2)</f>
        <v>0</v>
      </c>
      <c r="K248" s="139"/>
      <c r="L248" s="32"/>
      <c r="M248" s="140" t="s">
        <v>1</v>
      </c>
      <c r="N248" s="141" t="s">
        <v>39</v>
      </c>
      <c r="P248" s="142">
        <f>O248*H248</f>
        <v>0</v>
      </c>
      <c r="Q248" s="142">
        <v>0</v>
      </c>
      <c r="R248" s="142">
        <f>Q248*H248</f>
        <v>0</v>
      </c>
      <c r="S248" s="142">
        <v>0</v>
      </c>
      <c r="T248" s="143">
        <f>S248*H248</f>
        <v>0</v>
      </c>
      <c r="AR248" s="144" t="s">
        <v>143</v>
      </c>
      <c r="AT248" s="144" t="s">
        <v>139</v>
      </c>
      <c r="AU248" s="144" t="s">
        <v>84</v>
      </c>
      <c r="AY248" s="17" t="s">
        <v>138</v>
      </c>
      <c r="BE248" s="145">
        <f>IF(N248="základní",J248,0)</f>
        <v>0</v>
      </c>
      <c r="BF248" s="145">
        <f>IF(N248="snížená",J248,0)</f>
        <v>0</v>
      </c>
      <c r="BG248" s="145">
        <f>IF(N248="zákl. přenesená",J248,0)</f>
        <v>0</v>
      </c>
      <c r="BH248" s="145">
        <f>IF(N248="sníž. přenesená",J248,0)</f>
        <v>0</v>
      </c>
      <c r="BI248" s="145">
        <f>IF(N248="nulová",J248,0)</f>
        <v>0</v>
      </c>
      <c r="BJ248" s="17" t="s">
        <v>82</v>
      </c>
      <c r="BK248" s="145">
        <f>ROUND(I248*H248,2)</f>
        <v>0</v>
      </c>
      <c r="BL248" s="17" t="s">
        <v>143</v>
      </c>
      <c r="BM248" s="144" t="s">
        <v>504</v>
      </c>
    </row>
    <row r="249" spans="2:65" s="12" customFormat="1" ht="11.25">
      <c r="B249" s="152"/>
      <c r="D249" s="146" t="s">
        <v>178</v>
      </c>
      <c r="E249" s="153" t="s">
        <v>1</v>
      </c>
      <c r="F249" s="154" t="s">
        <v>505</v>
      </c>
      <c r="H249" s="155">
        <v>2.5339999999999998</v>
      </c>
      <c r="I249" s="156"/>
      <c r="L249" s="152"/>
      <c r="M249" s="157"/>
      <c r="T249" s="158"/>
      <c r="AT249" s="153" t="s">
        <v>178</v>
      </c>
      <c r="AU249" s="153" t="s">
        <v>84</v>
      </c>
      <c r="AV249" s="12" t="s">
        <v>84</v>
      </c>
      <c r="AW249" s="12" t="s">
        <v>31</v>
      </c>
      <c r="AX249" s="12" t="s">
        <v>82</v>
      </c>
      <c r="AY249" s="153" t="s">
        <v>138</v>
      </c>
    </row>
    <row r="250" spans="2:65" s="1" customFormat="1" ht="24.2" customHeight="1">
      <c r="B250" s="131"/>
      <c r="C250" s="132" t="s">
        <v>506</v>
      </c>
      <c r="D250" s="132" t="s">
        <v>139</v>
      </c>
      <c r="E250" s="133" t="s">
        <v>507</v>
      </c>
      <c r="F250" s="134" t="s">
        <v>508</v>
      </c>
      <c r="G250" s="135" t="s">
        <v>492</v>
      </c>
      <c r="H250" s="136">
        <v>5.0679999999999996</v>
      </c>
      <c r="I250" s="137"/>
      <c r="J250" s="138">
        <f>ROUND(I250*H250,2)</f>
        <v>0</v>
      </c>
      <c r="K250" s="139"/>
      <c r="L250" s="32"/>
      <c r="M250" s="140" t="s">
        <v>1</v>
      </c>
      <c r="N250" s="141" t="s">
        <v>39</v>
      </c>
      <c r="P250" s="142">
        <f>O250*H250</f>
        <v>0</v>
      </c>
      <c r="Q250" s="142">
        <v>0</v>
      </c>
      <c r="R250" s="142">
        <f>Q250*H250</f>
        <v>0</v>
      </c>
      <c r="S250" s="142">
        <v>0</v>
      </c>
      <c r="T250" s="143">
        <f>S250*H250</f>
        <v>0</v>
      </c>
      <c r="AR250" s="144" t="s">
        <v>143</v>
      </c>
      <c r="AT250" s="144" t="s">
        <v>139</v>
      </c>
      <c r="AU250" s="144" t="s">
        <v>84</v>
      </c>
      <c r="AY250" s="17" t="s">
        <v>138</v>
      </c>
      <c r="BE250" s="145">
        <f>IF(N250="základní",J250,0)</f>
        <v>0</v>
      </c>
      <c r="BF250" s="145">
        <f>IF(N250="snížená",J250,0)</f>
        <v>0</v>
      </c>
      <c r="BG250" s="145">
        <f>IF(N250="zákl. přenesená",J250,0)</f>
        <v>0</v>
      </c>
      <c r="BH250" s="145">
        <f>IF(N250="sníž. přenesená",J250,0)</f>
        <v>0</v>
      </c>
      <c r="BI250" s="145">
        <f>IF(N250="nulová",J250,0)</f>
        <v>0</v>
      </c>
      <c r="BJ250" s="17" t="s">
        <v>82</v>
      </c>
      <c r="BK250" s="145">
        <f>ROUND(I250*H250,2)</f>
        <v>0</v>
      </c>
      <c r="BL250" s="17" t="s">
        <v>143</v>
      </c>
      <c r="BM250" s="144" t="s">
        <v>509</v>
      </c>
    </row>
    <row r="251" spans="2:65" s="12" customFormat="1" ht="11.25">
      <c r="B251" s="152"/>
      <c r="D251" s="146" t="s">
        <v>178</v>
      </c>
      <c r="F251" s="154" t="s">
        <v>510</v>
      </c>
      <c r="H251" s="155">
        <v>5.0679999999999996</v>
      </c>
      <c r="I251" s="156"/>
      <c r="L251" s="152"/>
      <c r="M251" s="157"/>
      <c r="T251" s="158"/>
      <c r="AT251" s="153" t="s">
        <v>178</v>
      </c>
      <c r="AU251" s="153" t="s">
        <v>84</v>
      </c>
      <c r="AV251" s="12" t="s">
        <v>84</v>
      </c>
      <c r="AW251" s="12" t="s">
        <v>3</v>
      </c>
      <c r="AX251" s="12" t="s">
        <v>82</v>
      </c>
      <c r="AY251" s="153" t="s">
        <v>138</v>
      </c>
    </row>
    <row r="252" spans="2:65" s="11" customFormat="1" ht="22.9" customHeight="1">
      <c r="B252" s="121"/>
      <c r="D252" s="122" t="s">
        <v>73</v>
      </c>
      <c r="E252" s="150" t="s">
        <v>84</v>
      </c>
      <c r="F252" s="150" t="s">
        <v>511</v>
      </c>
      <c r="I252" s="124"/>
      <c r="J252" s="151">
        <f>BK252</f>
        <v>0</v>
      </c>
      <c r="L252" s="121"/>
      <c r="M252" s="126"/>
      <c r="P252" s="127">
        <f>SUM(P253:P256)</f>
        <v>0</v>
      </c>
      <c r="R252" s="127">
        <f>SUM(R253:R256)</f>
        <v>7.1085999999999996E-3</v>
      </c>
      <c r="T252" s="128">
        <f>SUM(T253:T256)</f>
        <v>0</v>
      </c>
      <c r="AR252" s="122" t="s">
        <v>82</v>
      </c>
      <c r="AT252" s="129" t="s">
        <v>73</v>
      </c>
      <c r="AU252" s="129" t="s">
        <v>82</v>
      </c>
      <c r="AY252" s="122" t="s">
        <v>138</v>
      </c>
      <c r="BK252" s="130">
        <f>SUM(BK253:BK256)</f>
        <v>0</v>
      </c>
    </row>
    <row r="253" spans="2:65" s="1" customFormat="1" ht="24.2" customHeight="1">
      <c r="B253" s="131"/>
      <c r="C253" s="132" t="s">
        <v>512</v>
      </c>
      <c r="D253" s="132" t="s">
        <v>139</v>
      </c>
      <c r="E253" s="133" t="s">
        <v>513</v>
      </c>
      <c r="F253" s="134" t="s">
        <v>514</v>
      </c>
      <c r="G253" s="135" t="s">
        <v>207</v>
      </c>
      <c r="H253" s="136">
        <v>21.1</v>
      </c>
      <c r="I253" s="137"/>
      <c r="J253" s="138">
        <f>ROUND(I253*H253,2)</f>
        <v>0</v>
      </c>
      <c r="K253" s="139"/>
      <c r="L253" s="32"/>
      <c r="M253" s="140" t="s">
        <v>1</v>
      </c>
      <c r="N253" s="141" t="s">
        <v>39</v>
      </c>
      <c r="P253" s="142">
        <f>O253*H253</f>
        <v>0</v>
      </c>
      <c r="Q253" s="142">
        <v>1E-4</v>
      </c>
      <c r="R253" s="142">
        <f>Q253*H253</f>
        <v>2.1100000000000003E-3</v>
      </c>
      <c r="S253" s="142">
        <v>0</v>
      </c>
      <c r="T253" s="143">
        <f>S253*H253</f>
        <v>0</v>
      </c>
      <c r="AR253" s="144" t="s">
        <v>143</v>
      </c>
      <c r="AT253" s="144" t="s">
        <v>139</v>
      </c>
      <c r="AU253" s="144" t="s">
        <v>84</v>
      </c>
      <c r="AY253" s="17" t="s">
        <v>138</v>
      </c>
      <c r="BE253" s="145">
        <f>IF(N253="základní",J253,0)</f>
        <v>0</v>
      </c>
      <c r="BF253" s="145">
        <f>IF(N253="snížená",J253,0)</f>
        <v>0</v>
      </c>
      <c r="BG253" s="145">
        <f>IF(N253="zákl. přenesená",J253,0)</f>
        <v>0</v>
      </c>
      <c r="BH253" s="145">
        <f>IF(N253="sníž. přenesená",J253,0)</f>
        <v>0</v>
      </c>
      <c r="BI253" s="145">
        <f>IF(N253="nulová",J253,0)</f>
        <v>0</v>
      </c>
      <c r="BJ253" s="17" t="s">
        <v>82</v>
      </c>
      <c r="BK253" s="145">
        <f>ROUND(I253*H253,2)</f>
        <v>0</v>
      </c>
      <c r="BL253" s="17" t="s">
        <v>143</v>
      </c>
      <c r="BM253" s="144" t="s">
        <v>515</v>
      </c>
    </row>
    <row r="254" spans="2:65" s="12" customFormat="1" ht="11.25">
      <c r="B254" s="152"/>
      <c r="D254" s="146" t="s">
        <v>178</v>
      </c>
      <c r="E254" s="153" t="s">
        <v>1</v>
      </c>
      <c r="F254" s="154" t="s">
        <v>516</v>
      </c>
      <c r="H254" s="155">
        <v>21.1</v>
      </c>
      <c r="I254" s="156"/>
      <c r="L254" s="152"/>
      <c r="M254" s="157"/>
      <c r="T254" s="158"/>
      <c r="AT254" s="153" t="s">
        <v>178</v>
      </c>
      <c r="AU254" s="153" t="s">
        <v>84</v>
      </c>
      <c r="AV254" s="12" t="s">
        <v>84</v>
      </c>
      <c r="AW254" s="12" t="s">
        <v>31</v>
      </c>
      <c r="AX254" s="12" t="s">
        <v>82</v>
      </c>
      <c r="AY254" s="153" t="s">
        <v>138</v>
      </c>
    </row>
    <row r="255" spans="2:65" s="1" customFormat="1" ht="24.2" customHeight="1">
      <c r="B255" s="131"/>
      <c r="C255" s="180" t="s">
        <v>517</v>
      </c>
      <c r="D255" s="180" t="s">
        <v>320</v>
      </c>
      <c r="E255" s="181" t="s">
        <v>518</v>
      </c>
      <c r="F255" s="182" t="s">
        <v>519</v>
      </c>
      <c r="G255" s="183" t="s">
        <v>207</v>
      </c>
      <c r="H255" s="184">
        <v>24.992999999999999</v>
      </c>
      <c r="I255" s="185"/>
      <c r="J255" s="186">
        <f>ROUND(I255*H255,2)</f>
        <v>0</v>
      </c>
      <c r="K255" s="187"/>
      <c r="L255" s="188"/>
      <c r="M255" s="189" t="s">
        <v>1</v>
      </c>
      <c r="N255" s="190" t="s">
        <v>39</v>
      </c>
      <c r="P255" s="142">
        <f>O255*H255</f>
        <v>0</v>
      </c>
      <c r="Q255" s="142">
        <v>2.0000000000000001E-4</v>
      </c>
      <c r="R255" s="142">
        <f>Q255*H255</f>
        <v>4.9985999999999997E-3</v>
      </c>
      <c r="S255" s="142">
        <v>0</v>
      </c>
      <c r="T255" s="143">
        <f>S255*H255</f>
        <v>0</v>
      </c>
      <c r="AR255" s="144" t="s">
        <v>180</v>
      </c>
      <c r="AT255" s="144" t="s">
        <v>320</v>
      </c>
      <c r="AU255" s="144" t="s">
        <v>84</v>
      </c>
      <c r="AY255" s="17" t="s">
        <v>138</v>
      </c>
      <c r="BE255" s="145">
        <f>IF(N255="základní",J255,0)</f>
        <v>0</v>
      </c>
      <c r="BF255" s="145">
        <f>IF(N255="snížená",J255,0)</f>
        <v>0</v>
      </c>
      <c r="BG255" s="145">
        <f>IF(N255="zákl. přenesená",J255,0)</f>
        <v>0</v>
      </c>
      <c r="BH255" s="145">
        <f>IF(N255="sníž. přenesená",J255,0)</f>
        <v>0</v>
      </c>
      <c r="BI255" s="145">
        <f>IF(N255="nulová",J255,0)</f>
        <v>0</v>
      </c>
      <c r="BJ255" s="17" t="s">
        <v>82</v>
      </c>
      <c r="BK255" s="145">
        <f>ROUND(I255*H255,2)</f>
        <v>0</v>
      </c>
      <c r="BL255" s="17" t="s">
        <v>143</v>
      </c>
      <c r="BM255" s="144" t="s">
        <v>520</v>
      </c>
    </row>
    <row r="256" spans="2:65" s="12" customFormat="1" ht="11.25">
      <c r="B256" s="152"/>
      <c r="D256" s="146" t="s">
        <v>178</v>
      </c>
      <c r="F256" s="154" t="s">
        <v>521</v>
      </c>
      <c r="H256" s="155">
        <v>24.992999999999999</v>
      </c>
      <c r="I256" s="156"/>
      <c r="L256" s="152"/>
      <c r="M256" s="157"/>
      <c r="T256" s="158"/>
      <c r="AT256" s="153" t="s">
        <v>178</v>
      </c>
      <c r="AU256" s="153" t="s">
        <v>84</v>
      </c>
      <c r="AV256" s="12" t="s">
        <v>84</v>
      </c>
      <c r="AW256" s="12" t="s">
        <v>3</v>
      </c>
      <c r="AX256" s="12" t="s">
        <v>82</v>
      </c>
      <c r="AY256" s="153" t="s">
        <v>138</v>
      </c>
    </row>
    <row r="257" spans="2:65" s="11" customFormat="1" ht="22.9" customHeight="1">
      <c r="B257" s="121"/>
      <c r="D257" s="122" t="s">
        <v>73</v>
      </c>
      <c r="E257" s="150" t="s">
        <v>137</v>
      </c>
      <c r="F257" s="150" t="s">
        <v>522</v>
      </c>
      <c r="I257" s="124"/>
      <c r="J257" s="151">
        <f>BK257</f>
        <v>0</v>
      </c>
      <c r="L257" s="121"/>
      <c r="M257" s="126"/>
      <c r="P257" s="127">
        <f>SUM(P258:P298)</f>
        <v>0</v>
      </c>
      <c r="R257" s="127">
        <f>SUM(R258:R298)</f>
        <v>46.770351999999995</v>
      </c>
      <c r="T257" s="128">
        <f>SUM(T258:T298)</f>
        <v>0</v>
      </c>
      <c r="AR257" s="122" t="s">
        <v>82</v>
      </c>
      <c r="AT257" s="129" t="s">
        <v>73</v>
      </c>
      <c r="AU257" s="129" t="s">
        <v>82</v>
      </c>
      <c r="AY257" s="122" t="s">
        <v>138</v>
      </c>
      <c r="BK257" s="130">
        <f>SUM(BK258:BK298)</f>
        <v>0</v>
      </c>
    </row>
    <row r="258" spans="2:65" s="1" customFormat="1" ht="37.9" customHeight="1">
      <c r="B258" s="131"/>
      <c r="C258" s="132" t="s">
        <v>523</v>
      </c>
      <c r="D258" s="132" t="s">
        <v>139</v>
      </c>
      <c r="E258" s="133" t="s">
        <v>524</v>
      </c>
      <c r="F258" s="134" t="s">
        <v>525</v>
      </c>
      <c r="G258" s="135" t="s">
        <v>207</v>
      </c>
      <c r="H258" s="136">
        <v>59.954999999999998</v>
      </c>
      <c r="I258" s="137"/>
      <c r="J258" s="138">
        <f>ROUND(I258*H258,2)</f>
        <v>0</v>
      </c>
      <c r="K258" s="139"/>
      <c r="L258" s="32"/>
      <c r="M258" s="140" t="s">
        <v>1</v>
      </c>
      <c r="N258" s="141" t="s">
        <v>39</v>
      </c>
      <c r="P258" s="142">
        <f>O258*H258</f>
        <v>0</v>
      </c>
      <c r="Q258" s="142">
        <v>0</v>
      </c>
      <c r="R258" s="142">
        <f>Q258*H258</f>
        <v>0</v>
      </c>
      <c r="S258" s="142">
        <v>0</v>
      </c>
      <c r="T258" s="143">
        <f>S258*H258</f>
        <v>0</v>
      </c>
      <c r="AR258" s="144" t="s">
        <v>143</v>
      </c>
      <c r="AT258" s="144" t="s">
        <v>139</v>
      </c>
      <c r="AU258" s="144" t="s">
        <v>84</v>
      </c>
      <c r="AY258" s="17" t="s">
        <v>138</v>
      </c>
      <c r="BE258" s="145">
        <f>IF(N258="základní",J258,0)</f>
        <v>0</v>
      </c>
      <c r="BF258" s="145">
        <f>IF(N258="snížená",J258,0)</f>
        <v>0</v>
      </c>
      <c r="BG258" s="145">
        <f>IF(N258="zákl. přenesená",J258,0)</f>
        <v>0</v>
      </c>
      <c r="BH258" s="145">
        <f>IF(N258="sníž. přenesená",J258,0)</f>
        <v>0</v>
      </c>
      <c r="BI258" s="145">
        <f>IF(N258="nulová",J258,0)</f>
        <v>0</v>
      </c>
      <c r="BJ258" s="17" t="s">
        <v>82</v>
      </c>
      <c r="BK258" s="145">
        <f>ROUND(I258*H258,2)</f>
        <v>0</v>
      </c>
      <c r="BL258" s="17" t="s">
        <v>143</v>
      </c>
      <c r="BM258" s="144" t="s">
        <v>526</v>
      </c>
    </row>
    <row r="259" spans="2:65" s="12" customFormat="1" ht="11.25">
      <c r="B259" s="152"/>
      <c r="D259" s="146" t="s">
        <v>178</v>
      </c>
      <c r="E259" s="153" t="s">
        <v>1</v>
      </c>
      <c r="F259" s="154" t="s">
        <v>527</v>
      </c>
      <c r="H259" s="155">
        <v>59.954999999999998</v>
      </c>
      <c r="I259" s="156"/>
      <c r="L259" s="152"/>
      <c r="M259" s="157"/>
      <c r="T259" s="158"/>
      <c r="AT259" s="153" t="s">
        <v>178</v>
      </c>
      <c r="AU259" s="153" t="s">
        <v>84</v>
      </c>
      <c r="AV259" s="12" t="s">
        <v>84</v>
      </c>
      <c r="AW259" s="12" t="s">
        <v>31</v>
      </c>
      <c r="AX259" s="12" t="s">
        <v>82</v>
      </c>
      <c r="AY259" s="153" t="s">
        <v>138</v>
      </c>
    </row>
    <row r="260" spans="2:65" s="1" customFormat="1" ht="21.75" customHeight="1">
      <c r="B260" s="131"/>
      <c r="C260" s="180" t="s">
        <v>528</v>
      </c>
      <c r="D260" s="180" t="s">
        <v>320</v>
      </c>
      <c r="E260" s="181" t="s">
        <v>529</v>
      </c>
      <c r="F260" s="182" t="s">
        <v>530</v>
      </c>
      <c r="G260" s="183" t="s">
        <v>227</v>
      </c>
      <c r="H260" s="184">
        <v>0.76700000000000002</v>
      </c>
      <c r="I260" s="185"/>
      <c r="J260" s="186">
        <f>ROUND(I260*H260,2)</f>
        <v>0</v>
      </c>
      <c r="K260" s="187"/>
      <c r="L260" s="188"/>
      <c r="M260" s="189" t="s">
        <v>1</v>
      </c>
      <c r="N260" s="190" t="s">
        <v>39</v>
      </c>
      <c r="P260" s="142">
        <f>O260*H260</f>
        <v>0</v>
      </c>
      <c r="Q260" s="142">
        <v>1</v>
      </c>
      <c r="R260" s="142">
        <f>Q260*H260</f>
        <v>0.76700000000000002</v>
      </c>
      <c r="S260" s="142">
        <v>0</v>
      </c>
      <c r="T260" s="143">
        <f>S260*H260</f>
        <v>0</v>
      </c>
      <c r="AR260" s="144" t="s">
        <v>180</v>
      </c>
      <c r="AT260" s="144" t="s">
        <v>320</v>
      </c>
      <c r="AU260" s="144" t="s">
        <v>84</v>
      </c>
      <c r="AY260" s="17" t="s">
        <v>138</v>
      </c>
      <c r="BE260" s="145">
        <f>IF(N260="základní",J260,0)</f>
        <v>0</v>
      </c>
      <c r="BF260" s="145">
        <f>IF(N260="snížená",J260,0)</f>
        <v>0</v>
      </c>
      <c r="BG260" s="145">
        <f>IF(N260="zákl. přenesená",J260,0)</f>
        <v>0</v>
      </c>
      <c r="BH260" s="145">
        <f>IF(N260="sníž. přenesená",J260,0)</f>
        <v>0</v>
      </c>
      <c r="BI260" s="145">
        <f>IF(N260="nulová",J260,0)</f>
        <v>0</v>
      </c>
      <c r="BJ260" s="17" t="s">
        <v>82</v>
      </c>
      <c r="BK260" s="145">
        <f>ROUND(I260*H260,2)</f>
        <v>0</v>
      </c>
      <c r="BL260" s="17" t="s">
        <v>143</v>
      </c>
      <c r="BM260" s="144" t="s">
        <v>531</v>
      </c>
    </row>
    <row r="261" spans="2:65" s="1" customFormat="1" ht="19.5">
      <c r="B261" s="32"/>
      <c r="D261" s="146" t="s">
        <v>145</v>
      </c>
      <c r="F261" s="147" t="s">
        <v>532</v>
      </c>
      <c r="I261" s="148"/>
      <c r="L261" s="32"/>
      <c r="M261" s="149"/>
      <c r="T261" s="56"/>
      <c r="AT261" s="17" t="s">
        <v>145</v>
      </c>
      <c r="AU261" s="17" t="s">
        <v>84</v>
      </c>
    </row>
    <row r="262" spans="2:65" s="12" customFormat="1" ht="33.75">
      <c r="B262" s="152"/>
      <c r="D262" s="146" t="s">
        <v>178</v>
      </c>
      <c r="E262" s="153" t="s">
        <v>1</v>
      </c>
      <c r="F262" s="154" t="s">
        <v>533</v>
      </c>
      <c r="H262" s="155">
        <v>0.76700000000000002</v>
      </c>
      <c r="I262" s="156"/>
      <c r="L262" s="152"/>
      <c r="M262" s="157"/>
      <c r="T262" s="158"/>
      <c r="AT262" s="153" t="s">
        <v>178</v>
      </c>
      <c r="AU262" s="153" t="s">
        <v>84</v>
      </c>
      <c r="AV262" s="12" t="s">
        <v>84</v>
      </c>
      <c r="AW262" s="12" t="s">
        <v>31</v>
      </c>
      <c r="AX262" s="12" t="s">
        <v>82</v>
      </c>
      <c r="AY262" s="153" t="s">
        <v>138</v>
      </c>
    </row>
    <row r="263" spans="2:65" s="1" customFormat="1" ht="24.2" customHeight="1">
      <c r="B263" s="131"/>
      <c r="C263" s="132" t="s">
        <v>534</v>
      </c>
      <c r="D263" s="132" t="s">
        <v>139</v>
      </c>
      <c r="E263" s="133" t="s">
        <v>535</v>
      </c>
      <c r="F263" s="134" t="s">
        <v>536</v>
      </c>
      <c r="G263" s="135" t="s">
        <v>207</v>
      </c>
      <c r="H263" s="136">
        <v>29.3</v>
      </c>
      <c r="I263" s="137"/>
      <c r="J263" s="138">
        <f>ROUND(I263*H263,2)</f>
        <v>0</v>
      </c>
      <c r="K263" s="139"/>
      <c r="L263" s="32"/>
      <c r="M263" s="140" t="s">
        <v>1</v>
      </c>
      <c r="N263" s="141" t="s">
        <v>39</v>
      </c>
      <c r="P263" s="142">
        <f>O263*H263</f>
        <v>0</v>
      </c>
      <c r="Q263" s="142">
        <v>0</v>
      </c>
      <c r="R263" s="142">
        <f>Q263*H263</f>
        <v>0</v>
      </c>
      <c r="S263" s="142">
        <v>0</v>
      </c>
      <c r="T263" s="143">
        <f>S263*H263</f>
        <v>0</v>
      </c>
      <c r="AR263" s="144" t="s">
        <v>143</v>
      </c>
      <c r="AT263" s="144" t="s">
        <v>139</v>
      </c>
      <c r="AU263" s="144" t="s">
        <v>84</v>
      </c>
      <c r="AY263" s="17" t="s">
        <v>138</v>
      </c>
      <c r="BE263" s="145">
        <f>IF(N263="základní",J263,0)</f>
        <v>0</v>
      </c>
      <c r="BF263" s="145">
        <f>IF(N263="snížená",J263,0)</f>
        <v>0</v>
      </c>
      <c r="BG263" s="145">
        <f>IF(N263="zákl. přenesená",J263,0)</f>
        <v>0</v>
      </c>
      <c r="BH263" s="145">
        <f>IF(N263="sníž. přenesená",J263,0)</f>
        <v>0</v>
      </c>
      <c r="BI263" s="145">
        <f>IF(N263="nulová",J263,0)</f>
        <v>0</v>
      </c>
      <c r="BJ263" s="17" t="s">
        <v>82</v>
      </c>
      <c r="BK263" s="145">
        <f>ROUND(I263*H263,2)</f>
        <v>0</v>
      </c>
      <c r="BL263" s="17" t="s">
        <v>143</v>
      </c>
      <c r="BM263" s="144" t="s">
        <v>537</v>
      </c>
    </row>
    <row r="264" spans="2:65" s="12" customFormat="1" ht="11.25">
      <c r="B264" s="152"/>
      <c r="D264" s="146" t="s">
        <v>178</v>
      </c>
      <c r="E264" s="153" t="s">
        <v>1</v>
      </c>
      <c r="F264" s="154" t="s">
        <v>538</v>
      </c>
      <c r="H264" s="155">
        <v>29.3</v>
      </c>
      <c r="I264" s="156"/>
      <c r="L264" s="152"/>
      <c r="M264" s="157"/>
      <c r="T264" s="158"/>
      <c r="AT264" s="153" t="s">
        <v>178</v>
      </c>
      <c r="AU264" s="153" t="s">
        <v>84</v>
      </c>
      <c r="AV264" s="12" t="s">
        <v>84</v>
      </c>
      <c r="AW264" s="12" t="s">
        <v>31</v>
      </c>
      <c r="AX264" s="12" t="s">
        <v>82</v>
      </c>
      <c r="AY264" s="153" t="s">
        <v>138</v>
      </c>
    </row>
    <row r="265" spans="2:65" s="1" customFormat="1" ht="16.5" customHeight="1">
      <c r="B265" s="131"/>
      <c r="C265" s="180" t="s">
        <v>539</v>
      </c>
      <c r="D265" s="180" t="s">
        <v>320</v>
      </c>
      <c r="E265" s="181" t="s">
        <v>540</v>
      </c>
      <c r="F265" s="182" t="s">
        <v>541</v>
      </c>
      <c r="G265" s="183" t="s">
        <v>214</v>
      </c>
      <c r="H265" s="184">
        <v>4.3949999999999996</v>
      </c>
      <c r="I265" s="185"/>
      <c r="J265" s="186">
        <f>ROUND(I265*H265,2)</f>
        <v>0</v>
      </c>
      <c r="K265" s="187"/>
      <c r="L265" s="188"/>
      <c r="M265" s="189" t="s">
        <v>1</v>
      </c>
      <c r="N265" s="190" t="s">
        <v>39</v>
      </c>
      <c r="P265" s="142">
        <f>O265*H265</f>
        <v>0</v>
      </c>
      <c r="Q265" s="142">
        <v>0.5</v>
      </c>
      <c r="R265" s="142">
        <f>Q265*H265</f>
        <v>2.1974999999999998</v>
      </c>
      <c r="S265" s="142">
        <v>0</v>
      </c>
      <c r="T265" s="143">
        <f>S265*H265</f>
        <v>0</v>
      </c>
      <c r="AR265" s="144" t="s">
        <v>180</v>
      </c>
      <c r="AT265" s="144" t="s">
        <v>320</v>
      </c>
      <c r="AU265" s="144" t="s">
        <v>84</v>
      </c>
      <c r="AY265" s="17" t="s">
        <v>138</v>
      </c>
      <c r="BE265" s="145">
        <f>IF(N265="základní",J265,0)</f>
        <v>0</v>
      </c>
      <c r="BF265" s="145">
        <f>IF(N265="snížená",J265,0)</f>
        <v>0</v>
      </c>
      <c r="BG265" s="145">
        <f>IF(N265="zákl. přenesená",J265,0)</f>
        <v>0</v>
      </c>
      <c r="BH265" s="145">
        <f>IF(N265="sníž. přenesená",J265,0)</f>
        <v>0</v>
      </c>
      <c r="BI265" s="145">
        <f>IF(N265="nulová",J265,0)</f>
        <v>0</v>
      </c>
      <c r="BJ265" s="17" t="s">
        <v>82</v>
      </c>
      <c r="BK265" s="145">
        <f>ROUND(I265*H265,2)</f>
        <v>0</v>
      </c>
      <c r="BL265" s="17" t="s">
        <v>143</v>
      </c>
      <c r="BM265" s="144" t="s">
        <v>542</v>
      </c>
    </row>
    <row r="266" spans="2:65" s="12" customFormat="1" ht="11.25">
      <c r="B266" s="152"/>
      <c r="D266" s="146" t="s">
        <v>178</v>
      </c>
      <c r="F266" s="154" t="s">
        <v>543</v>
      </c>
      <c r="H266" s="155">
        <v>4.3949999999999996</v>
      </c>
      <c r="I266" s="156"/>
      <c r="L266" s="152"/>
      <c r="M266" s="157"/>
      <c r="T266" s="158"/>
      <c r="AT266" s="153" t="s">
        <v>178</v>
      </c>
      <c r="AU266" s="153" t="s">
        <v>84</v>
      </c>
      <c r="AV266" s="12" t="s">
        <v>84</v>
      </c>
      <c r="AW266" s="12" t="s">
        <v>3</v>
      </c>
      <c r="AX266" s="12" t="s">
        <v>82</v>
      </c>
      <c r="AY266" s="153" t="s">
        <v>138</v>
      </c>
    </row>
    <row r="267" spans="2:65" s="1" customFormat="1" ht="24.2" customHeight="1">
      <c r="B267" s="131"/>
      <c r="C267" s="132" t="s">
        <v>544</v>
      </c>
      <c r="D267" s="132" t="s">
        <v>139</v>
      </c>
      <c r="E267" s="133" t="s">
        <v>545</v>
      </c>
      <c r="F267" s="134" t="s">
        <v>546</v>
      </c>
      <c r="G267" s="135" t="s">
        <v>207</v>
      </c>
      <c r="H267" s="136">
        <v>156.1</v>
      </c>
      <c r="I267" s="137"/>
      <c r="J267" s="138">
        <f>ROUND(I267*H267,2)</f>
        <v>0</v>
      </c>
      <c r="K267" s="139"/>
      <c r="L267" s="32"/>
      <c r="M267" s="140" t="s">
        <v>1</v>
      </c>
      <c r="N267" s="141" t="s">
        <v>39</v>
      </c>
      <c r="P267" s="142">
        <f>O267*H267</f>
        <v>0</v>
      </c>
      <c r="Q267" s="142">
        <v>0</v>
      </c>
      <c r="R267" s="142">
        <f>Q267*H267</f>
        <v>0</v>
      </c>
      <c r="S267" s="142">
        <v>0</v>
      </c>
      <c r="T267" s="143">
        <f>S267*H267</f>
        <v>0</v>
      </c>
      <c r="AR267" s="144" t="s">
        <v>143</v>
      </c>
      <c r="AT267" s="144" t="s">
        <v>139</v>
      </c>
      <c r="AU267" s="144" t="s">
        <v>84</v>
      </c>
      <c r="AY267" s="17" t="s">
        <v>138</v>
      </c>
      <c r="BE267" s="145">
        <f>IF(N267="základní",J267,0)</f>
        <v>0</v>
      </c>
      <c r="BF267" s="145">
        <f>IF(N267="snížená",J267,0)</f>
        <v>0</v>
      </c>
      <c r="BG267" s="145">
        <f>IF(N267="zákl. přenesená",J267,0)</f>
        <v>0</v>
      </c>
      <c r="BH267" s="145">
        <f>IF(N267="sníž. přenesená",J267,0)</f>
        <v>0</v>
      </c>
      <c r="BI267" s="145">
        <f>IF(N267="nulová",J267,0)</f>
        <v>0</v>
      </c>
      <c r="BJ267" s="17" t="s">
        <v>82</v>
      </c>
      <c r="BK267" s="145">
        <f>ROUND(I267*H267,2)</f>
        <v>0</v>
      </c>
      <c r="BL267" s="17" t="s">
        <v>143</v>
      </c>
      <c r="BM267" s="144" t="s">
        <v>547</v>
      </c>
    </row>
    <row r="268" spans="2:65" s="12" customFormat="1" ht="11.25">
      <c r="B268" s="152"/>
      <c r="D268" s="146" t="s">
        <v>178</v>
      </c>
      <c r="E268" s="153" t="s">
        <v>1</v>
      </c>
      <c r="F268" s="154" t="s">
        <v>272</v>
      </c>
      <c r="H268" s="155">
        <v>117.2</v>
      </c>
      <c r="I268" s="156"/>
      <c r="L268" s="152"/>
      <c r="M268" s="157"/>
      <c r="T268" s="158"/>
      <c r="AT268" s="153" t="s">
        <v>178</v>
      </c>
      <c r="AU268" s="153" t="s">
        <v>84</v>
      </c>
      <c r="AV268" s="12" t="s">
        <v>84</v>
      </c>
      <c r="AW268" s="12" t="s">
        <v>31</v>
      </c>
      <c r="AX268" s="12" t="s">
        <v>74</v>
      </c>
      <c r="AY268" s="153" t="s">
        <v>138</v>
      </c>
    </row>
    <row r="269" spans="2:65" s="12" customFormat="1" ht="11.25">
      <c r="B269" s="152"/>
      <c r="D269" s="146" t="s">
        <v>178</v>
      </c>
      <c r="E269" s="153" t="s">
        <v>1</v>
      </c>
      <c r="F269" s="154" t="s">
        <v>548</v>
      </c>
      <c r="H269" s="155">
        <v>11.3</v>
      </c>
      <c r="I269" s="156"/>
      <c r="L269" s="152"/>
      <c r="M269" s="157"/>
      <c r="T269" s="158"/>
      <c r="AT269" s="153" t="s">
        <v>178</v>
      </c>
      <c r="AU269" s="153" t="s">
        <v>84</v>
      </c>
      <c r="AV269" s="12" t="s">
        <v>84</v>
      </c>
      <c r="AW269" s="12" t="s">
        <v>31</v>
      </c>
      <c r="AX269" s="12" t="s">
        <v>74</v>
      </c>
      <c r="AY269" s="153" t="s">
        <v>138</v>
      </c>
    </row>
    <row r="270" spans="2:65" s="12" customFormat="1" ht="11.25">
      <c r="B270" s="152"/>
      <c r="D270" s="146" t="s">
        <v>178</v>
      </c>
      <c r="E270" s="153" t="s">
        <v>1</v>
      </c>
      <c r="F270" s="154" t="s">
        <v>264</v>
      </c>
      <c r="H270" s="155">
        <v>27.6</v>
      </c>
      <c r="I270" s="156"/>
      <c r="L270" s="152"/>
      <c r="M270" s="157"/>
      <c r="T270" s="158"/>
      <c r="AT270" s="153" t="s">
        <v>178</v>
      </c>
      <c r="AU270" s="153" t="s">
        <v>84</v>
      </c>
      <c r="AV270" s="12" t="s">
        <v>84</v>
      </c>
      <c r="AW270" s="12" t="s">
        <v>31</v>
      </c>
      <c r="AX270" s="12" t="s">
        <v>74</v>
      </c>
      <c r="AY270" s="153" t="s">
        <v>138</v>
      </c>
    </row>
    <row r="271" spans="2:65" s="13" customFormat="1" ht="11.25">
      <c r="B271" s="163"/>
      <c r="D271" s="146" t="s">
        <v>178</v>
      </c>
      <c r="E271" s="164" t="s">
        <v>1</v>
      </c>
      <c r="F271" s="165" t="s">
        <v>221</v>
      </c>
      <c r="H271" s="166">
        <v>156.1</v>
      </c>
      <c r="I271" s="167"/>
      <c r="L271" s="163"/>
      <c r="M271" s="168"/>
      <c r="T271" s="169"/>
      <c r="AT271" s="164" t="s">
        <v>178</v>
      </c>
      <c r="AU271" s="164" t="s">
        <v>84</v>
      </c>
      <c r="AV271" s="13" t="s">
        <v>143</v>
      </c>
      <c r="AW271" s="13" t="s">
        <v>31</v>
      </c>
      <c r="AX271" s="13" t="s">
        <v>82</v>
      </c>
      <c r="AY271" s="164" t="s">
        <v>138</v>
      </c>
    </row>
    <row r="272" spans="2:65" s="1" customFormat="1" ht="24.2" customHeight="1">
      <c r="B272" s="131"/>
      <c r="C272" s="132" t="s">
        <v>549</v>
      </c>
      <c r="D272" s="132" t="s">
        <v>139</v>
      </c>
      <c r="E272" s="133" t="s">
        <v>550</v>
      </c>
      <c r="F272" s="134" t="s">
        <v>551</v>
      </c>
      <c r="G272" s="135" t="s">
        <v>207</v>
      </c>
      <c r="H272" s="136">
        <v>126.8</v>
      </c>
      <c r="I272" s="137"/>
      <c r="J272" s="138">
        <f>ROUND(I272*H272,2)</f>
        <v>0</v>
      </c>
      <c r="K272" s="139"/>
      <c r="L272" s="32"/>
      <c r="M272" s="140" t="s">
        <v>1</v>
      </c>
      <c r="N272" s="141" t="s">
        <v>39</v>
      </c>
      <c r="P272" s="142">
        <f>O272*H272</f>
        <v>0</v>
      </c>
      <c r="Q272" s="142">
        <v>0</v>
      </c>
      <c r="R272" s="142">
        <f>Q272*H272</f>
        <v>0</v>
      </c>
      <c r="S272" s="142">
        <v>0</v>
      </c>
      <c r="T272" s="143">
        <f>S272*H272</f>
        <v>0</v>
      </c>
      <c r="AR272" s="144" t="s">
        <v>143</v>
      </c>
      <c r="AT272" s="144" t="s">
        <v>139</v>
      </c>
      <c r="AU272" s="144" t="s">
        <v>84</v>
      </c>
      <c r="AY272" s="17" t="s">
        <v>138</v>
      </c>
      <c r="BE272" s="145">
        <f>IF(N272="základní",J272,0)</f>
        <v>0</v>
      </c>
      <c r="BF272" s="145">
        <f>IF(N272="snížená",J272,0)</f>
        <v>0</v>
      </c>
      <c r="BG272" s="145">
        <f>IF(N272="zákl. přenesená",J272,0)</f>
        <v>0</v>
      </c>
      <c r="BH272" s="145">
        <f>IF(N272="sníž. přenesená",J272,0)</f>
        <v>0</v>
      </c>
      <c r="BI272" s="145">
        <f>IF(N272="nulová",J272,0)</f>
        <v>0</v>
      </c>
      <c r="BJ272" s="17" t="s">
        <v>82</v>
      </c>
      <c r="BK272" s="145">
        <f>ROUND(I272*H272,2)</f>
        <v>0</v>
      </c>
      <c r="BL272" s="17" t="s">
        <v>143</v>
      </c>
      <c r="BM272" s="144" t="s">
        <v>552</v>
      </c>
    </row>
    <row r="273" spans="2:65" s="12" customFormat="1" ht="11.25">
      <c r="B273" s="152"/>
      <c r="D273" s="146" t="s">
        <v>178</v>
      </c>
      <c r="E273" s="153" t="s">
        <v>1</v>
      </c>
      <c r="F273" s="154" t="s">
        <v>553</v>
      </c>
      <c r="H273" s="155">
        <v>87.9</v>
      </c>
      <c r="I273" s="156"/>
      <c r="L273" s="152"/>
      <c r="M273" s="157"/>
      <c r="T273" s="158"/>
      <c r="AT273" s="153" t="s">
        <v>178</v>
      </c>
      <c r="AU273" s="153" t="s">
        <v>84</v>
      </c>
      <c r="AV273" s="12" t="s">
        <v>84</v>
      </c>
      <c r="AW273" s="12" t="s">
        <v>31</v>
      </c>
      <c r="AX273" s="12" t="s">
        <v>74</v>
      </c>
      <c r="AY273" s="153" t="s">
        <v>138</v>
      </c>
    </row>
    <row r="274" spans="2:65" s="12" customFormat="1" ht="11.25">
      <c r="B274" s="152"/>
      <c r="D274" s="146" t="s">
        <v>178</v>
      </c>
      <c r="E274" s="153" t="s">
        <v>1</v>
      </c>
      <c r="F274" s="154" t="s">
        <v>548</v>
      </c>
      <c r="H274" s="155">
        <v>11.3</v>
      </c>
      <c r="I274" s="156"/>
      <c r="L274" s="152"/>
      <c r="M274" s="157"/>
      <c r="T274" s="158"/>
      <c r="AT274" s="153" t="s">
        <v>178</v>
      </c>
      <c r="AU274" s="153" t="s">
        <v>84</v>
      </c>
      <c r="AV274" s="12" t="s">
        <v>84</v>
      </c>
      <c r="AW274" s="12" t="s">
        <v>31</v>
      </c>
      <c r="AX274" s="12" t="s">
        <v>74</v>
      </c>
      <c r="AY274" s="153" t="s">
        <v>138</v>
      </c>
    </row>
    <row r="275" spans="2:65" s="12" customFormat="1" ht="11.25">
      <c r="B275" s="152"/>
      <c r="D275" s="146" t="s">
        <v>178</v>
      </c>
      <c r="E275" s="153" t="s">
        <v>1</v>
      </c>
      <c r="F275" s="154" t="s">
        <v>264</v>
      </c>
      <c r="H275" s="155">
        <v>27.6</v>
      </c>
      <c r="I275" s="156"/>
      <c r="L275" s="152"/>
      <c r="M275" s="157"/>
      <c r="T275" s="158"/>
      <c r="AT275" s="153" t="s">
        <v>178</v>
      </c>
      <c r="AU275" s="153" t="s">
        <v>84</v>
      </c>
      <c r="AV275" s="12" t="s">
        <v>84</v>
      </c>
      <c r="AW275" s="12" t="s">
        <v>31</v>
      </c>
      <c r="AX275" s="12" t="s">
        <v>74</v>
      </c>
      <c r="AY275" s="153" t="s">
        <v>138</v>
      </c>
    </row>
    <row r="276" spans="2:65" s="13" customFormat="1" ht="11.25">
      <c r="B276" s="163"/>
      <c r="D276" s="146" t="s">
        <v>178</v>
      </c>
      <c r="E276" s="164" t="s">
        <v>1</v>
      </c>
      <c r="F276" s="165" t="s">
        <v>221</v>
      </c>
      <c r="H276" s="166">
        <v>126.8</v>
      </c>
      <c r="I276" s="167"/>
      <c r="L276" s="163"/>
      <c r="M276" s="168"/>
      <c r="T276" s="169"/>
      <c r="AT276" s="164" t="s">
        <v>178</v>
      </c>
      <c r="AU276" s="164" t="s">
        <v>84</v>
      </c>
      <c r="AV276" s="13" t="s">
        <v>143</v>
      </c>
      <c r="AW276" s="13" t="s">
        <v>31</v>
      </c>
      <c r="AX276" s="13" t="s">
        <v>82</v>
      </c>
      <c r="AY276" s="164" t="s">
        <v>138</v>
      </c>
    </row>
    <row r="277" spans="2:65" s="1" customFormat="1" ht="24.2" customHeight="1">
      <c r="B277" s="131"/>
      <c r="C277" s="132" t="s">
        <v>554</v>
      </c>
      <c r="D277" s="132" t="s">
        <v>139</v>
      </c>
      <c r="E277" s="133" t="s">
        <v>555</v>
      </c>
      <c r="F277" s="134" t="s">
        <v>556</v>
      </c>
      <c r="G277" s="135" t="s">
        <v>207</v>
      </c>
      <c r="H277" s="136">
        <v>15.2</v>
      </c>
      <c r="I277" s="137"/>
      <c r="J277" s="138">
        <f>ROUND(I277*H277,2)</f>
        <v>0</v>
      </c>
      <c r="K277" s="139"/>
      <c r="L277" s="32"/>
      <c r="M277" s="140" t="s">
        <v>1</v>
      </c>
      <c r="N277" s="141" t="s">
        <v>39</v>
      </c>
      <c r="P277" s="142">
        <f>O277*H277</f>
        <v>0</v>
      </c>
      <c r="Q277" s="142">
        <v>0</v>
      </c>
      <c r="R277" s="142">
        <f>Q277*H277</f>
        <v>0</v>
      </c>
      <c r="S277" s="142">
        <v>0</v>
      </c>
      <c r="T277" s="143">
        <f>S277*H277</f>
        <v>0</v>
      </c>
      <c r="AR277" s="144" t="s">
        <v>143</v>
      </c>
      <c r="AT277" s="144" t="s">
        <v>139</v>
      </c>
      <c r="AU277" s="144" t="s">
        <v>84</v>
      </c>
      <c r="AY277" s="17" t="s">
        <v>138</v>
      </c>
      <c r="BE277" s="145">
        <f>IF(N277="základní",J277,0)</f>
        <v>0</v>
      </c>
      <c r="BF277" s="145">
        <f>IF(N277="snížená",J277,0)</f>
        <v>0</v>
      </c>
      <c r="BG277" s="145">
        <f>IF(N277="zákl. přenesená",J277,0)</f>
        <v>0</v>
      </c>
      <c r="BH277" s="145">
        <f>IF(N277="sníž. přenesená",J277,0)</f>
        <v>0</v>
      </c>
      <c r="BI277" s="145">
        <f>IF(N277="nulová",J277,0)</f>
        <v>0</v>
      </c>
      <c r="BJ277" s="17" t="s">
        <v>82</v>
      </c>
      <c r="BK277" s="145">
        <f>ROUND(I277*H277,2)</f>
        <v>0</v>
      </c>
      <c r="BL277" s="17" t="s">
        <v>143</v>
      </c>
      <c r="BM277" s="144" t="s">
        <v>557</v>
      </c>
    </row>
    <row r="278" spans="2:65" s="12" customFormat="1" ht="11.25">
      <c r="B278" s="152"/>
      <c r="D278" s="146" t="s">
        <v>178</v>
      </c>
      <c r="E278" s="153" t="s">
        <v>1</v>
      </c>
      <c r="F278" s="154" t="s">
        <v>266</v>
      </c>
      <c r="H278" s="155">
        <v>15.2</v>
      </c>
      <c r="I278" s="156"/>
      <c r="L278" s="152"/>
      <c r="M278" s="157"/>
      <c r="T278" s="158"/>
      <c r="AT278" s="153" t="s">
        <v>178</v>
      </c>
      <c r="AU278" s="153" t="s">
        <v>84</v>
      </c>
      <c r="AV278" s="12" t="s">
        <v>84</v>
      </c>
      <c r="AW278" s="12" t="s">
        <v>31</v>
      </c>
      <c r="AX278" s="12" t="s">
        <v>82</v>
      </c>
      <c r="AY278" s="153" t="s">
        <v>138</v>
      </c>
    </row>
    <row r="279" spans="2:65" s="1" customFormat="1" ht="24.2" customHeight="1">
      <c r="B279" s="131"/>
      <c r="C279" s="132" t="s">
        <v>558</v>
      </c>
      <c r="D279" s="132" t="s">
        <v>139</v>
      </c>
      <c r="E279" s="133" t="s">
        <v>559</v>
      </c>
      <c r="F279" s="134" t="s">
        <v>560</v>
      </c>
      <c r="G279" s="135" t="s">
        <v>207</v>
      </c>
      <c r="H279" s="136">
        <v>222.69</v>
      </c>
      <c r="I279" s="137"/>
      <c r="J279" s="138">
        <f>ROUND(I279*H279,2)</f>
        <v>0</v>
      </c>
      <c r="K279" s="139"/>
      <c r="L279" s="32"/>
      <c r="M279" s="140" t="s">
        <v>1</v>
      </c>
      <c r="N279" s="141" t="s">
        <v>39</v>
      </c>
      <c r="P279" s="142">
        <f>O279*H279</f>
        <v>0</v>
      </c>
      <c r="Q279" s="142">
        <v>0</v>
      </c>
      <c r="R279" s="142">
        <f>Q279*H279</f>
        <v>0</v>
      </c>
      <c r="S279" s="142">
        <v>0</v>
      </c>
      <c r="T279" s="143">
        <f>S279*H279</f>
        <v>0</v>
      </c>
      <c r="AR279" s="144" t="s">
        <v>143</v>
      </c>
      <c r="AT279" s="144" t="s">
        <v>139</v>
      </c>
      <c r="AU279" s="144" t="s">
        <v>84</v>
      </c>
      <c r="AY279" s="17" t="s">
        <v>138</v>
      </c>
      <c r="BE279" s="145">
        <f>IF(N279="základní",J279,0)</f>
        <v>0</v>
      </c>
      <c r="BF279" s="145">
        <f>IF(N279="snížená",J279,0)</f>
        <v>0</v>
      </c>
      <c r="BG279" s="145">
        <f>IF(N279="zákl. přenesená",J279,0)</f>
        <v>0</v>
      </c>
      <c r="BH279" s="145">
        <f>IF(N279="sníž. přenesená",J279,0)</f>
        <v>0</v>
      </c>
      <c r="BI279" s="145">
        <f>IF(N279="nulová",J279,0)</f>
        <v>0</v>
      </c>
      <c r="BJ279" s="17" t="s">
        <v>82</v>
      </c>
      <c r="BK279" s="145">
        <f>ROUND(I279*H279,2)</f>
        <v>0</v>
      </c>
      <c r="BL279" s="17" t="s">
        <v>143</v>
      </c>
      <c r="BM279" s="144" t="s">
        <v>561</v>
      </c>
    </row>
    <row r="280" spans="2:65" s="12" customFormat="1" ht="11.25">
      <c r="B280" s="152"/>
      <c r="D280" s="146" t="s">
        <v>178</v>
      </c>
      <c r="E280" s="153" t="s">
        <v>1</v>
      </c>
      <c r="F280" s="154" t="s">
        <v>562</v>
      </c>
      <c r="H280" s="155">
        <v>222.69</v>
      </c>
      <c r="I280" s="156"/>
      <c r="L280" s="152"/>
      <c r="M280" s="157"/>
      <c r="T280" s="158"/>
      <c r="AT280" s="153" t="s">
        <v>178</v>
      </c>
      <c r="AU280" s="153" t="s">
        <v>84</v>
      </c>
      <c r="AV280" s="12" t="s">
        <v>84</v>
      </c>
      <c r="AW280" s="12" t="s">
        <v>31</v>
      </c>
      <c r="AX280" s="12" t="s">
        <v>82</v>
      </c>
      <c r="AY280" s="153" t="s">
        <v>138</v>
      </c>
    </row>
    <row r="281" spans="2:65" s="1" customFormat="1" ht="24.2" customHeight="1">
      <c r="B281" s="131"/>
      <c r="C281" s="132" t="s">
        <v>563</v>
      </c>
      <c r="D281" s="132" t="s">
        <v>139</v>
      </c>
      <c r="E281" s="133" t="s">
        <v>564</v>
      </c>
      <c r="F281" s="134" t="s">
        <v>565</v>
      </c>
      <c r="G281" s="135" t="s">
        <v>207</v>
      </c>
      <c r="H281" s="136">
        <v>15.2</v>
      </c>
      <c r="I281" s="137"/>
      <c r="J281" s="138">
        <f>ROUND(I281*H281,2)</f>
        <v>0</v>
      </c>
      <c r="K281" s="139"/>
      <c r="L281" s="32"/>
      <c r="M281" s="140" t="s">
        <v>1</v>
      </c>
      <c r="N281" s="141" t="s">
        <v>39</v>
      </c>
      <c r="P281" s="142">
        <f>O281*H281</f>
        <v>0</v>
      </c>
      <c r="Q281" s="142">
        <v>0</v>
      </c>
      <c r="R281" s="142">
        <f>Q281*H281</f>
        <v>0</v>
      </c>
      <c r="S281" s="142">
        <v>0</v>
      </c>
      <c r="T281" s="143">
        <f>S281*H281</f>
        <v>0</v>
      </c>
      <c r="AR281" s="144" t="s">
        <v>143</v>
      </c>
      <c r="AT281" s="144" t="s">
        <v>139</v>
      </c>
      <c r="AU281" s="144" t="s">
        <v>84</v>
      </c>
      <c r="AY281" s="17" t="s">
        <v>138</v>
      </c>
      <c r="BE281" s="145">
        <f>IF(N281="základní",J281,0)</f>
        <v>0</v>
      </c>
      <c r="BF281" s="145">
        <f>IF(N281="snížená",J281,0)</f>
        <v>0</v>
      </c>
      <c r="BG281" s="145">
        <f>IF(N281="zákl. přenesená",J281,0)</f>
        <v>0</v>
      </c>
      <c r="BH281" s="145">
        <f>IF(N281="sníž. přenesená",J281,0)</f>
        <v>0</v>
      </c>
      <c r="BI281" s="145">
        <f>IF(N281="nulová",J281,0)</f>
        <v>0</v>
      </c>
      <c r="BJ281" s="17" t="s">
        <v>82</v>
      </c>
      <c r="BK281" s="145">
        <f>ROUND(I281*H281,2)</f>
        <v>0</v>
      </c>
      <c r="BL281" s="17" t="s">
        <v>143</v>
      </c>
      <c r="BM281" s="144" t="s">
        <v>566</v>
      </c>
    </row>
    <row r="282" spans="2:65" s="12" customFormat="1" ht="11.25">
      <c r="B282" s="152"/>
      <c r="D282" s="146" t="s">
        <v>178</v>
      </c>
      <c r="E282" s="153" t="s">
        <v>1</v>
      </c>
      <c r="F282" s="154" t="s">
        <v>266</v>
      </c>
      <c r="H282" s="155">
        <v>15.2</v>
      </c>
      <c r="I282" s="156"/>
      <c r="L282" s="152"/>
      <c r="M282" s="157"/>
      <c r="T282" s="158"/>
      <c r="AT282" s="153" t="s">
        <v>178</v>
      </c>
      <c r="AU282" s="153" t="s">
        <v>84</v>
      </c>
      <c r="AV282" s="12" t="s">
        <v>84</v>
      </c>
      <c r="AW282" s="12" t="s">
        <v>31</v>
      </c>
      <c r="AX282" s="12" t="s">
        <v>82</v>
      </c>
      <c r="AY282" s="153" t="s">
        <v>138</v>
      </c>
    </row>
    <row r="283" spans="2:65" s="1" customFormat="1" ht="33" customHeight="1">
      <c r="B283" s="131"/>
      <c r="C283" s="132" t="s">
        <v>567</v>
      </c>
      <c r="D283" s="132" t="s">
        <v>139</v>
      </c>
      <c r="E283" s="133" t="s">
        <v>568</v>
      </c>
      <c r="F283" s="134" t="s">
        <v>569</v>
      </c>
      <c r="G283" s="135" t="s">
        <v>207</v>
      </c>
      <c r="H283" s="136">
        <v>35.4</v>
      </c>
      <c r="I283" s="137"/>
      <c r="J283" s="138">
        <f>ROUND(I283*H283,2)</f>
        <v>0</v>
      </c>
      <c r="K283" s="139"/>
      <c r="L283" s="32"/>
      <c r="M283" s="140" t="s">
        <v>1</v>
      </c>
      <c r="N283" s="141" t="s">
        <v>39</v>
      </c>
      <c r="P283" s="142">
        <f>O283*H283</f>
        <v>0</v>
      </c>
      <c r="Q283" s="142">
        <v>9.0620000000000006E-2</v>
      </c>
      <c r="R283" s="142">
        <f>Q283*H283</f>
        <v>3.207948</v>
      </c>
      <c r="S283" s="142">
        <v>0</v>
      </c>
      <c r="T283" s="143">
        <f>S283*H283</f>
        <v>0</v>
      </c>
      <c r="AR283" s="144" t="s">
        <v>143</v>
      </c>
      <c r="AT283" s="144" t="s">
        <v>139</v>
      </c>
      <c r="AU283" s="144" t="s">
        <v>84</v>
      </c>
      <c r="AY283" s="17" t="s">
        <v>138</v>
      </c>
      <c r="BE283" s="145">
        <f>IF(N283="základní",J283,0)</f>
        <v>0</v>
      </c>
      <c r="BF283" s="145">
        <f>IF(N283="snížená",J283,0)</f>
        <v>0</v>
      </c>
      <c r="BG283" s="145">
        <f>IF(N283="zákl. přenesená",J283,0)</f>
        <v>0</v>
      </c>
      <c r="BH283" s="145">
        <f>IF(N283="sníž. přenesená",J283,0)</f>
        <v>0</v>
      </c>
      <c r="BI283" s="145">
        <f>IF(N283="nulová",J283,0)</f>
        <v>0</v>
      </c>
      <c r="BJ283" s="17" t="s">
        <v>82</v>
      </c>
      <c r="BK283" s="145">
        <f>ROUND(I283*H283,2)</f>
        <v>0</v>
      </c>
      <c r="BL283" s="17" t="s">
        <v>143</v>
      </c>
      <c r="BM283" s="144" t="s">
        <v>570</v>
      </c>
    </row>
    <row r="284" spans="2:65" s="12" customFormat="1" ht="11.25">
      <c r="B284" s="152"/>
      <c r="D284" s="146" t="s">
        <v>178</v>
      </c>
      <c r="E284" s="153" t="s">
        <v>1</v>
      </c>
      <c r="F284" s="154" t="s">
        <v>252</v>
      </c>
      <c r="H284" s="155">
        <v>35.4</v>
      </c>
      <c r="I284" s="156"/>
      <c r="L284" s="152"/>
      <c r="M284" s="157"/>
      <c r="T284" s="158"/>
      <c r="AT284" s="153" t="s">
        <v>178</v>
      </c>
      <c r="AU284" s="153" t="s">
        <v>84</v>
      </c>
      <c r="AV284" s="12" t="s">
        <v>84</v>
      </c>
      <c r="AW284" s="12" t="s">
        <v>31</v>
      </c>
      <c r="AX284" s="12" t="s">
        <v>82</v>
      </c>
      <c r="AY284" s="153" t="s">
        <v>138</v>
      </c>
    </row>
    <row r="285" spans="2:65" s="1" customFormat="1" ht="24.2" customHeight="1">
      <c r="B285" s="131"/>
      <c r="C285" s="180" t="s">
        <v>571</v>
      </c>
      <c r="D285" s="180" t="s">
        <v>320</v>
      </c>
      <c r="E285" s="181" t="s">
        <v>572</v>
      </c>
      <c r="F285" s="182" t="s">
        <v>573</v>
      </c>
      <c r="G285" s="183" t="s">
        <v>207</v>
      </c>
      <c r="H285" s="184">
        <v>28.152000000000001</v>
      </c>
      <c r="I285" s="185"/>
      <c r="J285" s="186">
        <f>ROUND(I285*H285,2)</f>
        <v>0</v>
      </c>
      <c r="K285" s="187"/>
      <c r="L285" s="188"/>
      <c r="M285" s="189" t="s">
        <v>1</v>
      </c>
      <c r="N285" s="190" t="s">
        <v>39</v>
      </c>
      <c r="P285" s="142">
        <f>O285*H285</f>
        <v>0</v>
      </c>
      <c r="Q285" s="142">
        <v>0.17</v>
      </c>
      <c r="R285" s="142">
        <f>Q285*H285</f>
        <v>4.7858400000000003</v>
      </c>
      <c r="S285" s="142">
        <v>0</v>
      </c>
      <c r="T285" s="143">
        <f>S285*H285</f>
        <v>0</v>
      </c>
      <c r="AR285" s="144" t="s">
        <v>180</v>
      </c>
      <c r="AT285" s="144" t="s">
        <v>320</v>
      </c>
      <c r="AU285" s="144" t="s">
        <v>84</v>
      </c>
      <c r="AY285" s="17" t="s">
        <v>138</v>
      </c>
      <c r="BE285" s="145">
        <f>IF(N285="základní",J285,0)</f>
        <v>0</v>
      </c>
      <c r="BF285" s="145">
        <f>IF(N285="snížená",J285,0)</f>
        <v>0</v>
      </c>
      <c r="BG285" s="145">
        <f>IF(N285="zákl. přenesená",J285,0)</f>
        <v>0</v>
      </c>
      <c r="BH285" s="145">
        <f>IF(N285="sníž. přenesená",J285,0)</f>
        <v>0</v>
      </c>
      <c r="BI285" s="145">
        <f>IF(N285="nulová",J285,0)</f>
        <v>0</v>
      </c>
      <c r="BJ285" s="17" t="s">
        <v>82</v>
      </c>
      <c r="BK285" s="145">
        <f>ROUND(I285*H285,2)</f>
        <v>0</v>
      </c>
      <c r="BL285" s="17" t="s">
        <v>143</v>
      </c>
      <c r="BM285" s="144" t="s">
        <v>574</v>
      </c>
    </row>
    <row r="286" spans="2:65" s="12" customFormat="1" ht="11.25">
      <c r="B286" s="152"/>
      <c r="D286" s="146" t="s">
        <v>178</v>
      </c>
      <c r="E286" s="153" t="s">
        <v>1</v>
      </c>
      <c r="F286" s="154" t="s">
        <v>264</v>
      </c>
      <c r="H286" s="155">
        <v>27.6</v>
      </c>
      <c r="I286" s="156"/>
      <c r="L286" s="152"/>
      <c r="M286" s="157"/>
      <c r="T286" s="158"/>
      <c r="AT286" s="153" t="s">
        <v>178</v>
      </c>
      <c r="AU286" s="153" t="s">
        <v>84</v>
      </c>
      <c r="AV286" s="12" t="s">
        <v>84</v>
      </c>
      <c r="AW286" s="12" t="s">
        <v>31</v>
      </c>
      <c r="AX286" s="12" t="s">
        <v>82</v>
      </c>
      <c r="AY286" s="153" t="s">
        <v>138</v>
      </c>
    </row>
    <row r="287" spans="2:65" s="12" customFormat="1" ht="11.25">
      <c r="B287" s="152"/>
      <c r="D287" s="146" t="s">
        <v>178</v>
      </c>
      <c r="F287" s="154" t="s">
        <v>575</v>
      </c>
      <c r="H287" s="155">
        <v>28.152000000000001</v>
      </c>
      <c r="I287" s="156"/>
      <c r="L287" s="152"/>
      <c r="M287" s="157"/>
      <c r="T287" s="158"/>
      <c r="AT287" s="153" t="s">
        <v>178</v>
      </c>
      <c r="AU287" s="153" t="s">
        <v>84</v>
      </c>
      <c r="AV287" s="12" t="s">
        <v>84</v>
      </c>
      <c r="AW287" s="12" t="s">
        <v>3</v>
      </c>
      <c r="AX287" s="12" t="s">
        <v>82</v>
      </c>
      <c r="AY287" s="153" t="s">
        <v>138</v>
      </c>
    </row>
    <row r="288" spans="2:65" s="1" customFormat="1" ht="24.2" customHeight="1">
      <c r="B288" s="131"/>
      <c r="C288" s="180" t="s">
        <v>576</v>
      </c>
      <c r="D288" s="180" t="s">
        <v>320</v>
      </c>
      <c r="E288" s="181" t="s">
        <v>577</v>
      </c>
      <c r="F288" s="182" t="s">
        <v>578</v>
      </c>
      <c r="G288" s="183" t="s">
        <v>207</v>
      </c>
      <c r="H288" s="184">
        <v>7.9560000000000004</v>
      </c>
      <c r="I288" s="185"/>
      <c r="J288" s="186">
        <f>ROUND(I288*H288,2)</f>
        <v>0</v>
      </c>
      <c r="K288" s="187"/>
      <c r="L288" s="188"/>
      <c r="M288" s="189" t="s">
        <v>1</v>
      </c>
      <c r="N288" s="190" t="s">
        <v>39</v>
      </c>
      <c r="P288" s="142">
        <f>O288*H288</f>
        <v>0</v>
      </c>
      <c r="Q288" s="142">
        <v>0.17499999999999999</v>
      </c>
      <c r="R288" s="142">
        <f>Q288*H288</f>
        <v>1.3923000000000001</v>
      </c>
      <c r="S288" s="142">
        <v>0</v>
      </c>
      <c r="T288" s="143">
        <f>S288*H288</f>
        <v>0</v>
      </c>
      <c r="AR288" s="144" t="s">
        <v>180</v>
      </c>
      <c r="AT288" s="144" t="s">
        <v>320</v>
      </c>
      <c r="AU288" s="144" t="s">
        <v>84</v>
      </c>
      <c r="AY288" s="17" t="s">
        <v>138</v>
      </c>
      <c r="BE288" s="145">
        <f>IF(N288="základní",J288,0)</f>
        <v>0</v>
      </c>
      <c r="BF288" s="145">
        <f>IF(N288="snížená",J288,0)</f>
        <v>0</v>
      </c>
      <c r="BG288" s="145">
        <f>IF(N288="zákl. přenesená",J288,0)</f>
        <v>0</v>
      </c>
      <c r="BH288" s="145">
        <f>IF(N288="sníž. přenesená",J288,0)</f>
        <v>0</v>
      </c>
      <c r="BI288" s="145">
        <f>IF(N288="nulová",J288,0)</f>
        <v>0</v>
      </c>
      <c r="BJ288" s="17" t="s">
        <v>82</v>
      </c>
      <c r="BK288" s="145">
        <f>ROUND(I288*H288,2)</f>
        <v>0</v>
      </c>
      <c r="BL288" s="17" t="s">
        <v>143</v>
      </c>
      <c r="BM288" s="144" t="s">
        <v>579</v>
      </c>
    </row>
    <row r="289" spans="2:65" s="12" customFormat="1" ht="11.25">
      <c r="B289" s="152"/>
      <c r="D289" s="146" t="s">
        <v>178</v>
      </c>
      <c r="E289" s="153" t="s">
        <v>1</v>
      </c>
      <c r="F289" s="154" t="s">
        <v>256</v>
      </c>
      <c r="H289" s="155">
        <v>7.8</v>
      </c>
      <c r="I289" s="156"/>
      <c r="L289" s="152"/>
      <c r="M289" s="157"/>
      <c r="T289" s="158"/>
      <c r="AT289" s="153" t="s">
        <v>178</v>
      </c>
      <c r="AU289" s="153" t="s">
        <v>84</v>
      </c>
      <c r="AV289" s="12" t="s">
        <v>84</v>
      </c>
      <c r="AW289" s="12" t="s">
        <v>31</v>
      </c>
      <c r="AX289" s="12" t="s">
        <v>82</v>
      </c>
      <c r="AY289" s="153" t="s">
        <v>138</v>
      </c>
    </row>
    <row r="290" spans="2:65" s="12" customFormat="1" ht="11.25">
      <c r="B290" s="152"/>
      <c r="D290" s="146" t="s">
        <v>178</v>
      </c>
      <c r="F290" s="154" t="s">
        <v>580</v>
      </c>
      <c r="H290" s="155">
        <v>7.9560000000000004</v>
      </c>
      <c r="I290" s="156"/>
      <c r="L290" s="152"/>
      <c r="M290" s="157"/>
      <c r="T290" s="158"/>
      <c r="AT290" s="153" t="s">
        <v>178</v>
      </c>
      <c r="AU290" s="153" t="s">
        <v>84</v>
      </c>
      <c r="AV290" s="12" t="s">
        <v>84</v>
      </c>
      <c r="AW290" s="12" t="s">
        <v>3</v>
      </c>
      <c r="AX290" s="12" t="s">
        <v>82</v>
      </c>
      <c r="AY290" s="153" t="s">
        <v>138</v>
      </c>
    </row>
    <row r="291" spans="2:65" s="1" customFormat="1" ht="33" customHeight="1">
      <c r="B291" s="131"/>
      <c r="C291" s="132" t="s">
        <v>581</v>
      </c>
      <c r="D291" s="132" t="s">
        <v>139</v>
      </c>
      <c r="E291" s="133" t="s">
        <v>582</v>
      </c>
      <c r="F291" s="134" t="s">
        <v>583</v>
      </c>
      <c r="G291" s="135" t="s">
        <v>207</v>
      </c>
      <c r="H291" s="136">
        <v>120.7</v>
      </c>
      <c r="I291" s="137"/>
      <c r="J291" s="138">
        <f>ROUND(I291*H291,2)</f>
        <v>0</v>
      </c>
      <c r="K291" s="139"/>
      <c r="L291" s="32"/>
      <c r="M291" s="140" t="s">
        <v>1</v>
      </c>
      <c r="N291" s="141" t="s">
        <v>39</v>
      </c>
      <c r="P291" s="142">
        <f>O291*H291</f>
        <v>0</v>
      </c>
      <c r="Q291" s="142">
        <v>0.11162</v>
      </c>
      <c r="R291" s="142">
        <f>Q291*H291</f>
        <v>13.472534</v>
      </c>
      <c r="S291" s="142">
        <v>0</v>
      </c>
      <c r="T291" s="143">
        <f>S291*H291</f>
        <v>0</v>
      </c>
      <c r="AR291" s="144" t="s">
        <v>143</v>
      </c>
      <c r="AT291" s="144" t="s">
        <v>139</v>
      </c>
      <c r="AU291" s="144" t="s">
        <v>84</v>
      </c>
      <c r="AY291" s="17" t="s">
        <v>138</v>
      </c>
      <c r="BE291" s="145">
        <f>IF(N291="základní",J291,0)</f>
        <v>0</v>
      </c>
      <c r="BF291" s="145">
        <f>IF(N291="snížená",J291,0)</f>
        <v>0</v>
      </c>
      <c r="BG291" s="145">
        <f>IF(N291="zákl. přenesená",J291,0)</f>
        <v>0</v>
      </c>
      <c r="BH291" s="145">
        <f>IF(N291="sníž. přenesená",J291,0)</f>
        <v>0</v>
      </c>
      <c r="BI291" s="145">
        <f>IF(N291="nulová",J291,0)</f>
        <v>0</v>
      </c>
      <c r="BJ291" s="17" t="s">
        <v>82</v>
      </c>
      <c r="BK291" s="145">
        <f>ROUND(I291*H291,2)</f>
        <v>0</v>
      </c>
      <c r="BL291" s="17" t="s">
        <v>143</v>
      </c>
      <c r="BM291" s="144" t="s">
        <v>584</v>
      </c>
    </row>
    <row r="292" spans="2:65" s="12" customFormat="1" ht="11.25">
      <c r="B292" s="152"/>
      <c r="D292" s="146" t="s">
        <v>178</v>
      </c>
      <c r="E292" s="153" t="s">
        <v>1</v>
      </c>
      <c r="F292" s="154" t="s">
        <v>585</v>
      </c>
      <c r="H292" s="155">
        <v>120.7</v>
      </c>
      <c r="I292" s="156"/>
      <c r="L292" s="152"/>
      <c r="M292" s="157"/>
      <c r="T292" s="158"/>
      <c r="AT292" s="153" t="s">
        <v>178</v>
      </c>
      <c r="AU292" s="153" t="s">
        <v>84</v>
      </c>
      <c r="AV292" s="12" t="s">
        <v>84</v>
      </c>
      <c r="AW292" s="12" t="s">
        <v>31</v>
      </c>
      <c r="AX292" s="12" t="s">
        <v>82</v>
      </c>
      <c r="AY292" s="153" t="s">
        <v>138</v>
      </c>
    </row>
    <row r="293" spans="2:65" s="1" customFormat="1" ht="24.2" customHeight="1">
      <c r="B293" s="131"/>
      <c r="C293" s="180" t="s">
        <v>586</v>
      </c>
      <c r="D293" s="180" t="s">
        <v>320</v>
      </c>
      <c r="E293" s="181" t="s">
        <v>572</v>
      </c>
      <c r="F293" s="182" t="s">
        <v>573</v>
      </c>
      <c r="G293" s="183" t="s">
        <v>207</v>
      </c>
      <c r="H293" s="184">
        <v>119.544</v>
      </c>
      <c r="I293" s="185"/>
      <c r="J293" s="186">
        <f>ROUND(I293*H293,2)</f>
        <v>0</v>
      </c>
      <c r="K293" s="187"/>
      <c r="L293" s="188"/>
      <c r="M293" s="189" t="s">
        <v>1</v>
      </c>
      <c r="N293" s="190" t="s">
        <v>39</v>
      </c>
      <c r="P293" s="142">
        <f>O293*H293</f>
        <v>0</v>
      </c>
      <c r="Q293" s="142">
        <v>0.17</v>
      </c>
      <c r="R293" s="142">
        <f>Q293*H293</f>
        <v>20.322480000000002</v>
      </c>
      <c r="S293" s="142">
        <v>0</v>
      </c>
      <c r="T293" s="143">
        <f>S293*H293</f>
        <v>0</v>
      </c>
      <c r="AR293" s="144" t="s">
        <v>180</v>
      </c>
      <c r="AT293" s="144" t="s">
        <v>320</v>
      </c>
      <c r="AU293" s="144" t="s">
        <v>84</v>
      </c>
      <c r="AY293" s="17" t="s">
        <v>138</v>
      </c>
      <c r="BE293" s="145">
        <f>IF(N293="základní",J293,0)</f>
        <v>0</v>
      </c>
      <c r="BF293" s="145">
        <f>IF(N293="snížená",J293,0)</f>
        <v>0</v>
      </c>
      <c r="BG293" s="145">
        <f>IF(N293="zákl. přenesená",J293,0)</f>
        <v>0</v>
      </c>
      <c r="BH293" s="145">
        <f>IF(N293="sníž. přenesená",J293,0)</f>
        <v>0</v>
      </c>
      <c r="BI293" s="145">
        <f>IF(N293="nulová",J293,0)</f>
        <v>0</v>
      </c>
      <c r="BJ293" s="17" t="s">
        <v>82</v>
      </c>
      <c r="BK293" s="145">
        <f>ROUND(I293*H293,2)</f>
        <v>0</v>
      </c>
      <c r="BL293" s="17" t="s">
        <v>143</v>
      </c>
      <c r="BM293" s="144" t="s">
        <v>587</v>
      </c>
    </row>
    <row r="294" spans="2:65" s="12" customFormat="1" ht="11.25">
      <c r="B294" s="152"/>
      <c r="D294" s="146" t="s">
        <v>178</v>
      </c>
      <c r="E294" s="153" t="s">
        <v>1</v>
      </c>
      <c r="F294" s="154" t="s">
        <v>272</v>
      </c>
      <c r="H294" s="155">
        <v>117.2</v>
      </c>
      <c r="I294" s="156"/>
      <c r="L294" s="152"/>
      <c r="M294" s="157"/>
      <c r="T294" s="158"/>
      <c r="AT294" s="153" t="s">
        <v>178</v>
      </c>
      <c r="AU294" s="153" t="s">
        <v>84</v>
      </c>
      <c r="AV294" s="12" t="s">
        <v>84</v>
      </c>
      <c r="AW294" s="12" t="s">
        <v>31</v>
      </c>
      <c r="AX294" s="12" t="s">
        <v>82</v>
      </c>
      <c r="AY294" s="153" t="s">
        <v>138</v>
      </c>
    </row>
    <row r="295" spans="2:65" s="12" customFormat="1" ht="11.25">
      <c r="B295" s="152"/>
      <c r="D295" s="146" t="s">
        <v>178</v>
      </c>
      <c r="F295" s="154" t="s">
        <v>588</v>
      </c>
      <c r="H295" s="155">
        <v>119.544</v>
      </c>
      <c r="I295" s="156"/>
      <c r="L295" s="152"/>
      <c r="M295" s="157"/>
      <c r="T295" s="158"/>
      <c r="AT295" s="153" t="s">
        <v>178</v>
      </c>
      <c r="AU295" s="153" t="s">
        <v>84</v>
      </c>
      <c r="AV295" s="12" t="s">
        <v>84</v>
      </c>
      <c r="AW295" s="12" t="s">
        <v>3</v>
      </c>
      <c r="AX295" s="12" t="s">
        <v>82</v>
      </c>
      <c r="AY295" s="153" t="s">
        <v>138</v>
      </c>
    </row>
    <row r="296" spans="2:65" s="1" customFormat="1" ht="24.2" customHeight="1">
      <c r="B296" s="131"/>
      <c r="C296" s="180" t="s">
        <v>589</v>
      </c>
      <c r="D296" s="180" t="s">
        <v>320</v>
      </c>
      <c r="E296" s="181" t="s">
        <v>577</v>
      </c>
      <c r="F296" s="182" t="s">
        <v>578</v>
      </c>
      <c r="G296" s="183" t="s">
        <v>207</v>
      </c>
      <c r="H296" s="184">
        <v>3.57</v>
      </c>
      <c r="I296" s="185"/>
      <c r="J296" s="186">
        <f>ROUND(I296*H296,2)</f>
        <v>0</v>
      </c>
      <c r="K296" s="187"/>
      <c r="L296" s="188"/>
      <c r="M296" s="189" t="s">
        <v>1</v>
      </c>
      <c r="N296" s="190" t="s">
        <v>39</v>
      </c>
      <c r="P296" s="142">
        <f>O296*H296</f>
        <v>0</v>
      </c>
      <c r="Q296" s="142">
        <v>0.17499999999999999</v>
      </c>
      <c r="R296" s="142">
        <f>Q296*H296</f>
        <v>0.62474999999999992</v>
      </c>
      <c r="S296" s="142">
        <v>0</v>
      </c>
      <c r="T296" s="143">
        <f>S296*H296</f>
        <v>0</v>
      </c>
      <c r="AR296" s="144" t="s">
        <v>180</v>
      </c>
      <c r="AT296" s="144" t="s">
        <v>320</v>
      </c>
      <c r="AU296" s="144" t="s">
        <v>84</v>
      </c>
      <c r="AY296" s="17" t="s">
        <v>138</v>
      </c>
      <c r="BE296" s="145">
        <f>IF(N296="základní",J296,0)</f>
        <v>0</v>
      </c>
      <c r="BF296" s="145">
        <f>IF(N296="snížená",J296,0)</f>
        <v>0</v>
      </c>
      <c r="BG296" s="145">
        <f>IF(N296="zákl. přenesená",J296,0)</f>
        <v>0</v>
      </c>
      <c r="BH296" s="145">
        <f>IF(N296="sníž. přenesená",J296,0)</f>
        <v>0</v>
      </c>
      <c r="BI296" s="145">
        <f>IF(N296="nulová",J296,0)</f>
        <v>0</v>
      </c>
      <c r="BJ296" s="17" t="s">
        <v>82</v>
      </c>
      <c r="BK296" s="145">
        <f>ROUND(I296*H296,2)</f>
        <v>0</v>
      </c>
      <c r="BL296" s="17" t="s">
        <v>143</v>
      </c>
      <c r="BM296" s="144" t="s">
        <v>590</v>
      </c>
    </row>
    <row r="297" spans="2:65" s="12" customFormat="1" ht="11.25">
      <c r="B297" s="152"/>
      <c r="D297" s="146" t="s">
        <v>178</v>
      </c>
      <c r="E297" s="153" t="s">
        <v>1</v>
      </c>
      <c r="F297" s="154" t="s">
        <v>591</v>
      </c>
      <c r="H297" s="155">
        <v>3.5</v>
      </c>
      <c r="I297" s="156"/>
      <c r="L297" s="152"/>
      <c r="M297" s="157"/>
      <c r="T297" s="158"/>
      <c r="AT297" s="153" t="s">
        <v>178</v>
      </c>
      <c r="AU297" s="153" t="s">
        <v>84</v>
      </c>
      <c r="AV297" s="12" t="s">
        <v>84</v>
      </c>
      <c r="AW297" s="12" t="s">
        <v>31</v>
      </c>
      <c r="AX297" s="12" t="s">
        <v>82</v>
      </c>
      <c r="AY297" s="153" t="s">
        <v>138</v>
      </c>
    </row>
    <row r="298" spans="2:65" s="12" customFormat="1" ht="11.25">
      <c r="B298" s="152"/>
      <c r="D298" s="146" t="s">
        <v>178</v>
      </c>
      <c r="F298" s="154" t="s">
        <v>592</v>
      </c>
      <c r="H298" s="155">
        <v>3.57</v>
      </c>
      <c r="I298" s="156"/>
      <c r="L298" s="152"/>
      <c r="M298" s="157"/>
      <c r="T298" s="158"/>
      <c r="AT298" s="153" t="s">
        <v>178</v>
      </c>
      <c r="AU298" s="153" t="s">
        <v>84</v>
      </c>
      <c r="AV298" s="12" t="s">
        <v>84</v>
      </c>
      <c r="AW298" s="12" t="s">
        <v>3</v>
      </c>
      <c r="AX298" s="12" t="s">
        <v>82</v>
      </c>
      <c r="AY298" s="153" t="s">
        <v>138</v>
      </c>
    </row>
    <row r="299" spans="2:65" s="11" customFormat="1" ht="22.9" customHeight="1">
      <c r="B299" s="121"/>
      <c r="D299" s="122" t="s">
        <v>73</v>
      </c>
      <c r="E299" s="150" t="s">
        <v>180</v>
      </c>
      <c r="F299" s="150" t="s">
        <v>593</v>
      </c>
      <c r="I299" s="124"/>
      <c r="J299" s="151">
        <f>BK299</f>
        <v>0</v>
      </c>
      <c r="L299" s="121"/>
      <c r="M299" s="126"/>
      <c r="P299" s="127">
        <f>SUM(P300:P303)</f>
        <v>0</v>
      </c>
      <c r="R299" s="127">
        <f>SUM(R300:R303)</f>
        <v>2.4700000000000004E-3</v>
      </c>
      <c r="T299" s="128">
        <f>SUM(T300:T303)</f>
        <v>0</v>
      </c>
      <c r="AR299" s="122" t="s">
        <v>82</v>
      </c>
      <c r="AT299" s="129" t="s">
        <v>73</v>
      </c>
      <c r="AU299" s="129" t="s">
        <v>82</v>
      </c>
      <c r="AY299" s="122" t="s">
        <v>138</v>
      </c>
      <c r="BK299" s="130">
        <f>SUM(BK300:BK303)</f>
        <v>0</v>
      </c>
    </row>
    <row r="300" spans="2:65" s="1" customFormat="1" ht="16.5" customHeight="1">
      <c r="B300" s="131"/>
      <c r="C300" s="132" t="s">
        <v>594</v>
      </c>
      <c r="D300" s="132" t="s">
        <v>139</v>
      </c>
      <c r="E300" s="133" t="s">
        <v>595</v>
      </c>
      <c r="F300" s="134" t="s">
        <v>596</v>
      </c>
      <c r="G300" s="135" t="s">
        <v>298</v>
      </c>
      <c r="H300" s="136">
        <v>2</v>
      </c>
      <c r="I300" s="137"/>
      <c r="J300" s="138">
        <f>ROUND(I300*H300,2)</f>
        <v>0</v>
      </c>
      <c r="K300" s="139"/>
      <c r="L300" s="32"/>
      <c r="M300" s="140" t="s">
        <v>1</v>
      </c>
      <c r="N300" s="141" t="s">
        <v>39</v>
      </c>
      <c r="P300" s="142">
        <f>O300*H300</f>
        <v>0</v>
      </c>
      <c r="Q300" s="142">
        <v>0</v>
      </c>
      <c r="R300" s="142">
        <f>Q300*H300</f>
        <v>0</v>
      </c>
      <c r="S300" s="142">
        <v>0</v>
      </c>
      <c r="T300" s="143">
        <f>S300*H300</f>
        <v>0</v>
      </c>
      <c r="AR300" s="144" t="s">
        <v>367</v>
      </c>
      <c r="AT300" s="144" t="s">
        <v>139</v>
      </c>
      <c r="AU300" s="144" t="s">
        <v>84</v>
      </c>
      <c r="AY300" s="17" t="s">
        <v>138</v>
      </c>
      <c r="BE300" s="145">
        <f>IF(N300="základní",J300,0)</f>
        <v>0</v>
      </c>
      <c r="BF300" s="145">
        <f>IF(N300="snížená",J300,0)</f>
        <v>0</v>
      </c>
      <c r="BG300" s="145">
        <f>IF(N300="zákl. přenesená",J300,0)</f>
        <v>0</v>
      </c>
      <c r="BH300" s="145">
        <f>IF(N300="sníž. přenesená",J300,0)</f>
        <v>0</v>
      </c>
      <c r="BI300" s="145">
        <f>IF(N300="nulová",J300,0)</f>
        <v>0</v>
      </c>
      <c r="BJ300" s="17" t="s">
        <v>82</v>
      </c>
      <c r="BK300" s="145">
        <f>ROUND(I300*H300,2)</f>
        <v>0</v>
      </c>
      <c r="BL300" s="17" t="s">
        <v>367</v>
      </c>
      <c r="BM300" s="144" t="s">
        <v>597</v>
      </c>
    </row>
    <row r="301" spans="2:65" s="1" customFormat="1" ht="19.5">
      <c r="B301" s="32"/>
      <c r="D301" s="146" t="s">
        <v>145</v>
      </c>
      <c r="F301" s="147" t="s">
        <v>598</v>
      </c>
      <c r="I301" s="148"/>
      <c r="L301" s="32"/>
      <c r="M301" s="149"/>
      <c r="T301" s="56"/>
      <c r="AT301" s="17" t="s">
        <v>145</v>
      </c>
      <c r="AU301" s="17" t="s">
        <v>84</v>
      </c>
    </row>
    <row r="302" spans="2:65" s="1" customFormat="1" ht="24.2" customHeight="1">
      <c r="B302" s="131"/>
      <c r="C302" s="180" t="s">
        <v>599</v>
      </c>
      <c r="D302" s="180" t="s">
        <v>320</v>
      </c>
      <c r="E302" s="181" t="s">
        <v>600</v>
      </c>
      <c r="F302" s="182" t="s">
        <v>601</v>
      </c>
      <c r="G302" s="183" t="s">
        <v>298</v>
      </c>
      <c r="H302" s="184">
        <v>1</v>
      </c>
      <c r="I302" s="185"/>
      <c r="J302" s="186">
        <f>ROUND(I302*H302,2)</f>
        <v>0</v>
      </c>
      <c r="K302" s="187"/>
      <c r="L302" s="188"/>
      <c r="M302" s="189" t="s">
        <v>1</v>
      </c>
      <c r="N302" s="190" t="s">
        <v>39</v>
      </c>
      <c r="P302" s="142">
        <f>O302*H302</f>
        <v>0</v>
      </c>
      <c r="Q302" s="142">
        <v>2.4000000000000001E-4</v>
      </c>
      <c r="R302" s="142">
        <f>Q302*H302</f>
        <v>2.4000000000000001E-4</v>
      </c>
      <c r="S302" s="142">
        <v>0</v>
      </c>
      <c r="T302" s="143">
        <f>S302*H302</f>
        <v>0</v>
      </c>
      <c r="AR302" s="144" t="s">
        <v>180</v>
      </c>
      <c r="AT302" s="144" t="s">
        <v>320</v>
      </c>
      <c r="AU302" s="144" t="s">
        <v>84</v>
      </c>
      <c r="AY302" s="17" t="s">
        <v>138</v>
      </c>
      <c r="BE302" s="145">
        <f>IF(N302="základní",J302,0)</f>
        <v>0</v>
      </c>
      <c r="BF302" s="145">
        <f>IF(N302="snížená",J302,0)</f>
        <v>0</v>
      </c>
      <c r="BG302" s="145">
        <f>IF(N302="zákl. přenesená",J302,0)</f>
        <v>0</v>
      </c>
      <c r="BH302" s="145">
        <f>IF(N302="sníž. přenesená",J302,0)</f>
        <v>0</v>
      </c>
      <c r="BI302" s="145">
        <f>IF(N302="nulová",J302,0)</f>
        <v>0</v>
      </c>
      <c r="BJ302" s="17" t="s">
        <v>82</v>
      </c>
      <c r="BK302" s="145">
        <f>ROUND(I302*H302,2)</f>
        <v>0</v>
      </c>
      <c r="BL302" s="17" t="s">
        <v>143</v>
      </c>
      <c r="BM302" s="144" t="s">
        <v>602</v>
      </c>
    </row>
    <row r="303" spans="2:65" s="1" customFormat="1" ht="21.75" customHeight="1">
      <c r="B303" s="131"/>
      <c r="C303" s="180" t="s">
        <v>603</v>
      </c>
      <c r="D303" s="180" t="s">
        <v>320</v>
      </c>
      <c r="E303" s="181" t="s">
        <v>604</v>
      </c>
      <c r="F303" s="182" t="s">
        <v>605</v>
      </c>
      <c r="G303" s="183" t="s">
        <v>298</v>
      </c>
      <c r="H303" s="184">
        <v>1</v>
      </c>
      <c r="I303" s="185"/>
      <c r="J303" s="186">
        <f>ROUND(I303*H303,2)</f>
        <v>0</v>
      </c>
      <c r="K303" s="187"/>
      <c r="L303" s="188"/>
      <c r="M303" s="189" t="s">
        <v>1</v>
      </c>
      <c r="N303" s="190" t="s">
        <v>39</v>
      </c>
      <c r="P303" s="142">
        <f>O303*H303</f>
        <v>0</v>
      </c>
      <c r="Q303" s="142">
        <v>2.2300000000000002E-3</v>
      </c>
      <c r="R303" s="142">
        <f>Q303*H303</f>
        <v>2.2300000000000002E-3</v>
      </c>
      <c r="S303" s="142">
        <v>0</v>
      </c>
      <c r="T303" s="143">
        <f>S303*H303</f>
        <v>0</v>
      </c>
      <c r="AR303" s="144" t="s">
        <v>445</v>
      </c>
      <c r="AT303" s="144" t="s">
        <v>320</v>
      </c>
      <c r="AU303" s="144" t="s">
        <v>84</v>
      </c>
      <c r="AY303" s="17" t="s">
        <v>138</v>
      </c>
      <c r="BE303" s="145">
        <f>IF(N303="základní",J303,0)</f>
        <v>0</v>
      </c>
      <c r="BF303" s="145">
        <f>IF(N303="snížená",J303,0)</f>
        <v>0</v>
      </c>
      <c r="BG303" s="145">
        <f>IF(N303="zákl. přenesená",J303,0)</f>
        <v>0</v>
      </c>
      <c r="BH303" s="145">
        <f>IF(N303="sníž. přenesená",J303,0)</f>
        <v>0</v>
      </c>
      <c r="BI303" s="145">
        <f>IF(N303="nulová",J303,0)</f>
        <v>0</v>
      </c>
      <c r="BJ303" s="17" t="s">
        <v>82</v>
      </c>
      <c r="BK303" s="145">
        <f>ROUND(I303*H303,2)</f>
        <v>0</v>
      </c>
      <c r="BL303" s="17" t="s">
        <v>367</v>
      </c>
      <c r="BM303" s="144" t="s">
        <v>606</v>
      </c>
    </row>
    <row r="304" spans="2:65" s="11" customFormat="1" ht="22.9" customHeight="1">
      <c r="B304" s="121"/>
      <c r="D304" s="122" t="s">
        <v>73</v>
      </c>
      <c r="E304" s="150" t="s">
        <v>186</v>
      </c>
      <c r="F304" s="150" t="s">
        <v>240</v>
      </c>
      <c r="I304" s="124"/>
      <c r="J304" s="151">
        <f>BK304</f>
        <v>0</v>
      </c>
      <c r="L304" s="121"/>
      <c r="M304" s="126"/>
      <c r="P304" s="127">
        <f>SUM(P305:P324)</f>
        <v>0</v>
      </c>
      <c r="R304" s="127">
        <f>SUM(R305:R324)</f>
        <v>6.6311299200000002</v>
      </c>
      <c r="T304" s="128">
        <f>SUM(T305:T324)</f>
        <v>0</v>
      </c>
      <c r="AR304" s="122" t="s">
        <v>82</v>
      </c>
      <c r="AT304" s="129" t="s">
        <v>73</v>
      </c>
      <c r="AU304" s="129" t="s">
        <v>82</v>
      </c>
      <c r="AY304" s="122" t="s">
        <v>138</v>
      </c>
      <c r="BK304" s="130">
        <f>SUM(BK305:BK324)</f>
        <v>0</v>
      </c>
    </row>
    <row r="305" spans="2:65" s="1" customFormat="1" ht="24.2" customHeight="1">
      <c r="B305" s="131"/>
      <c r="C305" s="132" t="s">
        <v>607</v>
      </c>
      <c r="D305" s="132" t="s">
        <v>139</v>
      </c>
      <c r="E305" s="133" t="s">
        <v>608</v>
      </c>
      <c r="F305" s="134" t="s">
        <v>609</v>
      </c>
      <c r="G305" s="135" t="s">
        <v>298</v>
      </c>
      <c r="H305" s="136">
        <v>9</v>
      </c>
      <c r="I305" s="137"/>
      <c r="J305" s="138">
        <f>ROUND(I305*H305,2)</f>
        <v>0</v>
      </c>
      <c r="K305" s="139"/>
      <c r="L305" s="32"/>
      <c r="M305" s="140" t="s">
        <v>1</v>
      </c>
      <c r="N305" s="141" t="s">
        <v>39</v>
      </c>
      <c r="P305" s="142">
        <f>O305*H305</f>
        <v>0</v>
      </c>
      <c r="Q305" s="142">
        <v>6.9999999999999999E-4</v>
      </c>
      <c r="R305" s="142">
        <f>Q305*H305</f>
        <v>6.3E-3</v>
      </c>
      <c r="S305" s="142">
        <v>0</v>
      </c>
      <c r="T305" s="143">
        <f>S305*H305</f>
        <v>0</v>
      </c>
      <c r="AR305" s="144" t="s">
        <v>143</v>
      </c>
      <c r="AT305" s="144" t="s">
        <v>139</v>
      </c>
      <c r="AU305" s="144" t="s">
        <v>84</v>
      </c>
      <c r="AY305" s="17" t="s">
        <v>138</v>
      </c>
      <c r="BE305" s="145">
        <f>IF(N305="základní",J305,0)</f>
        <v>0</v>
      </c>
      <c r="BF305" s="145">
        <f>IF(N305="snížená",J305,0)</f>
        <v>0</v>
      </c>
      <c r="BG305" s="145">
        <f>IF(N305="zákl. přenesená",J305,0)</f>
        <v>0</v>
      </c>
      <c r="BH305" s="145">
        <f>IF(N305="sníž. přenesená",J305,0)</f>
        <v>0</v>
      </c>
      <c r="BI305" s="145">
        <f>IF(N305="nulová",J305,0)</f>
        <v>0</v>
      </c>
      <c r="BJ305" s="17" t="s">
        <v>82</v>
      </c>
      <c r="BK305" s="145">
        <f>ROUND(I305*H305,2)</f>
        <v>0</v>
      </c>
      <c r="BL305" s="17" t="s">
        <v>143</v>
      </c>
      <c r="BM305" s="144" t="s">
        <v>610</v>
      </c>
    </row>
    <row r="306" spans="2:65" s="1" customFormat="1" ht="19.5">
      <c r="B306" s="32"/>
      <c r="D306" s="146" t="s">
        <v>145</v>
      </c>
      <c r="F306" s="147" t="s">
        <v>611</v>
      </c>
      <c r="I306" s="148"/>
      <c r="L306" s="32"/>
      <c r="M306" s="149"/>
      <c r="T306" s="56"/>
      <c r="AT306" s="17" t="s">
        <v>145</v>
      </c>
      <c r="AU306" s="17" t="s">
        <v>84</v>
      </c>
    </row>
    <row r="307" spans="2:65" s="12" customFormat="1" ht="11.25">
      <c r="B307" s="152"/>
      <c r="D307" s="146" t="s">
        <v>178</v>
      </c>
      <c r="E307" s="153" t="s">
        <v>1</v>
      </c>
      <c r="F307" s="154" t="s">
        <v>612</v>
      </c>
      <c r="H307" s="155">
        <v>4</v>
      </c>
      <c r="I307" s="156"/>
      <c r="L307" s="152"/>
      <c r="M307" s="157"/>
      <c r="T307" s="158"/>
      <c r="AT307" s="153" t="s">
        <v>178</v>
      </c>
      <c r="AU307" s="153" t="s">
        <v>84</v>
      </c>
      <c r="AV307" s="12" t="s">
        <v>84</v>
      </c>
      <c r="AW307" s="12" t="s">
        <v>31</v>
      </c>
      <c r="AX307" s="12" t="s">
        <v>74</v>
      </c>
      <c r="AY307" s="153" t="s">
        <v>138</v>
      </c>
    </row>
    <row r="308" spans="2:65" s="12" customFormat="1" ht="11.25">
      <c r="B308" s="152"/>
      <c r="D308" s="146" t="s">
        <v>178</v>
      </c>
      <c r="E308" s="153" t="s">
        <v>1</v>
      </c>
      <c r="F308" s="154" t="s">
        <v>613</v>
      </c>
      <c r="H308" s="155">
        <v>4</v>
      </c>
      <c r="I308" s="156"/>
      <c r="L308" s="152"/>
      <c r="M308" s="157"/>
      <c r="T308" s="158"/>
      <c r="AT308" s="153" t="s">
        <v>178</v>
      </c>
      <c r="AU308" s="153" t="s">
        <v>84</v>
      </c>
      <c r="AV308" s="12" t="s">
        <v>84</v>
      </c>
      <c r="AW308" s="12" t="s">
        <v>31</v>
      </c>
      <c r="AX308" s="12" t="s">
        <v>74</v>
      </c>
      <c r="AY308" s="153" t="s">
        <v>138</v>
      </c>
    </row>
    <row r="309" spans="2:65" s="12" customFormat="1" ht="11.25">
      <c r="B309" s="152"/>
      <c r="D309" s="146" t="s">
        <v>178</v>
      </c>
      <c r="E309" s="153" t="s">
        <v>1</v>
      </c>
      <c r="F309" s="154" t="s">
        <v>614</v>
      </c>
      <c r="H309" s="155">
        <v>1</v>
      </c>
      <c r="I309" s="156"/>
      <c r="L309" s="152"/>
      <c r="M309" s="157"/>
      <c r="T309" s="158"/>
      <c r="AT309" s="153" t="s">
        <v>178</v>
      </c>
      <c r="AU309" s="153" t="s">
        <v>84</v>
      </c>
      <c r="AV309" s="12" t="s">
        <v>84</v>
      </c>
      <c r="AW309" s="12" t="s">
        <v>31</v>
      </c>
      <c r="AX309" s="12" t="s">
        <v>74</v>
      </c>
      <c r="AY309" s="153" t="s">
        <v>138</v>
      </c>
    </row>
    <row r="310" spans="2:65" s="13" customFormat="1" ht="11.25">
      <c r="B310" s="163"/>
      <c r="D310" s="146" t="s">
        <v>178</v>
      </c>
      <c r="E310" s="164" t="s">
        <v>1</v>
      </c>
      <c r="F310" s="165" t="s">
        <v>221</v>
      </c>
      <c r="H310" s="166">
        <v>9</v>
      </c>
      <c r="I310" s="167"/>
      <c r="L310" s="163"/>
      <c r="M310" s="168"/>
      <c r="T310" s="169"/>
      <c r="AT310" s="164" t="s">
        <v>178</v>
      </c>
      <c r="AU310" s="164" t="s">
        <v>84</v>
      </c>
      <c r="AV310" s="13" t="s">
        <v>143</v>
      </c>
      <c r="AW310" s="13" t="s">
        <v>31</v>
      </c>
      <c r="AX310" s="13" t="s">
        <v>82</v>
      </c>
      <c r="AY310" s="164" t="s">
        <v>138</v>
      </c>
    </row>
    <row r="311" spans="2:65" s="1" customFormat="1" ht="24.2" customHeight="1">
      <c r="B311" s="131"/>
      <c r="C311" s="180" t="s">
        <v>615</v>
      </c>
      <c r="D311" s="180" t="s">
        <v>320</v>
      </c>
      <c r="E311" s="181" t="s">
        <v>616</v>
      </c>
      <c r="F311" s="182" t="s">
        <v>617</v>
      </c>
      <c r="G311" s="183" t="s">
        <v>298</v>
      </c>
      <c r="H311" s="184">
        <v>5</v>
      </c>
      <c r="I311" s="185"/>
      <c r="J311" s="186">
        <f>ROUND(I311*H311,2)</f>
        <v>0</v>
      </c>
      <c r="K311" s="187"/>
      <c r="L311" s="188"/>
      <c r="M311" s="189" t="s">
        <v>1</v>
      </c>
      <c r="N311" s="190" t="s">
        <v>39</v>
      </c>
      <c r="P311" s="142">
        <f>O311*H311</f>
        <v>0</v>
      </c>
      <c r="Q311" s="142">
        <v>3.5000000000000001E-3</v>
      </c>
      <c r="R311" s="142">
        <f>Q311*H311</f>
        <v>1.7500000000000002E-2</v>
      </c>
      <c r="S311" s="142">
        <v>0</v>
      </c>
      <c r="T311" s="143">
        <f>S311*H311</f>
        <v>0</v>
      </c>
      <c r="AR311" s="144" t="s">
        <v>180</v>
      </c>
      <c r="AT311" s="144" t="s">
        <v>320</v>
      </c>
      <c r="AU311" s="144" t="s">
        <v>84</v>
      </c>
      <c r="AY311" s="17" t="s">
        <v>138</v>
      </c>
      <c r="BE311" s="145">
        <f>IF(N311="základní",J311,0)</f>
        <v>0</v>
      </c>
      <c r="BF311" s="145">
        <f>IF(N311="snížená",J311,0)</f>
        <v>0</v>
      </c>
      <c r="BG311" s="145">
        <f>IF(N311="zákl. přenesená",J311,0)</f>
        <v>0</v>
      </c>
      <c r="BH311" s="145">
        <f>IF(N311="sníž. přenesená",J311,0)</f>
        <v>0</v>
      </c>
      <c r="BI311" s="145">
        <f>IF(N311="nulová",J311,0)</f>
        <v>0</v>
      </c>
      <c r="BJ311" s="17" t="s">
        <v>82</v>
      </c>
      <c r="BK311" s="145">
        <f>ROUND(I311*H311,2)</f>
        <v>0</v>
      </c>
      <c r="BL311" s="17" t="s">
        <v>143</v>
      </c>
      <c r="BM311" s="144" t="s">
        <v>618</v>
      </c>
    </row>
    <row r="312" spans="2:65" s="12" customFormat="1" ht="11.25">
      <c r="B312" s="152"/>
      <c r="D312" s="146" t="s">
        <v>178</v>
      </c>
      <c r="E312" s="153" t="s">
        <v>1</v>
      </c>
      <c r="F312" s="154" t="s">
        <v>612</v>
      </c>
      <c r="H312" s="155">
        <v>4</v>
      </c>
      <c r="I312" s="156"/>
      <c r="L312" s="152"/>
      <c r="M312" s="157"/>
      <c r="T312" s="158"/>
      <c r="AT312" s="153" t="s">
        <v>178</v>
      </c>
      <c r="AU312" s="153" t="s">
        <v>84</v>
      </c>
      <c r="AV312" s="12" t="s">
        <v>84</v>
      </c>
      <c r="AW312" s="12" t="s">
        <v>31</v>
      </c>
      <c r="AX312" s="12" t="s">
        <v>74</v>
      </c>
      <c r="AY312" s="153" t="s">
        <v>138</v>
      </c>
    </row>
    <row r="313" spans="2:65" s="12" customFormat="1" ht="11.25">
      <c r="B313" s="152"/>
      <c r="D313" s="146" t="s">
        <v>178</v>
      </c>
      <c r="E313" s="153" t="s">
        <v>1</v>
      </c>
      <c r="F313" s="154" t="s">
        <v>614</v>
      </c>
      <c r="H313" s="155">
        <v>1</v>
      </c>
      <c r="I313" s="156"/>
      <c r="L313" s="152"/>
      <c r="M313" s="157"/>
      <c r="T313" s="158"/>
      <c r="AT313" s="153" t="s">
        <v>178</v>
      </c>
      <c r="AU313" s="153" t="s">
        <v>84</v>
      </c>
      <c r="AV313" s="12" t="s">
        <v>84</v>
      </c>
      <c r="AW313" s="12" t="s">
        <v>31</v>
      </c>
      <c r="AX313" s="12" t="s">
        <v>74</v>
      </c>
      <c r="AY313" s="153" t="s">
        <v>138</v>
      </c>
    </row>
    <row r="314" spans="2:65" s="13" customFormat="1" ht="11.25">
      <c r="B314" s="163"/>
      <c r="D314" s="146" t="s">
        <v>178</v>
      </c>
      <c r="E314" s="164" t="s">
        <v>1</v>
      </c>
      <c r="F314" s="165" t="s">
        <v>221</v>
      </c>
      <c r="H314" s="166">
        <v>5</v>
      </c>
      <c r="I314" s="167"/>
      <c r="L314" s="163"/>
      <c r="M314" s="168"/>
      <c r="T314" s="169"/>
      <c r="AT314" s="164" t="s">
        <v>178</v>
      </c>
      <c r="AU314" s="164" t="s">
        <v>84</v>
      </c>
      <c r="AV314" s="13" t="s">
        <v>143</v>
      </c>
      <c r="AW314" s="13" t="s">
        <v>31</v>
      </c>
      <c r="AX314" s="13" t="s">
        <v>82</v>
      </c>
      <c r="AY314" s="164" t="s">
        <v>138</v>
      </c>
    </row>
    <row r="315" spans="2:65" s="1" customFormat="1" ht="24.2" customHeight="1">
      <c r="B315" s="131"/>
      <c r="C315" s="180" t="s">
        <v>619</v>
      </c>
      <c r="D315" s="180" t="s">
        <v>320</v>
      </c>
      <c r="E315" s="181" t="s">
        <v>620</v>
      </c>
      <c r="F315" s="182" t="s">
        <v>621</v>
      </c>
      <c r="G315" s="183" t="s">
        <v>298</v>
      </c>
      <c r="H315" s="184">
        <v>4</v>
      </c>
      <c r="I315" s="185"/>
      <c r="J315" s="186">
        <f>ROUND(I315*H315,2)</f>
        <v>0</v>
      </c>
      <c r="K315" s="187"/>
      <c r="L315" s="188"/>
      <c r="M315" s="189" t="s">
        <v>1</v>
      </c>
      <c r="N315" s="190" t="s">
        <v>39</v>
      </c>
      <c r="P315" s="142">
        <f>O315*H315</f>
        <v>0</v>
      </c>
      <c r="Q315" s="142">
        <v>2.5000000000000001E-3</v>
      </c>
      <c r="R315" s="142">
        <f>Q315*H315</f>
        <v>0.01</v>
      </c>
      <c r="S315" s="142">
        <v>0</v>
      </c>
      <c r="T315" s="143">
        <f>S315*H315</f>
        <v>0</v>
      </c>
      <c r="AR315" s="144" t="s">
        <v>180</v>
      </c>
      <c r="AT315" s="144" t="s">
        <v>320</v>
      </c>
      <c r="AU315" s="144" t="s">
        <v>84</v>
      </c>
      <c r="AY315" s="17" t="s">
        <v>138</v>
      </c>
      <c r="BE315" s="145">
        <f>IF(N315="základní",J315,0)</f>
        <v>0</v>
      </c>
      <c r="BF315" s="145">
        <f>IF(N315="snížená",J315,0)</f>
        <v>0</v>
      </c>
      <c r="BG315" s="145">
        <f>IF(N315="zákl. přenesená",J315,0)</f>
        <v>0</v>
      </c>
      <c r="BH315" s="145">
        <f>IF(N315="sníž. přenesená",J315,0)</f>
        <v>0</v>
      </c>
      <c r="BI315" s="145">
        <f>IF(N315="nulová",J315,0)</f>
        <v>0</v>
      </c>
      <c r="BJ315" s="17" t="s">
        <v>82</v>
      </c>
      <c r="BK315" s="145">
        <f>ROUND(I315*H315,2)</f>
        <v>0</v>
      </c>
      <c r="BL315" s="17" t="s">
        <v>143</v>
      </c>
      <c r="BM315" s="144" t="s">
        <v>622</v>
      </c>
    </row>
    <row r="316" spans="2:65" s="12" customFormat="1" ht="11.25">
      <c r="B316" s="152"/>
      <c r="D316" s="146" t="s">
        <v>178</v>
      </c>
      <c r="E316" s="153" t="s">
        <v>1</v>
      </c>
      <c r="F316" s="154" t="s">
        <v>613</v>
      </c>
      <c r="H316" s="155">
        <v>4</v>
      </c>
      <c r="I316" s="156"/>
      <c r="L316" s="152"/>
      <c r="M316" s="157"/>
      <c r="T316" s="158"/>
      <c r="AT316" s="153" t="s">
        <v>178</v>
      </c>
      <c r="AU316" s="153" t="s">
        <v>84</v>
      </c>
      <c r="AV316" s="12" t="s">
        <v>84</v>
      </c>
      <c r="AW316" s="12" t="s">
        <v>31</v>
      </c>
      <c r="AX316" s="12" t="s">
        <v>82</v>
      </c>
      <c r="AY316" s="153" t="s">
        <v>138</v>
      </c>
    </row>
    <row r="317" spans="2:65" s="1" customFormat="1" ht="24.2" customHeight="1">
      <c r="B317" s="131"/>
      <c r="C317" s="132" t="s">
        <v>623</v>
      </c>
      <c r="D317" s="132" t="s">
        <v>139</v>
      </c>
      <c r="E317" s="133" t="s">
        <v>624</v>
      </c>
      <c r="F317" s="134" t="s">
        <v>625</v>
      </c>
      <c r="G317" s="135" t="s">
        <v>298</v>
      </c>
      <c r="H317" s="136">
        <v>5</v>
      </c>
      <c r="I317" s="137"/>
      <c r="J317" s="138">
        <f>ROUND(I317*H317,2)</f>
        <v>0</v>
      </c>
      <c r="K317" s="139"/>
      <c r="L317" s="32"/>
      <c r="M317" s="140" t="s">
        <v>1</v>
      </c>
      <c r="N317" s="141" t="s">
        <v>39</v>
      </c>
      <c r="P317" s="142">
        <f>O317*H317</f>
        <v>0</v>
      </c>
      <c r="Q317" s="142">
        <v>0.10940999999999999</v>
      </c>
      <c r="R317" s="142">
        <f>Q317*H317</f>
        <v>0.54704999999999993</v>
      </c>
      <c r="S317" s="142">
        <v>0</v>
      </c>
      <c r="T317" s="143">
        <f>S317*H317</f>
        <v>0</v>
      </c>
      <c r="AR317" s="144" t="s">
        <v>143</v>
      </c>
      <c r="AT317" s="144" t="s">
        <v>139</v>
      </c>
      <c r="AU317" s="144" t="s">
        <v>84</v>
      </c>
      <c r="AY317" s="17" t="s">
        <v>138</v>
      </c>
      <c r="BE317" s="145">
        <f>IF(N317="základní",J317,0)</f>
        <v>0</v>
      </c>
      <c r="BF317" s="145">
        <f>IF(N317="snížená",J317,0)</f>
        <v>0</v>
      </c>
      <c r="BG317" s="145">
        <f>IF(N317="zákl. přenesená",J317,0)</f>
        <v>0</v>
      </c>
      <c r="BH317" s="145">
        <f>IF(N317="sníž. přenesená",J317,0)</f>
        <v>0</v>
      </c>
      <c r="BI317" s="145">
        <f>IF(N317="nulová",J317,0)</f>
        <v>0</v>
      </c>
      <c r="BJ317" s="17" t="s">
        <v>82</v>
      </c>
      <c r="BK317" s="145">
        <f>ROUND(I317*H317,2)</f>
        <v>0</v>
      </c>
      <c r="BL317" s="17" t="s">
        <v>143</v>
      </c>
      <c r="BM317" s="144" t="s">
        <v>626</v>
      </c>
    </row>
    <row r="318" spans="2:65" s="1" customFormat="1" ht="21.75" customHeight="1">
      <c r="B318" s="131"/>
      <c r="C318" s="180" t="s">
        <v>627</v>
      </c>
      <c r="D318" s="180" t="s">
        <v>320</v>
      </c>
      <c r="E318" s="181" t="s">
        <v>628</v>
      </c>
      <c r="F318" s="182" t="s">
        <v>629</v>
      </c>
      <c r="G318" s="183" t="s">
        <v>298</v>
      </c>
      <c r="H318" s="184">
        <v>5</v>
      </c>
      <c r="I318" s="185"/>
      <c r="J318" s="186">
        <f>ROUND(I318*H318,2)</f>
        <v>0</v>
      </c>
      <c r="K318" s="187"/>
      <c r="L318" s="188"/>
      <c r="M318" s="189" t="s">
        <v>1</v>
      </c>
      <c r="N318" s="190" t="s">
        <v>39</v>
      </c>
      <c r="P318" s="142">
        <f>O318*H318</f>
        <v>0</v>
      </c>
      <c r="Q318" s="142">
        <v>6.4999999999999997E-3</v>
      </c>
      <c r="R318" s="142">
        <f>Q318*H318</f>
        <v>3.2500000000000001E-2</v>
      </c>
      <c r="S318" s="142">
        <v>0</v>
      </c>
      <c r="T318" s="143">
        <f>S318*H318</f>
        <v>0</v>
      </c>
      <c r="AR318" s="144" t="s">
        <v>180</v>
      </c>
      <c r="AT318" s="144" t="s">
        <v>320</v>
      </c>
      <c r="AU318" s="144" t="s">
        <v>84</v>
      </c>
      <c r="AY318" s="17" t="s">
        <v>138</v>
      </c>
      <c r="BE318" s="145">
        <f>IF(N318="základní",J318,0)</f>
        <v>0</v>
      </c>
      <c r="BF318" s="145">
        <f>IF(N318="snížená",J318,0)</f>
        <v>0</v>
      </c>
      <c r="BG318" s="145">
        <f>IF(N318="zákl. přenesená",J318,0)</f>
        <v>0</v>
      </c>
      <c r="BH318" s="145">
        <f>IF(N318="sníž. přenesená",J318,0)</f>
        <v>0</v>
      </c>
      <c r="BI318" s="145">
        <f>IF(N318="nulová",J318,0)</f>
        <v>0</v>
      </c>
      <c r="BJ318" s="17" t="s">
        <v>82</v>
      </c>
      <c r="BK318" s="145">
        <f>ROUND(I318*H318,2)</f>
        <v>0</v>
      </c>
      <c r="BL318" s="17" t="s">
        <v>143</v>
      </c>
      <c r="BM318" s="144" t="s">
        <v>630</v>
      </c>
    </row>
    <row r="319" spans="2:65" s="1" customFormat="1" ht="33" customHeight="1">
      <c r="B319" s="131"/>
      <c r="C319" s="132" t="s">
        <v>631</v>
      </c>
      <c r="D319" s="132" t="s">
        <v>139</v>
      </c>
      <c r="E319" s="133" t="s">
        <v>632</v>
      </c>
      <c r="F319" s="134" t="s">
        <v>633</v>
      </c>
      <c r="G319" s="135" t="s">
        <v>176</v>
      </c>
      <c r="H319" s="136">
        <v>28.3</v>
      </c>
      <c r="I319" s="137"/>
      <c r="J319" s="138">
        <f>ROUND(I319*H319,2)</f>
        <v>0</v>
      </c>
      <c r="K319" s="139"/>
      <c r="L319" s="32"/>
      <c r="M319" s="140" t="s">
        <v>1</v>
      </c>
      <c r="N319" s="141" t="s">
        <v>39</v>
      </c>
      <c r="P319" s="142">
        <f>O319*H319</f>
        <v>0</v>
      </c>
      <c r="Q319" s="142">
        <v>0.15540000000000001</v>
      </c>
      <c r="R319" s="142">
        <f>Q319*H319</f>
        <v>4.3978200000000003</v>
      </c>
      <c r="S319" s="142">
        <v>0</v>
      </c>
      <c r="T319" s="143">
        <f>S319*H319</f>
        <v>0</v>
      </c>
      <c r="AR319" s="144" t="s">
        <v>143</v>
      </c>
      <c r="AT319" s="144" t="s">
        <v>139</v>
      </c>
      <c r="AU319" s="144" t="s">
        <v>84</v>
      </c>
      <c r="AY319" s="17" t="s">
        <v>138</v>
      </c>
      <c r="BE319" s="145">
        <f>IF(N319="základní",J319,0)</f>
        <v>0</v>
      </c>
      <c r="BF319" s="145">
        <f>IF(N319="snížená",J319,0)</f>
        <v>0</v>
      </c>
      <c r="BG319" s="145">
        <f>IF(N319="zákl. přenesená",J319,0)</f>
        <v>0</v>
      </c>
      <c r="BH319" s="145">
        <f>IF(N319="sníž. přenesená",J319,0)</f>
        <v>0</v>
      </c>
      <c r="BI319" s="145">
        <f>IF(N319="nulová",J319,0)</f>
        <v>0</v>
      </c>
      <c r="BJ319" s="17" t="s">
        <v>82</v>
      </c>
      <c r="BK319" s="145">
        <f>ROUND(I319*H319,2)</f>
        <v>0</v>
      </c>
      <c r="BL319" s="17" t="s">
        <v>143</v>
      </c>
      <c r="BM319" s="144" t="s">
        <v>634</v>
      </c>
    </row>
    <row r="320" spans="2:65" s="12" customFormat="1" ht="11.25">
      <c r="B320" s="152"/>
      <c r="D320" s="146" t="s">
        <v>178</v>
      </c>
      <c r="E320" s="153" t="s">
        <v>270</v>
      </c>
      <c r="F320" s="154" t="s">
        <v>635</v>
      </c>
      <c r="H320" s="155">
        <v>28.3</v>
      </c>
      <c r="I320" s="156"/>
      <c r="L320" s="152"/>
      <c r="M320" s="157"/>
      <c r="T320" s="158"/>
      <c r="AT320" s="153" t="s">
        <v>178</v>
      </c>
      <c r="AU320" s="153" t="s">
        <v>84</v>
      </c>
      <c r="AV320" s="12" t="s">
        <v>84</v>
      </c>
      <c r="AW320" s="12" t="s">
        <v>31</v>
      </c>
      <c r="AX320" s="12" t="s">
        <v>74</v>
      </c>
      <c r="AY320" s="153" t="s">
        <v>138</v>
      </c>
    </row>
    <row r="321" spans="2:65" s="13" customFormat="1" ht="11.25">
      <c r="B321" s="163"/>
      <c r="D321" s="146" t="s">
        <v>178</v>
      </c>
      <c r="E321" s="164" t="s">
        <v>1</v>
      </c>
      <c r="F321" s="165" t="s">
        <v>221</v>
      </c>
      <c r="H321" s="166">
        <v>28.3</v>
      </c>
      <c r="I321" s="167"/>
      <c r="L321" s="163"/>
      <c r="M321" s="168"/>
      <c r="T321" s="169"/>
      <c r="AT321" s="164" t="s">
        <v>178</v>
      </c>
      <c r="AU321" s="164" t="s">
        <v>84</v>
      </c>
      <c r="AV321" s="13" t="s">
        <v>143</v>
      </c>
      <c r="AW321" s="13" t="s">
        <v>31</v>
      </c>
      <c r="AX321" s="13" t="s">
        <v>82</v>
      </c>
      <c r="AY321" s="164" t="s">
        <v>138</v>
      </c>
    </row>
    <row r="322" spans="2:65" s="1" customFormat="1" ht="16.5" customHeight="1">
      <c r="B322" s="131"/>
      <c r="C322" s="180" t="s">
        <v>636</v>
      </c>
      <c r="D322" s="180" t="s">
        <v>320</v>
      </c>
      <c r="E322" s="181" t="s">
        <v>637</v>
      </c>
      <c r="F322" s="182" t="s">
        <v>638</v>
      </c>
      <c r="G322" s="183" t="s">
        <v>176</v>
      </c>
      <c r="H322" s="184">
        <v>28.866</v>
      </c>
      <c r="I322" s="185"/>
      <c r="J322" s="186">
        <f>ROUND(I322*H322,2)</f>
        <v>0</v>
      </c>
      <c r="K322" s="187"/>
      <c r="L322" s="188"/>
      <c r="M322" s="189" t="s">
        <v>1</v>
      </c>
      <c r="N322" s="190" t="s">
        <v>39</v>
      </c>
      <c r="P322" s="142">
        <f>O322*H322</f>
        <v>0</v>
      </c>
      <c r="Q322" s="142">
        <v>5.6120000000000003E-2</v>
      </c>
      <c r="R322" s="142">
        <f>Q322*H322</f>
        <v>1.6199599200000001</v>
      </c>
      <c r="S322" s="142">
        <v>0</v>
      </c>
      <c r="T322" s="143">
        <f>S322*H322</f>
        <v>0</v>
      </c>
      <c r="AR322" s="144" t="s">
        <v>180</v>
      </c>
      <c r="AT322" s="144" t="s">
        <v>320</v>
      </c>
      <c r="AU322" s="144" t="s">
        <v>84</v>
      </c>
      <c r="AY322" s="17" t="s">
        <v>138</v>
      </c>
      <c r="BE322" s="145">
        <f>IF(N322="základní",J322,0)</f>
        <v>0</v>
      </c>
      <c r="BF322" s="145">
        <f>IF(N322="snížená",J322,0)</f>
        <v>0</v>
      </c>
      <c r="BG322" s="145">
        <f>IF(N322="zákl. přenesená",J322,0)</f>
        <v>0</v>
      </c>
      <c r="BH322" s="145">
        <f>IF(N322="sníž. přenesená",J322,0)</f>
        <v>0</v>
      </c>
      <c r="BI322" s="145">
        <f>IF(N322="nulová",J322,0)</f>
        <v>0</v>
      </c>
      <c r="BJ322" s="17" t="s">
        <v>82</v>
      </c>
      <c r="BK322" s="145">
        <f>ROUND(I322*H322,2)</f>
        <v>0</v>
      </c>
      <c r="BL322" s="17" t="s">
        <v>143</v>
      </c>
      <c r="BM322" s="144" t="s">
        <v>639</v>
      </c>
    </row>
    <row r="323" spans="2:65" s="12" customFormat="1" ht="11.25">
      <c r="B323" s="152"/>
      <c r="D323" s="146" t="s">
        <v>178</v>
      </c>
      <c r="E323" s="153" t="s">
        <v>1</v>
      </c>
      <c r="F323" s="154" t="s">
        <v>270</v>
      </c>
      <c r="H323" s="155">
        <v>28.3</v>
      </c>
      <c r="I323" s="156"/>
      <c r="L323" s="152"/>
      <c r="M323" s="157"/>
      <c r="T323" s="158"/>
      <c r="AT323" s="153" t="s">
        <v>178</v>
      </c>
      <c r="AU323" s="153" t="s">
        <v>84</v>
      </c>
      <c r="AV323" s="12" t="s">
        <v>84</v>
      </c>
      <c r="AW323" s="12" t="s">
        <v>31</v>
      </c>
      <c r="AX323" s="12" t="s">
        <v>82</v>
      </c>
      <c r="AY323" s="153" t="s">
        <v>138</v>
      </c>
    </row>
    <row r="324" spans="2:65" s="12" customFormat="1" ht="11.25">
      <c r="B324" s="152"/>
      <c r="D324" s="146" t="s">
        <v>178</v>
      </c>
      <c r="F324" s="154" t="s">
        <v>640</v>
      </c>
      <c r="H324" s="155">
        <v>28.866</v>
      </c>
      <c r="I324" s="156"/>
      <c r="L324" s="152"/>
      <c r="M324" s="157"/>
      <c r="T324" s="158"/>
      <c r="AT324" s="153" t="s">
        <v>178</v>
      </c>
      <c r="AU324" s="153" t="s">
        <v>84</v>
      </c>
      <c r="AV324" s="12" t="s">
        <v>84</v>
      </c>
      <c r="AW324" s="12" t="s">
        <v>3</v>
      </c>
      <c r="AX324" s="12" t="s">
        <v>82</v>
      </c>
      <c r="AY324" s="153" t="s">
        <v>138</v>
      </c>
    </row>
    <row r="325" spans="2:65" s="11" customFormat="1" ht="22.9" customHeight="1">
      <c r="B325" s="121"/>
      <c r="D325" s="122" t="s">
        <v>73</v>
      </c>
      <c r="E325" s="150" t="s">
        <v>641</v>
      </c>
      <c r="F325" s="150" t="s">
        <v>642</v>
      </c>
      <c r="I325" s="124"/>
      <c r="J325" s="151">
        <f>BK325</f>
        <v>0</v>
      </c>
      <c r="L325" s="121"/>
      <c r="M325" s="126"/>
      <c r="P325" s="127">
        <f>SUM(P326:P327)</f>
        <v>0</v>
      </c>
      <c r="R325" s="127">
        <f>SUM(R326:R327)</f>
        <v>0</v>
      </c>
      <c r="T325" s="128">
        <f>SUM(T326:T327)</f>
        <v>0</v>
      </c>
      <c r="AR325" s="122" t="s">
        <v>82</v>
      </c>
      <c r="AT325" s="129" t="s">
        <v>73</v>
      </c>
      <c r="AU325" s="129" t="s">
        <v>82</v>
      </c>
      <c r="AY325" s="122" t="s">
        <v>138</v>
      </c>
      <c r="BK325" s="130">
        <f>SUM(BK326:BK327)</f>
        <v>0</v>
      </c>
    </row>
    <row r="326" spans="2:65" s="1" customFormat="1" ht="33" customHeight="1">
      <c r="B326" s="131"/>
      <c r="C326" s="132" t="s">
        <v>643</v>
      </c>
      <c r="D326" s="132" t="s">
        <v>139</v>
      </c>
      <c r="E326" s="133" t="s">
        <v>644</v>
      </c>
      <c r="F326" s="134" t="s">
        <v>645</v>
      </c>
      <c r="G326" s="135" t="s">
        <v>227</v>
      </c>
      <c r="H326" s="136">
        <v>53.411000000000001</v>
      </c>
      <c r="I326" s="137"/>
      <c r="J326" s="138">
        <f>ROUND(I326*H326,2)</f>
        <v>0</v>
      </c>
      <c r="K326" s="139"/>
      <c r="L326" s="32"/>
      <c r="M326" s="140" t="s">
        <v>1</v>
      </c>
      <c r="N326" s="141" t="s">
        <v>39</v>
      </c>
      <c r="P326" s="142">
        <f>O326*H326</f>
        <v>0</v>
      </c>
      <c r="Q326" s="142">
        <v>0</v>
      </c>
      <c r="R326" s="142">
        <f>Q326*H326</f>
        <v>0</v>
      </c>
      <c r="S326" s="142">
        <v>0</v>
      </c>
      <c r="T326" s="143">
        <f>S326*H326</f>
        <v>0</v>
      </c>
      <c r="AR326" s="144" t="s">
        <v>143</v>
      </c>
      <c r="AT326" s="144" t="s">
        <v>139</v>
      </c>
      <c r="AU326" s="144" t="s">
        <v>84</v>
      </c>
      <c r="AY326" s="17" t="s">
        <v>138</v>
      </c>
      <c r="BE326" s="145">
        <f>IF(N326="základní",J326,0)</f>
        <v>0</v>
      </c>
      <c r="BF326" s="145">
        <f>IF(N326="snížená",J326,0)</f>
        <v>0</v>
      </c>
      <c r="BG326" s="145">
        <f>IF(N326="zákl. přenesená",J326,0)</f>
        <v>0</v>
      </c>
      <c r="BH326" s="145">
        <f>IF(N326="sníž. přenesená",J326,0)</f>
        <v>0</v>
      </c>
      <c r="BI326" s="145">
        <f>IF(N326="nulová",J326,0)</f>
        <v>0</v>
      </c>
      <c r="BJ326" s="17" t="s">
        <v>82</v>
      </c>
      <c r="BK326" s="145">
        <f>ROUND(I326*H326,2)</f>
        <v>0</v>
      </c>
      <c r="BL326" s="17" t="s">
        <v>143</v>
      </c>
      <c r="BM326" s="144" t="s">
        <v>646</v>
      </c>
    </row>
    <row r="327" spans="2:65" s="1" customFormat="1" ht="24.2" customHeight="1">
      <c r="B327" s="131"/>
      <c r="C327" s="132" t="s">
        <v>647</v>
      </c>
      <c r="D327" s="132" t="s">
        <v>139</v>
      </c>
      <c r="E327" s="133" t="s">
        <v>648</v>
      </c>
      <c r="F327" s="134" t="s">
        <v>649</v>
      </c>
      <c r="G327" s="135" t="s">
        <v>227</v>
      </c>
      <c r="H327" s="136">
        <v>0.48699999999999999</v>
      </c>
      <c r="I327" s="137"/>
      <c r="J327" s="138">
        <f>ROUND(I327*H327,2)</f>
        <v>0</v>
      </c>
      <c r="K327" s="139"/>
      <c r="L327" s="32"/>
      <c r="M327" s="192" t="s">
        <v>1</v>
      </c>
      <c r="N327" s="193" t="s">
        <v>39</v>
      </c>
      <c r="O327" s="160"/>
      <c r="P327" s="194">
        <f>O327*H327</f>
        <v>0</v>
      </c>
      <c r="Q327" s="194">
        <v>0</v>
      </c>
      <c r="R327" s="194">
        <f>Q327*H327</f>
        <v>0</v>
      </c>
      <c r="S327" s="194">
        <v>0</v>
      </c>
      <c r="T327" s="195">
        <f>S327*H327</f>
        <v>0</v>
      </c>
      <c r="AR327" s="144" t="s">
        <v>143</v>
      </c>
      <c r="AT327" s="144" t="s">
        <v>139</v>
      </c>
      <c r="AU327" s="144" t="s">
        <v>84</v>
      </c>
      <c r="AY327" s="17" t="s">
        <v>138</v>
      </c>
      <c r="BE327" s="145">
        <f>IF(N327="základní",J327,0)</f>
        <v>0</v>
      </c>
      <c r="BF327" s="145">
        <f>IF(N327="snížená",J327,0)</f>
        <v>0</v>
      </c>
      <c r="BG327" s="145">
        <f>IF(N327="zákl. přenesená",J327,0)</f>
        <v>0</v>
      </c>
      <c r="BH327" s="145">
        <f>IF(N327="sníž. přenesená",J327,0)</f>
        <v>0</v>
      </c>
      <c r="BI327" s="145">
        <f>IF(N327="nulová",J327,0)</f>
        <v>0</v>
      </c>
      <c r="BJ327" s="17" t="s">
        <v>82</v>
      </c>
      <c r="BK327" s="145">
        <f>ROUND(I327*H327,2)</f>
        <v>0</v>
      </c>
      <c r="BL327" s="17" t="s">
        <v>143</v>
      </c>
      <c r="BM327" s="144" t="s">
        <v>650</v>
      </c>
    </row>
    <row r="328" spans="2:65" s="1" customFormat="1" ht="6.95" customHeight="1">
      <c r="B328" s="44"/>
      <c r="C328" s="45"/>
      <c r="D328" s="45"/>
      <c r="E328" s="45"/>
      <c r="F328" s="45"/>
      <c r="G328" s="45"/>
      <c r="H328" s="45"/>
      <c r="I328" s="45"/>
      <c r="J328" s="45"/>
      <c r="K328" s="45"/>
      <c r="L328" s="32"/>
    </row>
  </sheetData>
  <autoFilter ref="C122:K327" xr:uid="{00000000-0009-0000-0000-000003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208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50000000000003" customHeight="1">
      <c r="L2" s="252" t="s">
        <v>5</v>
      </c>
      <c r="M2" s="237"/>
      <c r="N2" s="237"/>
      <c r="O2" s="237"/>
      <c r="P2" s="237"/>
      <c r="Q2" s="237"/>
      <c r="R2" s="237"/>
      <c r="S2" s="237"/>
      <c r="T2" s="237"/>
      <c r="U2" s="237"/>
      <c r="V2" s="237"/>
      <c r="AT2" s="17" t="s">
        <v>94</v>
      </c>
      <c r="AZ2" s="162" t="s">
        <v>248</v>
      </c>
      <c r="BA2" s="162" t="s">
        <v>1</v>
      </c>
      <c r="BB2" s="162" t="s">
        <v>1</v>
      </c>
      <c r="BC2" s="162" t="s">
        <v>651</v>
      </c>
      <c r="BD2" s="162" t="s">
        <v>84</v>
      </c>
    </row>
    <row r="3" spans="2:5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84</v>
      </c>
      <c r="AZ3" s="162" t="s">
        <v>252</v>
      </c>
      <c r="BA3" s="162" t="s">
        <v>1</v>
      </c>
      <c r="BB3" s="162" t="s">
        <v>1</v>
      </c>
      <c r="BC3" s="162" t="s">
        <v>652</v>
      </c>
      <c r="BD3" s="162" t="s">
        <v>84</v>
      </c>
    </row>
    <row r="4" spans="2:56" ht="24.95" customHeight="1">
      <c r="B4" s="20"/>
      <c r="D4" s="21" t="s">
        <v>110</v>
      </c>
      <c r="L4" s="20"/>
      <c r="M4" s="88" t="s">
        <v>10</v>
      </c>
      <c r="AT4" s="17" t="s">
        <v>3</v>
      </c>
      <c r="AZ4" s="162" t="s">
        <v>256</v>
      </c>
      <c r="BA4" s="162" t="s">
        <v>1</v>
      </c>
      <c r="BB4" s="162" t="s">
        <v>1</v>
      </c>
      <c r="BC4" s="162" t="s">
        <v>653</v>
      </c>
      <c r="BD4" s="162" t="s">
        <v>84</v>
      </c>
    </row>
    <row r="5" spans="2:56" ht="6.95" customHeight="1">
      <c r="B5" s="20"/>
      <c r="L5" s="20"/>
      <c r="AZ5" s="162" t="s">
        <v>258</v>
      </c>
      <c r="BA5" s="162" t="s">
        <v>1</v>
      </c>
      <c r="BB5" s="162" t="s">
        <v>1</v>
      </c>
      <c r="BC5" s="162" t="s">
        <v>654</v>
      </c>
      <c r="BD5" s="162" t="s">
        <v>84</v>
      </c>
    </row>
    <row r="6" spans="2:56" ht="12" customHeight="1">
      <c r="B6" s="20"/>
      <c r="D6" s="27" t="s">
        <v>16</v>
      </c>
      <c r="L6" s="20"/>
      <c r="AZ6" s="162" t="s">
        <v>655</v>
      </c>
      <c r="BA6" s="162" t="s">
        <v>1</v>
      </c>
      <c r="BB6" s="162" t="s">
        <v>1</v>
      </c>
      <c r="BC6" s="162" t="s">
        <v>656</v>
      </c>
      <c r="BD6" s="162" t="s">
        <v>84</v>
      </c>
    </row>
    <row r="7" spans="2:56" ht="16.5" customHeight="1">
      <c r="B7" s="20"/>
      <c r="E7" s="253" t="str">
        <f>'Rekapitulace stavby'!K6</f>
        <v>Park Homolka Beroun, 2. etapa</v>
      </c>
      <c r="F7" s="254"/>
      <c r="G7" s="254"/>
      <c r="H7" s="254"/>
      <c r="L7" s="20"/>
      <c r="AZ7" s="162" t="s">
        <v>264</v>
      </c>
      <c r="BA7" s="162" t="s">
        <v>1</v>
      </c>
      <c r="BB7" s="162" t="s">
        <v>1</v>
      </c>
      <c r="BC7" s="162" t="s">
        <v>190</v>
      </c>
      <c r="BD7" s="162" t="s">
        <v>84</v>
      </c>
    </row>
    <row r="8" spans="2:56" s="1" customFormat="1" ht="12" customHeight="1">
      <c r="B8" s="32"/>
      <c r="D8" s="27" t="s">
        <v>111</v>
      </c>
      <c r="L8" s="32"/>
      <c r="AZ8" s="162" t="s">
        <v>266</v>
      </c>
      <c r="BA8" s="162" t="s">
        <v>1</v>
      </c>
      <c r="BB8" s="162" t="s">
        <v>1</v>
      </c>
      <c r="BC8" s="162" t="s">
        <v>657</v>
      </c>
      <c r="BD8" s="162" t="s">
        <v>84</v>
      </c>
    </row>
    <row r="9" spans="2:56" s="1" customFormat="1" ht="16.5" customHeight="1">
      <c r="B9" s="32"/>
      <c r="E9" s="214" t="s">
        <v>658</v>
      </c>
      <c r="F9" s="255"/>
      <c r="G9" s="255"/>
      <c r="H9" s="255"/>
      <c r="L9" s="32"/>
      <c r="AZ9" s="162" t="s">
        <v>659</v>
      </c>
      <c r="BA9" s="162" t="s">
        <v>1</v>
      </c>
      <c r="BB9" s="162" t="s">
        <v>1</v>
      </c>
      <c r="BC9" s="162" t="s">
        <v>660</v>
      </c>
      <c r="BD9" s="162" t="s">
        <v>84</v>
      </c>
    </row>
    <row r="10" spans="2:56" s="1" customFormat="1" ht="11.25">
      <c r="B10" s="32"/>
      <c r="L10" s="32"/>
      <c r="AZ10" s="162" t="s">
        <v>268</v>
      </c>
      <c r="BA10" s="162" t="s">
        <v>1</v>
      </c>
      <c r="BB10" s="162" t="s">
        <v>1</v>
      </c>
      <c r="BC10" s="162" t="s">
        <v>661</v>
      </c>
      <c r="BD10" s="162" t="s">
        <v>84</v>
      </c>
    </row>
    <row r="11" spans="2:5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  <c r="AZ11" s="162" t="s">
        <v>662</v>
      </c>
      <c r="BA11" s="162" t="s">
        <v>1</v>
      </c>
      <c r="BB11" s="162" t="s">
        <v>1</v>
      </c>
      <c r="BC11" s="162" t="s">
        <v>168</v>
      </c>
      <c r="BD11" s="162" t="s">
        <v>84</v>
      </c>
    </row>
    <row r="12" spans="2:5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15. 1. 2024</v>
      </c>
      <c r="L12" s="32"/>
      <c r="AZ12" s="162" t="s">
        <v>270</v>
      </c>
      <c r="BA12" s="162" t="s">
        <v>1</v>
      </c>
      <c r="BB12" s="162" t="s">
        <v>1</v>
      </c>
      <c r="BC12" s="162" t="s">
        <v>663</v>
      </c>
      <c r="BD12" s="162" t="s">
        <v>84</v>
      </c>
    </row>
    <row r="13" spans="2:56" s="1" customFormat="1" ht="10.9" customHeight="1">
      <c r="B13" s="32"/>
      <c r="L13" s="32"/>
      <c r="AZ13" s="162" t="s">
        <v>664</v>
      </c>
      <c r="BA13" s="162" t="s">
        <v>1</v>
      </c>
      <c r="BB13" s="162" t="s">
        <v>1</v>
      </c>
      <c r="BC13" s="162" t="s">
        <v>665</v>
      </c>
      <c r="BD13" s="162" t="s">
        <v>84</v>
      </c>
    </row>
    <row r="14" spans="2:56" s="1" customFormat="1" ht="12" customHeight="1">
      <c r="B14" s="32"/>
      <c r="D14" s="27" t="s">
        <v>24</v>
      </c>
      <c r="I14" s="27" t="s">
        <v>25</v>
      </c>
      <c r="J14" s="25" t="str">
        <f>IF('Rekapitulace stavby'!AN10="","",'Rekapitulace stavby'!AN10)</f>
        <v/>
      </c>
      <c r="L14" s="32"/>
    </row>
    <row r="15" spans="2:56" s="1" customFormat="1" ht="18" customHeight="1">
      <c r="B15" s="32"/>
      <c r="E15" s="25" t="str">
        <f>IF('Rekapitulace stavby'!E11="","",'Rekapitulace stavby'!E11)</f>
        <v xml:space="preserve"> </v>
      </c>
      <c r="I15" s="27" t="s">
        <v>27</v>
      </c>
      <c r="J15" s="25" t="str">
        <f>IF('Rekapitulace stavby'!AN11="","",'Rekapitulace stavby'!AN11)</f>
        <v/>
      </c>
      <c r="L15" s="32"/>
    </row>
    <row r="16" spans="2:56" s="1" customFormat="1" ht="6.95" customHeight="1">
      <c r="B16" s="32"/>
      <c r="L16" s="32"/>
    </row>
    <row r="17" spans="2:12" s="1" customFormat="1" ht="12" customHeight="1">
      <c r="B17" s="32"/>
      <c r="D17" s="27" t="s">
        <v>28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56" t="str">
        <f>'Rekapitulace stavby'!E14</f>
        <v>Vyplň údaj</v>
      </c>
      <c r="F18" s="236"/>
      <c r="G18" s="236"/>
      <c r="H18" s="236"/>
      <c r="I18" s="27" t="s">
        <v>27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30</v>
      </c>
      <c r="I20" s="27" t="s">
        <v>25</v>
      </c>
      <c r="J20" s="25" t="str">
        <f>IF('Rekapitulace stavby'!AN16="","",'Rekapitulace stavby'!AN16)</f>
        <v/>
      </c>
      <c r="L20" s="32"/>
    </row>
    <row r="21" spans="2:12" s="1" customFormat="1" ht="18" customHeight="1">
      <c r="B21" s="32"/>
      <c r="E21" s="25" t="str">
        <f>IF('Rekapitulace stavby'!E17="","",'Rekapitulace stavby'!E17)</f>
        <v xml:space="preserve"> </v>
      </c>
      <c r="I21" s="27" t="s">
        <v>27</v>
      </c>
      <c r="J21" s="25" t="str">
        <f>IF('Rekapitulace stavby'!AN17="","",'Rekapitulace stavby'!AN17)</f>
        <v/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32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27</v>
      </c>
      <c r="J24" s="25" t="str">
        <f>IF('Rekapitulace stavby'!AN20="","",'Rekapitulace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33</v>
      </c>
      <c r="L26" s="32"/>
    </row>
    <row r="27" spans="2:12" s="7" customFormat="1" ht="16.5" customHeight="1">
      <c r="B27" s="89"/>
      <c r="E27" s="241" t="s">
        <v>1</v>
      </c>
      <c r="F27" s="241"/>
      <c r="G27" s="241"/>
      <c r="H27" s="241"/>
      <c r="L27" s="89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0" t="s">
        <v>34</v>
      </c>
      <c r="J30" s="66">
        <f>ROUND(J122,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36</v>
      </c>
      <c r="I32" s="35" t="s">
        <v>35</v>
      </c>
      <c r="J32" s="35" t="s">
        <v>37</v>
      </c>
      <c r="L32" s="32"/>
    </row>
    <row r="33" spans="2:12" s="1" customFormat="1" ht="14.45" customHeight="1">
      <c r="B33" s="32"/>
      <c r="D33" s="55" t="s">
        <v>38</v>
      </c>
      <c r="E33" s="27" t="s">
        <v>39</v>
      </c>
      <c r="F33" s="91">
        <f>ROUND((SUM(BE122:BE207)),  2)</f>
        <v>0</v>
      </c>
      <c r="I33" s="92">
        <v>0.21</v>
      </c>
      <c r="J33" s="91">
        <f>ROUND(((SUM(BE122:BE207))*I33),  2)</f>
        <v>0</v>
      </c>
      <c r="L33" s="32"/>
    </row>
    <row r="34" spans="2:12" s="1" customFormat="1" ht="14.45" customHeight="1">
      <c r="B34" s="32"/>
      <c r="E34" s="27" t="s">
        <v>40</v>
      </c>
      <c r="F34" s="91">
        <f>ROUND((SUM(BF122:BF207)),  2)</f>
        <v>0</v>
      </c>
      <c r="I34" s="92">
        <v>0.15</v>
      </c>
      <c r="J34" s="91">
        <f>ROUND(((SUM(BF122:BF207))*I34),  2)</f>
        <v>0</v>
      </c>
      <c r="L34" s="32"/>
    </row>
    <row r="35" spans="2:12" s="1" customFormat="1" ht="14.45" hidden="1" customHeight="1">
      <c r="B35" s="32"/>
      <c r="E35" s="27" t="s">
        <v>41</v>
      </c>
      <c r="F35" s="91">
        <f>ROUND((SUM(BG122:BG207)),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42</v>
      </c>
      <c r="F36" s="91">
        <f>ROUND((SUM(BH122:BH207)),  2)</f>
        <v>0</v>
      </c>
      <c r="I36" s="92">
        <v>0.15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43</v>
      </c>
      <c r="F37" s="91">
        <f>ROUND((SUM(BI122:BI207)),  2)</f>
        <v>0</v>
      </c>
      <c r="I37" s="92">
        <v>0</v>
      </c>
      <c r="J37" s="91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3"/>
      <c r="D39" s="94" t="s">
        <v>44</v>
      </c>
      <c r="E39" s="57"/>
      <c r="F39" s="57"/>
      <c r="G39" s="95" t="s">
        <v>45</v>
      </c>
      <c r="H39" s="96" t="s">
        <v>46</v>
      </c>
      <c r="I39" s="57"/>
      <c r="J39" s="97">
        <f>SUM(J30:J37)</f>
        <v>0</v>
      </c>
      <c r="K39" s="98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47</v>
      </c>
      <c r="E50" s="42"/>
      <c r="F50" s="42"/>
      <c r="G50" s="41" t="s">
        <v>48</v>
      </c>
      <c r="H50" s="42"/>
      <c r="I50" s="42"/>
      <c r="J50" s="42"/>
      <c r="K50" s="42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3" t="s">
        <v>49</v>
      </c>
      <c r="E61" s="34"/>
      <c r="F61" s="99" t="s">
        <v>50</v>
      </c>
      <c r="G61" s="43" t="s">
        <v>49</v>
      </c>
      <c r="H61" s="34"/>
      <c r="I61" s="34"/>
      <c r="J61" s="100" t="s">
        <v>50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1" t="s">
        <v>51</v>
      </c>
      <c r="E65" s="42"/>
      <c r="F65" s="42"/>
      <c r="G65" s="41" t="s">
        <v>52</v>
      </c>
      <c r="H65" s="42"/>
      <c r="I65" s="42"/>
      <c r="J65" s="42"/>
      <c r="K65" s="42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3" t="s">
        <v>49</v>
      </c>
      <c r="E76" s="34"/>
      <c r="F76" s="99" t="s">
        <v>50</v>
      </c>
      <c r="G76" s="43" t="s">
        <v>49</v>
      </c>
      <c r="H76" s="34"/>
      <c r="I76" s="34"/>
      <c r="J76" s="100" t="s">
        <v>50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113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53" t="str">
        <f>E7</f>
        <v>Park Homolka Beroun, 2. etapa</v>
      </c>
      <c r="F85" s="254"/>
      <c r="G85" s="254"/>
      <c r="H85" s="254"/>
      <c r="L85" s="32"/>
    </row>
    <row r="86" spans="2:47" s="1" customFormat="1" ht="12" customHeight="1">
      <c r="B86" s="32"/>
      <c r="C86" s="27" t="s">
        <v>111</v>
      </c>
      <c r="L86" s="32"/>
    </row>
    <row r="87" spans="2:47" s="1" customFormat="1" ht="16.5" customHeight="1">
      <c r="B87" s="32"/>
      <c r="E87" s="214" t="str">
        <f>E9</f>
        <v>SO 100 - Pozemní komunikace</v>
      </c>
      <c r="F87" s="255"/>
      <c r="G87" s="255"/>
      <c r="H87" s="255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Beroun</v>
      </c>
      <c r="I89" s="27" t="s">
        <v>22</v>
      </c>
      <c r="J89" s="52" t="str">
        <f>IF(J12="","",J12)</f>
        <v>15. 1. 2024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24</v>
      </c>
      <c r="F91" s="25" t="str">
        <f>E15</f>
        <v xml:space="preserve"> </v>
      </c>
      <c r="I91" s="27" t="s">
        <v>30</v>
      </c>
      <c r="J91" s="30" t="str">
        <f>E21</f>
        <v xml:space="preserve"> </v>
      </c>
      <c r="L91" s="32"/>
    </row>
    <row r="92" spans="2:47" s="1" customFormat="1" ht="15.2" customHeight="1">
      <c r="B92" s="32"/>
      <c r="C92" s="27" t="s">
        <v>28</v>
      </c>
      <c r="F92" s="25" t="str">
        <f>IF(E18="","",E18)</f>
        <v>Vyplň údaj</v>
      </c>
      <c r="I92" s="27" t="s">
        <v>32</v>
      </c>
      <c r="J92" s="30" t="str">
        <f>E24</f>
        <v xml:space="preserve">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114</v>
      </c>
      <c r="D94" s="93"/>
      <c r="E94" s="93"/>
      <c r="F94" s="93"/>
      <c r="G94" s="93"/>
      <c r="H94" s="93"/>
      <c r="I94" s="93"/>
      <c r="J94" s="102" t="s">
        <v>115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3" t="s">
        <v>116</v>
      </c>
      <c r="J96" s="66">
        <f>J122</f>
        <v>0</v>
      </c>
      <c r="L96" s="32"/>
      <c r="AU96" s="17" t="s">
        <v>117</v>
      </c>
    </row>
    <row r="97" spans="2:12" s="8" customFormat="1" ht="24.95" customHeight="1">
      <c r="B97" s="104"/>
      <c r="D97" s="105" t="s">
        <v>200</v>
      </c>
      <c r="E97" s="106"/>
      <c r="F97" s="106"/>
      <c r="G97" s="106"/>
      <c r="H97" s="106"/>
      <c r="I97" s="106"/>
      <c r="J97" s="107">
        <f>J123</f>
        <v>0</v>
      </c>
      <c r="L97" s="104"/>
    </row>
    <row r="98" spans="2:12" s="9" customFormat="1" ht="19.899999999999999" customHeight="1">
      <c r="B98" s="108"/>
      <c r="D98" s="109" t="s">
        <v>201</v>
      </c>
      <c r="E98" s="110"/>
      <c r="F98" s="110"/>
      <c r="G98" s="110"/>
      <c r="H98" s="110"/>
      <c r="I98" s="110"/>
      <c r="J98" s="111">
        <f>J124</f>
        <v>0</v>
      </c>
      <c r="L98" s="108"/>
    </row>
    <row r="99" spans="2:12" s="9" customFormat="1" ht="19.899999999999999" customHeight="1">
      <c r="B99" s="108"/>
      <c r="D99" s="109" t="s">
        <v>292</v>
      </c>
      <c r="E99" s="110"/>
      <c r="F99" s="110"/>
      <c r="G99" s="110"/>
      <c r="H99" s="110"/>
      <c r="I99" s="110"/>
      <c r="J99" s="111">
        <f>J150</f>
        <v>0</v>
      </c>
      <c r="L99" s="108"/>
    </row>
    <row r="100" spans="2:12" s="9" customFormat="1" ht="19.899999999999999" customHeight="1">
      <c r="B100" s="108"/>
      <c r="D100" s="109" t="s">
        <v>293</v>
      </c>
      <c r="E100" s="110"/>
      <c r="F100" s="110"/>
      <c r="G100" s="110"/>
      <c r="H100" s="110"/>
      <c r="I100" s="110"/>
      <c r="J100" s="111">
        <f>J155</f>
        <v>0</v>
      </c>
      <c r="L100" s="108"/>
    </row>
    <row r="101" spans="2:12" s="9" customFormat="1" ht="19.899999999999999" customHeight="1">
      <c r="B101" s="108"/>
      <c r="D101" s="109" t="s">
        <v>202</v>
      </c>
      <c r="E101" s="110"/>
      <c r="F101" s="110"/>
      <c r="G101" s="110"/>
      <c r="H101" s="110"/>
      <c r="I101" s="110"/>
      <c r="J101" s="111">
        <f>J187</f>
        <v>0</v>
      </c>
      <c r="L101" s="108"/>
    </row>
    <row r="102" spans="2:12" s="9" customFormat="1" ht="19.899999999999999" customHeight="1">
      <c r="B102" s="108"/>
      <c r="D102" s="109" t="s">
        <v>295</v>
      </c>
      <c r="E102" s="110"/>
      <c r="F102" s="110"/>
      <c r="G102" s="110"/>
      <c r="H102" s="110"/>
      <c r="I102" s="110"/>
      <c r="J102" s="111">
        <f>J206</f>
        <v>0</v>
      </c>
      <c r="L102" s="108"/>
    </row>
    <row r="103" spans="2:12" s="1" customFormat="1" ht="21.75" customHeight="1">
      <c r="B103" s="32"/>
      <c r="L103" s="32"/>
    </row>
    <row r="104" spans="2:12" s="1" customFormat="1" ht="6.95" customHeight="1">
      <c r="B104" s="44"/>
      <c r="C104" s="45"/>
      <c r="D104" s="45"/>
      <c r="E104" s="45"/>
      <c r="F104" s="45"/>
      <c r="G104" s="45"/>
      <c r="H104" s="45"/>
      <c r="I104" s="45"/>
      <c r="J104" s="45"/>
      <c r="K104" s="45"/>
      <c r="L104" s="32"/>
    </row>
    <row r="108" spans="2:12" s="1" customFormat="1" ht="6.95" customHeight="1">
      <c r="B108" s="46"/>
      <c r="C108" s="47"/>
      <c r="D108" s="47"/>
      <c r="E108" s="47"/>
      <c r="F108" s="47"/>
      <c r="G108" s="47"/>
      <c r="H108" s="47"/>
      <c r="I108" s="47"/>
      <c r="J108" s="47"/>
      <c r="K108" s="47"/>
      <c r="L108" s="32"/>
    </row>
    <row r="109" spans="2:12" s="1" customFormat="1" ht="24.95" customHeight="1">
      <c r="B109" s="32"/>
      <c r="C109" s="21" t="s">
        <v>122</v>
      </c>
      <c r="L109" s="32"/>
    </row>
    <row r="110" spans="2:12" s="1" customFormat="1" ht="6.95" customHeight="1">
      <c r="B110" s="32"/>
      <c r="L110" s="32"/>
    </row>
    <row r="111" spans="2:12" s="1" customFormat="1" ht="12" customHeight="1">
      <c r="B111" s="32"/>
      <c r="C111" s="27" t="s">
        <v>16</v>
      </c>
      <c r="L111" s="32"/>
    </row>
    <row r="112" spans="2:12" s="1" customFormat="1" ht="16.5" customHeight="1">
      <c r="B112" s="32"/>
      <c r="E112" s="253" t="str">
        <f>E7</f>
        <v>Park Homolka Beroun, 2. etapa</v>
      </c>
      <c r="F112" s="254"/>
      <c r="G112" s="254"/>
      <c r="H112" s="254"/>
      <c r="L112" s="32"/>
    </row>
    <row r="113" spans="2:65" s="1" customFormat="1" ht="12" customHeight="1">
      <c r="B113" s="32"/>
      <c r="C113" s="27" t="s">
        <v>111</v>
      </c>
      <c r="L113" s="32"/>
    </row>
    <row r="114" spans="2:65" s="1" customFormat="1" ht="16.5" customHeight="1">
      <c r="B114" s="32"/>
      <c r="E114" s="214" t="str">
        <f>E9</f>
        <v>SO 100 - Pozemní komunikace</v>
      </c>
      <c r="F114" s="255"/>
      <c r="G114" s="255"/>
      <c r="H114" s="255"/>
      <c r="L114" s="32"/>
    </row>
    <row r="115" spans="2:65" s="1" customFormat="1" ht="6.95" customHeight="1">
      <c r="B115" s="32"/>
      <c r="L115" s="32"/>
    </row>
    <row r="116" spans="2:65" s="1" customFormat="1" ht="12" customHeight="1">
      <c r="B116" s="32"/>
      <c r="C116" s="27" t="s">
        <v>20</v>
      </c>
      <c r="F116" s="25" t="str">
        <f>F12</f>
        <v>Beroun</v>
      </c>
      <c r="I116" s="27" t="s">
        <v>22</v>
      </c>
      <c r="J116" s="52" t="str">
        <f>IF(J12="","",J12)</f>
        <v>15. 1. 2024</v>
      </c>
      <c r="L116" s="32"/>
    </row>
    <row r="117" spans="2:65" s="1" customFormat="1" ht="6.95" customHeight="1">
      <c r="B117" s="32"/>
      <c r="L117" s="32"/>
    </row>
    <row r="118" spans="2:65" s="1" customFormat="1" ht="15.2" customHeight="1">
      <c r="B118" s="32"/>
      <c r="C118" s="27" t="s">
        <v>24</v>
      </c>
      <c r="F118" s="25" t="str">
        <f>E15</f>
        <v xml:space="preserve"> </v>
      </c>
      <c r="I118" s="27" t="s">
        <v>30</v>
      </c>
      <c r="J118" s="30" t="str">
        <f>E21</f>
        <v xml:space="preserve"> </v>
      </c>
      <c r="L118" s="32"/>
    </row>
    <row r="119" spans="2:65" s="1" customFormat="1" ht="15.2" customHeight="1">
      <c r="B119" s="32"/>
      <c r="C119" s="27" t="s">
        <v>28</v>
      </c>
      <c r="F119" s="25" t="str">
        <f>IF(E18="","",E18)</f>
        <v>Vyplň údaj</v>
      </c>
      <c r="I119" s="27" t="s">
        <v>32</v>
      </c>
      <c r="J119" s="30" t="str">
        <f>E24</f>
        <v xml:space="preserve"> </v>
      </c>
      <c r="L119" s="32"/>
    </row>
    <row r="120" spans="2:65" s="1" customFormat="1" ht="10.35" customHeight="1">
      <c r="B120" s="32"/>
      <c r="L120" s="32"/>
    </row>
    <row r="121" spans="2:65" s="10" customFormat="1" ht="29.25" customHeight="1">
      <c r="B121" s="112"/>
      <c r="C121" s="113" t="s">
        <v>123</v>
      </c>
      <c r="D121" s="114" t="s">
        <v>59</v>
      </c>
      <c r="E121" s="114" t="s">
        <v>55</v>
      </c>
      <c r="F121" s="114" t="s">
        <v>56</v>
      </c>
      <c r="G121" s="114" t="s">
        <v>124</v>
      </c>
      <c r="H121" s="114" t="s">
        <v>125</v>
      </c>
      <c r="I121" s="114" t="s">
        <v>126</v>
      </c>
      <c r="J121" s="115" t="s">
        <v>115</v>
      </c>
      <c r="K121" s="116" t="s">
        <v>127</v>
      </c>
      <c r="L121" s="112"/>
      <c r="M121" s="59" t="s">
        <v>1</v>
      </c>
      <c r="N121" s="60" t="s">
        <v>38</v>
      </c>
      <c r="O121" s="60" t="s">
        <v>128</v>
      </c>
      <c r="P121" s="60" t="s">
        <v>129</v>
      </c>
      <c r="Q121" s="60" t="s">
        <v>130</v>
      </c>
      <c r="R121" s="60" t="s">
        <v>131</v>
      </c>
      <c r="S121" s="60" t="s">
        <v>132</v>
      </c>
      <c r="T121" s="61" t="s">
        <v>133</v>
      </c>
    </row>
    <row r="122" spans="2:65" s="1" customFormat="1" ht="22.9" customHeight="1">
      <c r="B122" s="32"/>
      <c r="C122" s="64" t="s">
        <v>134</v>
      </c>
      <c r="J122" s="117">
        <f>BK122</f>
        <v>0</v>
      </c>
      <c r="L122" s="32"/>
      <c r="M122" s="62"/>
      <c r="N122" s="53"/>
      <c r="O122" s="53"/>
      <c r="P122" s="118">
        <f>P123</f>
        <v>0</v>
      </c>
      <c r="Q122" s="53"/>
      <c r="R122" s="118">
        <f>R123</f>
        <v>145.1389648</v>
      </c>
      <c r="S122" s="53"/>
      <c r="T122" s="119">
        <f>T123</f>
        <v>0</v>
      </c>
      <c r="AT122" s="17" t="s">
        <v>73</v>
      </c>
      <c r="AU122" s="17" t="s">
        <v>117</v>
      </c>
      <c r="BK122" s="120">
        <f>BK123</f>
        <v>0</v>
      </c>
    </row>
    <row r="123" spans="2:65" s="11" customFormat="1" ht="25.9" customHeight="1">
      <c r="B123" s="121"/>
      <c r="D123" s="122" t="s">
        <v>73</v>
      </c>
      <c r="E123" s="123" t="s">
        <v>203</v>
      </c>
      <c r="F123" s="123" t="s">
        <v>204</v>
      </c>
      <c r="I123" s="124"/>
      <c r="J123" s="125">
        <f>BK123</f>
        <v>0</v>
      </c>
      <c r="L123" s="121"/>
      <c r="M123" s="126"/>
      <c r="P123" s="127">
        <f>P124+P150+P155+P187+P206</f>
        <v>0</v>
      </c>
      <c r="R123" s="127">
        <f>R124+R150+R155+R187+R206</f>
        <v>145.1389648</v>
      </c>
      <c r="T123" s="128">
        <f>T124+T150+T155+T187+T206</f>
        <v>0</v>
      </c>
      <c r="AR123" s="122" t="s">
        <v>82</v>
      </c>
      <c r="AT123" s="129" t="s">
        <v>73</v>
      </c>
      <c r="AU123" s="129" t="s">
        <v>74</v>
      </c>
      <c r="AY123" s="122" t="s">
        <v>138</v>
      </c>
      <c r="BK123" s="130">
        <f>BK124+BK150+BK155+BK187+BK206</f>
        <v>0</v>
      </c>
    </row>
    <row r="124" spans="2:65" s="11" customFormat="1" ht="22.9" customHeight="1">
      <c r="B124" s="121"/>
      <c r="D124" s="122" t="s">
        <v>73</v>
      </c>
      <c r="E124" s="150" t="s">
        <v>82</v>
      </c>
      <c r="F124" s="150" t="s">
        <v>86</v>
      </c>
      <c r="I124" s="124"/>
      <c r="J124" s="151">
        <f>BK124</f>
        <v>0</v>
      </c>
      <c r="L124" s="121"/>
      <c r="M124" s="126"/>
      <c r="P124" s="127">
        <f>SUM(P125:P149)</f>
        <v>0</v>
      </c>
      <c r="R124" s="127">
        <f>SUM(R125:R149)</f>
        <v>0</v>
      </c>
      <c r="T124" s="128">
        <f>SUM(T125:T149)</f>
        <v>0</v>
      </c>
      <c r="AR124" s="122" t="s">
        <v>82</v>
      </c>
      <c r="AT124" s="129" t="s">
        <v>73</v>
      </c>
      <c r="AU124" s="129" t="s">
        <v>82</v>
      </c>
      <c r="AY124" s="122" t="s">
        <v>138</v>
      </c>
      <c r="BK124" s="130">
        <f>SUM(BK125:BK149)</f>
        <v>0</v>
      </c>
    </row>
    <row r="125" spans="2:65" s="1" customFormat="1" ht="33" customHeight="1">
      <c r="B125" s="131"/>
      <c r="C125" s="132" t="s">
        <v>82</v>
      </c>
      <c r="D125" s="132" t="s">
        <v>139</v>
      </c>
      <c r="E125" s="133" t="s">
        <v>305</v>
      </c>
      <c r="F125" s="134" t="s">
        <v>306</v>
      </c>
      <c r="G125" s="135" t="s">
        <v>214</v>
      </c>
      <c r="H125" s="136">
        <v>1249.3520000000001</v>
      </c>
      <c r="I125" s="137"/>
      <c r="J125" s="138">
        <f>ROUND(I125*H125,2)</f>
        <v>0</v>
      </c>
      <c r="K125" s="139"/>
      <c r="L125" s="32"/>
      <c r="M125" s="140" t="s">
        <v>1</v>
      </c>
      <c r="N125" s="141" t="s">
        <v>39</v>
      </c>
      <c r="P125" s="142">
        <f>O125*H125</f>
        <v>0</v>
      </c>
      <c r="Q125" s="142">
        <v>0</v>
      </c>
      <c r="R125" s="142">
        <f>Q125*H125</f>
        <v>0</v>
      </c>
      <c r="S125" s="142">
        <v>0</v>
      </c>
      <c r="T125" s="143">
        <f>S125*H125</f>
        <v>0</v>
      </c>
      <c r="AR125" s="144" t="s">
        <v>143</v>
      </c>
      <c r="AT125" s="144" t="s">
        <v>139</v>
      </c>
      <c r="AU125" s="144" t="s">
        <v>84</v>
      </c>
      <c r="AY125" s="17" t="s">
        <v>138</v>
      </c>
      <c r="BE125" s="145">
        <f>IF(N125="základní",J125,0)</f>
        <v>0</v>
      </c>
      <c r="BF125" s="145">
        <f>IF(N125="snížená",J125,0)</f>
        <v>0</v>
      </c>
      <c r="BG125" s="145">
        <f>IF(N125="zákl. přenesená",J125,0)</f>
        <v>0</v>
      </c>
      <c r="BH125" s="145">
        <f>IF(N125="sníž. přenesená",J125,0)</f>
        <v>0</v>
      </c>
      <c r="BI125" s="145">
        <f>IF(N125="nulová",J125,0)</f>
        <v>0</v>
      </c>
      <c r="BJ125" s="17" t="s">
        <v>82</v>
      </c>
      <c r="BK125" s="145">
        <f>ROUND(I125*H125,2)</f>
        <v>0</v>
      </c>
      <c r="BL125" s="17" t="s">
        <v>143</v>
      </c>
      <c r="BM125" s="144" t="s">
        <v>666</v>
      </c>
    </row>
    <row r="126" spans="2:65" s="12" customFormat="1" ht="11.25">
      <c r="B126" s="152"/>
      <c r="D126" s="146" t="s">
        <v>178</v>
      </c>
      <c r="E126" s="153" t="s">
        <v>1</v>
      </c>
      <c r="F126" s="154" t="s">
        <v>667</v>
      </c>
      <c r="H126" s="155">
        <v>786</v>
      </c>
      <c r="I126" s="156"/>
      <c r="L126" s="152"/>
      <c r="M126" s="157"/>
      <c r="T126" s="158"/>
      <c r="AT126" s="153" t="s">
        <v>178</v>
      </c>
      <c r="AU126" s="153" t="s">
        <v>84</v>
      </c>
      <c r="AV126" s="12" t="s">
        <v>84</v>
      </c>
      <c r="AW126" s="12" t="s">
        <v>31</v>
      </c>
      <c r="AX126" s="12" t="s">
        <v>74</v>
      </c>
      <c r="AY126" s="153" t="s">
        <v>138</v>
      </c>
    </row>
    <row r="127" spans="2:65" s="12" customFormat="1" ht="11.25">
      <c r="B127" s="152"/>
      <c r="D127" s="146" t="s">
        <v>178</v>
      </c>
      <c r="E127" s="153" t="s">
        <v>1</v>
      </c>
      <c r="F127" s="154" t="s">
        <v>308</v>
      </c>
      <c r="H127" s="155">
        <v>463.35199999999998</v>
      </c>
      <c r="I127" s="156"/>
      <c r="L127" s="152"/>
      <c r="M127" s="157"/>
      <c r="T127" s="158"/>
      <c r="AT127" s="153" t="s">
        <v>178</v>
      </c>
      <c r="AU127" s="153" t="s">
        <v>84</v>
      </c>
      <c r="AV127" s="12" t="s">
        <v>84</v>
      </c>
      <c r="AW127" s="12" t="s">
        <v>31</v>
      </c>
      <c r="AX127" s="12" t="s">
        <v>74</v>
      </c>
      <c r="AY127" s="153" t="s">
        <v>138</v>
      </c>
    </row>
    <row r="128" spans="2:65" s="13" customFormat="1" ht="11.25">
      <c r="B128" s="163"/>
      <c r="D128" s="146" t="s">
        <v>178</v>
      </c>
      <c r="E128" s="164" t="s">
        <v>309</v>
      </c>
      <c r="F128" s="165" t="s">
        <v>221</v>
      </c>
      <c r="H128" s="166">
        <v>1249.3520000000001</v>
      </c>
      <c r="I128" s="167"/>
      <c r="L128" s="163"/>
      <c r="M128" s="168"/>
      <c r="T128" s="169"/>
      <c r="AT128" s="164" t="s">
        <v>178</v>
      </c>
      <c r="AU128" s="164" t="s">
        <v>84</v>
      </c>
      <c r="AV128" s="13" t="s">
        <v>143</v>
      </c>
      <c r="AW128" s="13" t="s">
        <v>31</v>
      </c>
      <c r="AX128" s="13" t="s">
        <v>82</v>
      </c>
      <c r="AY128" s="164" t="s">
        <v>138</v>
      </c>
    </row>
    <row r="129" spans="2:65" s="1" customFormat="1" ht="37.9" customHeight="1">
      <c r="B129" s="131"/>
      <c r="C129" s="132" t="s">
        <v>84</v>
      </c>
      <c r="D129" s="132" t="s">
        <v>139</v>
      </c>
      <c r="E129" s="133" t="s">
        <v>310</v>
      </c>
      <c r="F129" s="134" t="s">
        <v>311</v>
      </c>
      <c r="G129" s="135" t="s">
        <v>214</v>
      </c>
      <c r="H129" s="136">
        <v>1249.3520000000001</v>
      </c>
      <c r="I129" s="137"/>
      <c r="J129" s="138">
        <f>ROUND(I129*H129,2)</f>
        <v>0</v>
      </c>
      <c r="K129" s="139"/>
      <c r="L129" s="32"/>
      <c r="M129" s="140" t="s">
        <v>1</v>
      </c>
      <c r="N129" s="141" t="s">
        <v>39</v>
      </c>
      <c r="P129" s="142">
        <f>O129*H129</f>
        <v>0</v>
      </c>
      <c r="Q129" s="142">
        <v>0</v>
      </c>
      <c r="R129" s="142">
        <f>Q129*H129</f>
        <v>0</v>
      </c>
      <c r="S129" s="142">
        <v>0</v>
      </c>
      <c r="T129" s="143">
        <f>S129*H129</f>
        <v>0</v>
      </c>
      <c r="AR129" s="144" t="s">
        <v>143</v>
      </c>
      <c r="AT129" s="144" t="s">
        <v>139</v>
      </c>
      <c r="AU129" s="144" t="s">
        <v>84</v>
      </c>
      <c r="AY129" s="17" t="s">
        <v>138</v>
      </c>
      <c r="BE129" s="145">
        <f>IF(N129="základní",J129,0)</f>
        <v>0</v>
      </c>
      <c r="BF129" s="145">
        <f>IF(N129="snížená",J129,0)</f>
        <v>0</v>
      </c>
      <c r="BG129" s="145">
        <f>IF(N129="zákl. přenesená",J129,0)</f>
        <v>0</v>
      </c>
      <c r="BH129" s="145">
        <f>IF(N129="sníž. přenesená",J129,0)</f>
        <v>0</v>
      </c>
      <c r="BI129" s="145">
        <f>IF(N129="nulová",J129,0)</f>
        <v>0</v>
      </c>
      <c r="BJ129" s="17" t="s">
        <v>82</v>
      </c>
      <c r="BK129" s="145">
        <f>ROUND(I129*H129,2)</f>
        <v>0</v>
      </c>
      <c r="BL129" s="17" t="s">
        <v>143</v>
      </c>
      <c r="BM129" s="144" t="s">
        <v>668</v>
      </c>
    </row>
    <row r="130" spans="2:65" s="12" customFormat="1" ht="11.25">
      <c r="B130" s="152"/>
      <c r="D130" s="146" t="s">
        <v>178</v>
      </c>
      <c r="E130" s="153" t="s">
        <v>1</v>
      </c>
      <c r="F130" s="154" t="s">
        <v>313</v>
      </c>
      <c r="H130" s="155">
        <v>1249.3520000000001</v>
      </c>
      <c r="I130" s="156"/>
      <c r="L130" s="152"/>
      <c r="M130" s="157"/>
      <c r="T130" s="158"/>
      <c r="AT130" s="153" t="s">
        <v>178</v>
      </c>
      <c r="AU130" s="153" t="s">
        <v>84</v>
      </c>
      <c r="AV130" s="12" t="s">
        <v>84</v>
      </c>
      <c r="AW130" s="12" t="s">
        <v>31</v>
      </c>
      <c r="AX130" s="12" t="s">
        <v>82</v>
      </c>
      <c r="AY130" s="153" t="s">
        <v>138</v>
      </c>
    </row>
    <row r="131" spans="2:65" s="1" customFormat="1" ht="24.2" customHeight="1">
      <c r="B131" s="131"/>
      <c r="C131" s="132" t="s">
        <v>154</v>
      </c>
      <c r="D131" s="132" t="s">
        <v>139</v>
      </c>
      <c r="E131" s="133" t="s">
        <v>230</v>
      </c>
      <c r="F131" s="134" t="s">
        <v>231</v>
      </c>
      <c r="G131" s="135" t="s">
        <v>214</v>
      </c>
      <c r="H131" s="136">
        <v>466</v>
      </c>
      <c r="I131" s="137"/>
      <c r="J131" s="138">
        <f>ROUND(I131*H131,2)</f>
        <v>0</v>
      </c>
      <c r="K131" s="139"/>
      <c r="L131" s="32"/>
      <c r="M131" s="140" t="s">
        <v>1</v>
      </c>
      <c r="N131" s="141" t="s">
        <v>39</v>
      </c>
      <c r="P131" s="142">
        <f>O131*H131</f>
        <v>0</v>
      </c>
      <c r="Q131" s="142">
        <v>0</v>
      </c>
      <c r="R131" s="142">
        <f>Q131*H131</f>
        <v>0</v>
      </c>
      <c r="S131" s="142">
        <v>0</v>
      </c>
      <c r="T131" s="143">
        <f>S131*H131</f>
        <v>0</v>
      </c>
      <c r="AR131" s="144" t="s">
        <v>143</v>
      </c>
      <c r="AT131" s="144" t="s">
        <v>139</v>
      </c>
      <c r="AU131" s="144" t="s">
        <v>84</v>
      </c>
      <c r="AY131" s="17" t="s">
        <v>138</v>
      </c>
      <c r="BE131" s="145">
        <f>IF(N131="základní",J131,0)</f>
        <v>0</v>
      </c>
      <c r="BF131" s="145">
        <f>IF(N131="snížená",J131,0)</f>
        <v>0</v>
      </c>
      <c r="BG131" s="145">
        <f>IF(N131="zákl. přenesená",J131,0)</f>
        <v>0</v>
      </c>
      <c r="BH131" s="145">
        <f>IF(N131="sníž. přenesená",J131,0)</f>
        <v>0</v>
      </c>
      <c r="BI131" s="145">
        <f>IF(N131="nulová",J131,0)</f>
        <v>0</v>
      </c>
      <c r="BJ131" s="17" t="s">
        <v>82</v>
      </c>
      <c r="BK131" s="145">
        <f>ROUND(I131*H131,2)</f>
        <v>0</v>
      </c>
      <c r="BL131" s="17" t="s">
        <v>143</v>
      </c>
      <c r="BM131" s="144" t="s">
        <v>669</v>
      </c>
    </row>
    <row r="132" spans="2:65" s="12" customFormat="1" ht="11.25">
      <c r="B132" s="152"/>
      <c r="D132" s="146" t="s">
        <v>178</v>
      </c>
      <c r="E132" s="153" t="s">
        <v>670</v>
      </c>
      <c r="F132" s="154" t="s">
        <v>671</v>
      </c>
      <c r="H132" s="155">
        <v>466</v>
      </c>
      <c r="I132" s="156"/>
      <c r="L132" s="152"/>
      <c r="M132" s="157"/>
      <c r="T132" s="158"/>
      <c r="AT132" s="153" t="s">
        <v>178</v>
      </c>
      <c r="AU132" s="153" t="s">
        <v>84</v>
      </c>
      <c r="AV132" s="12" t="s">
        <v>84</v>
      </c>
      <c r="AW132" s="12" t="s">
        <v>31</v>
      </c>
      <c r="AX132" s="12" t="s">
        <v>74</v>
      </c>
      <c r="AY132" s="153" t="s">
        <v>138</v>
      </c>
    </row>
    <row r="133" spans="2:65" s="13" customFormat="1" ht="11.25">
      <c r="B133" s="163"/>
      <c r="D133" s="146" t="s">
        <v>178</v>
      </c>
      <c r="E133" s="164" t="s">
        <v>1</v>
      </c>
      <c r="F133" s="165" t="s">
        <v>221</v>
      </c>
      <c r="H133" s="166">
        <v>466</v>
      </c>
      <c r="I133" s="167"/>
      <c r="L133" s="163"/>
      <c r="M133" s="168"/>
      <c r="T133" s="169"/>
      <c r="AT133" s="164" t="s">
        <v>178</v>
      </c>
      <c r="AU133" s="164" t="s">
        <v>84</v>
      </c>
      <c r="AV133" s="13" t="s">
        <v>143</v>
      </c>
      <c r="AW133" s="13" t="s">
        <v>31</v>
      </c>
      <c r="AX133" s="13" t="s">
        <v>82</v>
      </c>
      <c r="AY133" s="164" t="s">
        <v>138</v>
      </c>
    </row>
    <row r="134" spans="2:65" s="1" customFormat="1" ht="24.2" customHeight="1">
      <c r="B134" s="131"/>
      <c r="C134" s="132" t="s">
        <v>143</v>
      </c>
      <c r="D134" s="132" t="s">
        <v>139</v>
      </c>
      <c r="E134" s="133" t="s">
        <v>368</v>
      </c>
      <c r="F134" s="134" t="s">
        <v>369</v>
      </c>
      <c r="G134" s="135" t="s">
        <v>207</v>
      </c>
      <c r="H134" s="136">
        <v>1065</v>
      </c>
      <c r="I134" s="137"/>
      <c r="J134" s="138">
        <f>ROUND(I134*H134,2)</f>
        <v>0</v>
      </c>
      <c r="K134" s="139"/>
      <c r="L134" s="32"/>
      <c r="M134" s="140" t="s">
        <v>1</v>
      </c>
      <c r="N134" s="141" t="s">
        <v>39</v>
      </c>
      <c r="P134" s="142">
        <f>O134*H134</f>
        <v>0</v>
      </c>
      <c r="Q134" s="142">
        <v>0</v>
      </c>
      <c r="R134" s="142">
        <f>Q134*H134</f>
        <v>0</v>
      </c>
      <c r="S134" s="142">
        <v>0</v>
      </c>
      <c r="T134" s="143">
        <f>S134*H134</f>
        <v>0</v>
      </c>
      <c r="AR134" s="144" t="s">
        <v>143</v>
      </c>
      <c r="AT134" s="144" t="s">
        <v>139</v>
      </c>
      <c r="AU134" s="144" t="s">
        <v>84</v>
      </c>
      <c r="AY134" s="17" t="s">
        <v>138</v>
      </c>
      <c r="BE134" s="145">
        <f>IF(N134="základní",J134,0)</f>
        <v>0</v>
      </c>
      <c r="BF134" s="145">
        <f>IF(N134="snížená",J134,0)</f>
        <v>0</v>
      </c>
      <c r="BG134" s="145">
        <f>IF(N134="zákl. přenesená",J134,0)</f>
        <v>0</v>
      </c>
      <c r="BH134" s="145">
        <f>IF(N134="sníž. přenesená",J134,0)</f>
        <v>0</v>
      </c>
      <c r="BI134" s="145">
        <f>IF(N134="nulová",J134,0)</f>
        <v>0</v>
      </c>
      <c r="BJ134" s="17" t="s">
        <v>82</v>
      </c>
      <c r="BK134" s="145">
        <f>ROUND(I134*H134,2)</f>
        <v>0</v>
      </c>
      <c r="BL134" s="17" t="s">
        <v>143</v>
      </c>
      <c r="BM134" s="144" t="s">
        <v>672</v>
      </c>
    </row>
    <row r="135" spans="2:65" s="1" customFormat="1" ht="29.25">
      <c r="B135" s="32"/>
      <c r="D135" s="146" t="s">
        <v>145</v>
      </c>
      <c r="F135" s="147" t="s">
        <v>673</v>
      </c>
      <c r="I135" s="148"/>
      <c r="L135" s="32"/>
      <c r="M135" s="149"/>
      <c r="T135" s="56"/>
      <c r="AT135" s="17" t="s">
        <v>145</v>
      </c>
      <c r="AU135" s="17" t="s">
        <v>84</v>
      </c>
    </row>
    <row r="136" spans="2:65" s="12" customFormat="1" ht="11.25">
      <c r="B136" s="152"/>
      <c r="D136" s="146" t="s">
        <v>178</v>
      </c>
      <c r="E136" s="153" t="s">
        <v>256</v>
      </c>
      <c r="F136" s="154" t="s">
        <v>674</v>
      </c>
      <c r="H136" s="155">
        <v>1.6</v>
      </c>
      <c r="I136" s="156"/>
      <c r="L136" s="152"/>
      <c r="M136" s="157"/>
      <c r="T136" s="158"/>
      <c r="AT136" s="153" t="s">
        <v>178</v>
      </c>
      <c r="AU136" s="153" t="s">
        <v>84</v>
      </c>
      <c r="AV136" s="12" t="s">
        <v>84</v>
      </c>
      <c r="AW136" s="12" t="s">
        <v>31</v>
      </c>
      <c r="AX136" s="12" t="s">
        <v>74</v>
      </c>
      <c r="AY136" s="153" t="s">
        <v>138</v>
      </c>
    </row>
    <row r="137" spans="2:65" s="12" customFormat="1" ht="11.25">
      <c r="B137" s="152"/>
      <c r="D137" s="146" t="s">
        <v>178</v>
      </c>
      <c r="E137" s="153" t="s">
        <v>264</v>
      </c>
      <c r="F137" s="154" t="s">
        <v>675</v>
      </c>
      <c r="H137" s="155">
        <v>10</v>
      </c>
      <c r="I137" s="156"/>
      <c r="L137" s="152"/>
      <c r="M137" s="157"/>
      <c r="T137" s="158"/>
      <c r="AT137" s="153" t="s">
        <v>178</v>
      </c>
      <c r="AU137" s="153" t="s">
        <v>84</v>
      </c>
      <c r="AV137" s="12" t="s">
        <v>84</v>
      </c>
      <c r="AW137" s="12" t="s">
        <v>31</v>
      </c>
      <c r="AX137" s="12" t="s">
        <v>74</v>
      </c>
      <c r="AY137" s="153" t="s">
        <v>138</v>
      </c>
    </row>
    <row r="138" spans="2:65" s="14" customFormat="1" ht="11.25">
      <c r="B138" s="173"/>
      <c r="D138" s="146" t="s">
        <v>178</v>
      </c>
      <c r="E138" s="174" t="s">
        <v>252</v>
      </c>
      <c r="F138" s="175" t="s">
        <v>304</v>
      </c>
      <c r="H138" s="176">
        <v>11.6</v>
      </c>
      <c r="I138" s="177"/>
      <c r="L138" s="173"/>
      <c r="M138" s="178"/>
      <c r="T138" s="179"/>
      <c r="AT138" s="174" t="s">
        <v>178</v>
      </c>
      <c r="AU138" s="174" t="s">
        <v>84</v>
      </c>
      <c r="AV138" s="14" t="s">
        <v>154</v>
      </c>
      <c r="AW138" s="14" t="s">
        <v>31</v>
      </c>
      <c r="AX138" s="14" t="s">
        <v>74</v>
      </c>
      <c r="AY138" s="174" t="s">
        <v>138</v>
      </c>
    </row>
    <row r="139" spans="2:65" s="12" customFormat="1" ht="11.25">
      <c r="B139" s="152"/>
      <c r="D139" s="146" t="s">
        <v>178</v>
      </c>
      <c r="E139" s="153" t="s">
        <v>266</v>
      </c>
      <c r="F139" s="154" t="s">
        <v>676</v>
      </c>
      <c r="H139" s="155">
        <v>1048.7</v>
      </c>
      <c r="I139" s="156"/>
      <c r="L139" s="152"/>
      <c r="M139" s="157"/>
      <c r="T139" s="158"/>
      <c r="AT139" s="153" t="s">
        <v>178</v>
      </c>
      <c r="AU139" s="153" t="s">
        <v>84</v>
      </c>
      <c r="AV139" s="12" t="s">
        <v>84</v>
      </c>
      <c r="AW139" s="12" t="s">
        <v>31</v>
      </c>
      <c r="AX139" s="12" t="s">
        <v>74</v>
      </c>
      <c r="AY139" s="153" t="s">
        <v>138</v>
      </c>
    </row>
    <row r="140" spans="2:65" s="12" customFormat="1" ht="11.25">
      <c r="B140" s="152"/>
      <c r="D140" s="146" t="s">
        <v>178</v>
      </c>
      <c r="E140" s="153" t="s">
        <v>258</v>
      </c>
      <c r="F140" s="154" t="s">
        <v>677</v>
      </c>
      <c r="H140" s="155">
        <v>1.1000000000000001</v>
      </c>
      <c r="I140" s="156"/>
      <c r="L140" s="152"/>
      <c r="M140" s="157"/>
      <c r="T140" s="158"/>
      <c r="AT140" s="153" t="s">
        <v>178</v>
      </c>
      <c r="AU140" s="153" t="s">
        <v>84</v>
      </c>
      <c r="AV140" s="12" t="s">
        <v>84</v>
      </c>
      <c r="AW140" s="12" t="s">
        <v>31</v>
      </c>
      <c r="AX140" s="12" t="s">
        <v>74</v>
      </c>
      <c r="AY140" s="153" t="s">
        <v>138</v>
      </c>
    </row>
    <row r="141" spans="2:65" s="14" customFormat="1" ht="11.25">
      <c r="B141" s="173"/>
      <c r="D141" s="146" t="s">
        <v>178</v>
      </c>
      <c r="E141" s="174" t="s">
        <v>248</v>
      </c>
      <c r="F141" s="175" t="s">
        <v>304</v>
      </c>
      <c r="H141" s="176">
        <v>1049.8</v>
      </c>
      <c r="I141" s="177"/>
      <c r="L141" s="173"/>
      <c r="M141" s="178"/>
      <c r="T141" s="179"/>
      <c r="AT141" s="174" t="s">
        <v>178</v>
      </c>
      <c r="AU141" s="174" t="s">
        <v>84</v>
      </c>
      <c r="AV141" s="14" t="s">
        <v>154</v>
      </c>
      <c r="AW141" s="14" t="s">
        <v>31</v>
      </c>
      <c r="AX141" s="14" t="s">
        <v>74</v>
      </c>
      <c r="AY141" s="174" t="s">
        <v>138</v>
      </c>
    </row>
    <row r="142" spans="2:65" s="12" customFormat="1" ht="11.25">
      <c r="B142" s="152"/>
      <c r="D142" s="146" t="s">
        <v>178</v>
      </c>
      <c r="E142" s="153" t="s">
        <v>659</v>
      </c>
      <c r="F142" s="154" t="s">
        <v>678</v>
      </c>
      <c r="H142" s="155">
        <v>93.38</v>
      </c>
      <c r="I142" s="156"/>
      <c r="L142" s="152"/>
      <c r="M142" s="157"/>
      <c r="T142" s="158"/>
      <c r="AT142" s="153" t="s">
        <v>178</v>
      </c>
      <c r="AU142" s="153" t="s">
        <v>84</v>
      </c>
      <c r="AV142" s="12" t="s">
        <v>84</v>
      </c>
      <c r="AW142" s="12" t="s">
        <v>31</v>
      </c>
      <c r="AX142" s="12" t="s">
        <v>74</v>
      </c>
      <c r="AY142" s="153" t="s">
        <v>138</v>
      </c>
    </row>
    <row r="143" spans="2:65" s="12" customFormat="1" ht="11.25">
      <c r="B143" s="152"/>
      <c r="D143" s="146" t="s">
        <v>178</v>
      </c>
      <c r="E143" s="153" t="s">
        <v>655</v>
      </c>
      <c r="F143" s="154" t="s">
        <v>679</v>
      </c>
      <c r="H143" s="155">
        <v>3.6</v>
      </c>
      <c r="I143" s="156"/>
      <c r="L143" s="152"/>
      <c r="M143" s="157"/>
      <c r="T143" s="158"/>
      <c r="AT143" s="153" t="s">
        <v>178</v>
      </c>
      <c r="AU143" s="153" t="s">
        <v>84</v>
      </c>
      <c r="AV143" s="12" t="s">
        <v>84</v>
      </c>
      <c r="AW143" s="12" t="s">
        <v>31</v>
      </c>
      <c r="AX143" s="12" t="s">
        <v>74</v>
      </c>
      <c r="AY143" s="153" t="s">
        <v>138</v>
      </c>
    </row>
    <row r="144" spans="2:65" s="14" customFormat="1" ht="11.25">
      <c r="B144" s="173"/>
      <c r="D144" s="146" t="s">
        <v>178</v>
      </c>
      <c r="E144" s="174" t="s">
        <v>680</v>
      </c>
      <c r="F144" s="175" t="s">
        <v>304</v>
      </c>
      <c r="H144" s="176">
        <v>96.98</v>
      </c>
      <c r="I144" s="177"/>
      <c r="L144" s="173"/>
      <c r="M144" s="178"/>
      <c r="T144" s="179"/>
      <c r="AT144" s="174" t="s">
        <v>178</v>
      </c>
      <c r="AU144" s="174" t="s">
        <v>84</v>
      </c>
      <c r="AV144" s="14" t="s">
        <v>154</v>
      </c>
      <c r="AW144" s="14" t="s">
        <v>31</v>
      </c>
      <c r="AX144" s="14" t="s">
        <v>74</v>
      </c>
      <c r="AY144" s="174" t="s">
        <v>138</v>
      </c>
    </row>
    <row r="145" spans="2:65" s="13" customFormat="1" ht="11.25">
      <c r="B145" s="163"/>
      <c r="D145" s="146" t="s">
        <v>178</v>
      </c>
      <c r="E145" s="164" t="s">
        <v>268</v>
      </c>
      <c r="F145" s="165" t="s">
        <v>221</v>
      </c>
      <c r="H145" s="166">
        <v>1158.3800000000001</v>
      </c>
      <c r="I145" s="167"/>
      <c r="L145" s="163"/>
      <c r="M145" s="168"/>
      <c r="T145" s="169"/>
      <c r="AT145" s="164" t="s">
        <v>178</v>
      </c>
      <c r="AU145" s="164" t="s">
        <v>84</v>
      </c>
      <c r="AV145" s="13" t="s">
        <v>143</v>
      </c>
      <c r="AW145" s="13" t="s">
        <v>31</v>
      </c>
      <c r="AX145" s="13" t="s">
        <v>74</v>
      </c>
      <c r="AY145" s="164" t="s">
        <v>138</v>
      </c>
    </row>
    <row r="146" spans="2:65" s="12" customFormat="1" ht="11.25">
      <c r="B146" s="152"/>
      <c r="D146" s="146" t="s">
        <v>178</v>
      </c>
      <c r="E146" s="153" t="s">
        <v>1</v>
      </c>
      <c r="F146" s="154" t="s">
        <v>681</v>
      </c>
      <c r="H146" s="155">
        <v>1065</v>
      </c>
      <c r="I146" s="156"/>
      <c r="L146" s="152"/>
      <c r="M146" s="157"/>
      <c r="T146" s="158"/>
      <c r="AT146" s="153" t="s">
        <v>178</v>
      </c>
      <c r="AU146" s="153" t="s">
        <v>84</v>
      </c>
      <c r="AV146" s="12" t="s">
        <v>84</v>
      </c>
      <c r="AW146" s="12" t="s">
        <v>31</v>
      </c>
      <c r="AX146" s="12" t="s">
        <v>82</v>
      </c>
      <c r="AY146" s="153" t="s">
        <v>138</v>
      </c>
    </row>
    <row r="147" spans="2:65" s="1" customFormat="1" ht="24.2" customHeight="1">
      <c r="B147" s="131"/>
      <c r="C147" s="132" t="s">
        <v>137</v>
      </c>
      <c r="D147" s="132" t="s">
        <v>139</v>
      </c>
      <c r="E147" s="133" t="s">
        <v>682</v>
      </c>
      <c r="F147" s="134" t="s">
        <v>369</v>
      </c>
      <c r="G147" s="135" t="s">
        <v>207</v>
      </c>
      <c r="H147" s="136">
        <v>93.38</v>
      </c>
      <c r="I147" s="137"/>
      <c r="J147" s="138">
        <f>ROUND(I147*H147,2)</f>
        <v>0</v>
      </c>
      <c r="K147" s="139"/>
      <c r="L147" s="32"/>
      <c r="M147" s="140" t="s">
        <v>1</v>
      </c>
      <c r="N147" s="141" t="s">
        <v>39</v>
      </c>
      <c r="P147" s="142">
        <f>O147*H147</f>
        <v>0</v>
      </c>
      <c r="Q147" s="142">
        <v>0</v>
      </c>
      <c r="R147" s="142">
        <f>Q147*H147</f>
        <v>0</v>
      </c>
      <c r="S147" s="142">
        <v>0</v>
      </c>
      <c r="T147" s="143">
        <f>S147*H147</f>
        <v>0</v>
      </c>
      <c r="AR147" s="144" t="s">
        <v>143</v>
      </c>
      <c r="AT147" s="144" t="s">
        <v>139</v>
      </c>
      <c r="AU147" s="144" t="s">
        <v>84</v>
      </c>
      <c r="AY147" s="17" t="s">
        <v>138</v>
      </c>
      <c r="BE147" s="145">
        <f>IF(N147="základní",J147,0)</f>
        <v>0</v>
      </c>
      <c r="BF147" s="145">
        <f>IF(N147="snížená",J147,0)</f>
        <v>0</v>
      </c>
      <c r="BG147" s="145">
        <f>IF(N147="zákl. přenesená",J147,0)</f>
        <v>0</v>
      </c>
      <c r="BH147" s="145">
        <f>IF(N147="sníž. přenesená",J147,0)</f>
        <v>0</v>
      </c>
      <c r="BI147" s="145">
        <f>IF(N147="nulová",J147,0)</f>
        <v>0</v>
      </c>
      <c r="BJ147" s="17" t="s">
        <v>82</v>
      </c>
      <c r="BK147" s="145">
        <f>ROUND(I147*H147,2)</f>
        <v>0</v>
      </c>
      <c r="BL147" s="17" t="s">
        <v>143</v>
      </c>
      <c r="BM147" s="144" t="s">
        <v>683</v>
      </c>
    </row>
    <row r="148" spans="2:65" s="1" customFormat="1" ht="29.25">
      <c r="B148" s="32"/>
      <c r="D148" s="146" t="s">
        <v>145</v>
      </c>
      <c r="F148" s="147" t="s">
        <v>673</v>
      </c>
      <c r="I148" s="148"/>
      <c r="L148" s="32"/>
      <c r="M148" s="149"/>
      <c r="T148" s="56"/>
      <c r="AT148" s="17" t="s">
        <v>145</v>
      </c>
      <c r="AU148" s="17" t="s">
        <v>84</v>
      </c>
    </row>
    <row r="149" spans="2:65" s="12" customFormat="1" ht="11.25">
      <c r="B149" s="152"/>
      <c r="D149" s="146" t="s">
        <v>178</v>
      </c>
      <c r="E149" s="153" t="s">
        <v>1</v>
      </c>
      <c r="F149" s="154" t="s">
        <v>684</v>
      </c>
      <c r="H149" s="155">
        <v>93.38</v>
      </c>
      <c r="I149" s="156"/>
      <c r="L149" s="152"/>
      <c r="M149" s="157"/>
      <c r="T149" s="158"/>
      <c r="AT149" s="153" t="s">
        <v>178</v>
      </c>
      <c r="AU149" s="153" t="s">
        <v>84</v>
      </c>
      <c r="AV149" s="12" t="s">
        <v>84</v>
      </c>
      <c r="AW149" s="12" t="s">
        <v>31</v>
      </c>
      <c r="AX149" s="12" t="s">
        <v>82</v>
      </c>
      <c r="AY149" s="153" t="s">
        <v>138</v>
      </c>
    </row>
    <row r="150" spans="2:65" s="11" customFormat="1" ht="22.9" customHeight="1">
      <c r="B150" s="121"/>
      <c r="D150" s="122" t="s">
        <v>73</v>
      </c>
      <c r="E150" s="150" t="s">
        <v>84</v>
      </c>
      <c r="F150" s="150" t="s">
        <v>511</v>
      </c>
      <c r="I150" s="124"/>
      <c r="J150" s="151">
        <f>BK150</f>
        <v>0</v>
      </c>
      <c r="L150" s="121"/>
      <c r="M150" s="126"/>
      <c r="P150" s="127">
        <f>SUM(P151:P154)</f>
        <v>0</v>
      </c>
      <c r="R150" s="127">
        <f>SUM(R151:R154)</f>
        <v>0.4535516</v>
      </c>
      <c r="T150" s="128">
        <f>SUM(T151:T154)</f>
        <v>0</v>
      </c>
      <c r="AR150" s="122" t="s">
        <v>82</v>
      </c>
      <c r="AT150" s="129" t="s">
        <v>73</v>
      </c>
      <c r="AU150" s="129" t="s">
        <v>82</v>
      </c>
      <c r="AY150" s="122" t="s">
        <v>138</v>
      </c>
      <c r="BK150" s="130">
        <f>SUM(BK151:BK154)</f>
        <v>0</v>
      </c>
    </row>
    <row r="151" spans="2:65" s="1" customFormat="1" ht="24.2" customHeight="1">
      <c r="B151" s="131"/>
      <c r="C151" s="132" t="s">
        <v>168</v>
      </c>
      <c r="D151" s="132" t="s">
        <v>139</v>
      </c>
      <c r="E151" s="133" t="s">
        <v>513</v>
      </c>
      <c r="F151" s="134" t="s">
        <v>514</v>
      </c>
      <c r="G151" s="135" t="s">
        <v>207</v>
      </c>
      <c r="H151" s="136">
        <v>1346.25</v>
      </c>
      <c r="I151" s="137"/>
      <c r="J151" s="138">
        <f>ROUND(I151*H151,2)</f>
        <v>0</v>
      </c>
      <c r="K151" s="139"/>
      <c r="L151" s="32"/>
      <c r="M151" s="140" t="s">
        <v>1</v>
      </c>
      <c r="N151" s="141" t="s">
        <v>39</v>
      </c>
      <c r="P151" s="142">
        <f>O151*H151</f>
        <v>0</v>
      </c>
      <c r="Q151" s="142">
        <v>1E-4</v>
      </c>
      <c r="R151" s="142">
        <f>Q151*H151</f>
        <v>0.13462499999999999</v>
      </c>
      <c r="S151" s="142">
        <v>0</v>
      </c>
      <c r="T151" s="143">
        <f>S151*H151</f>
        <v>0</v>
      </c>
      <c r="AR151" s="144" t="s">
        <v>143</v>
      </c>
      <c r="AT151" s="144" t="s">
        <v>139</v>
      </c>
      <c r="AU151" s="144" t="s">
        <v>84</v>
      </c>
      <c r="AY151" s="17" t="s">
        <v>138</v>
      </c>
      <c r="BE151" s="145">
        <f>IF(N151="základní",J151,0)</f>
        <v>0</v>
      </c>
      <c r="BF151" s="145">
        <f>IF(N151="snížená",J151,0)</f>
        <v>0</v>
      </c>
      <c r="BG151" s="145">
        <f>IF(N151="zákl. přenesená",J151,0)</f>
        <v>0</v>
      </c>
      <c r="BH151" s="145">
        <f>IF(N151="sníž. přenesená",J151,0)</f>
        <v>0</v>
      </c>
      <c r="BI151" s="145">
        <f>IF(N151="nulová",J151,0)</f>
        <v>0</v>
      </c>
      <c r="BJ151" s="17" t="s">
        <v>82</v>
      </c>
      <c r="BK151" s="145">
        <f>ROUND(I151*H151,2)</f>
        <v>0</v>
      </c>
      <c r="BL151" s="17" t="s">
        <v>143</v>
      </c>
      <c r="BM151" s="144" t="s">
        <v>685</v>
      </c>
    </row>
    <row r="152" spans="2:65" s="12" customFormat="1" ht="11.25">
      <c r="B152" s="152"/>
      <c r="D152" s="146" t="s">
        <v>178</v>
      </c>
      <c r="E152" s="153" t="s">
        <v>1</v>
      </c>
      <c r="F152" s="154" t="s">
        <v>686</v>
      </c>
      <c r="H152" s="155">
        <v>1346.25</v>
      </c>
      <c r="I152" s="156"/>
      <c r="L152" s="152"/>
      <c r="M152" s="157"/>
      <c r="T152" s="158"/>
      <c r="AT152" s="153" t="s">
        <v>178</v>
      </c>
      <c r="AU152" s="153" t="s">
        <v>84</v>
      </c>
      <c r="AV152" s="12" t="s">
        <v>84</v>
      </c>
      <c r="AW152" s="12" t="s">
        <v>31</v>
      </c>
      <c r="AX152" s="12" t="s">
        <v>82</v>
      </c>
      <c r="AY152" s="153" t="s">
        <v>138</v>
      </c>
    </row>
    <row r="153" spans="2:65" s="1" customFormat="1" ht="24.2" customHeight="1">
      <c r="B153" s="131"/>
      <c r="C153" s="180" t="s">
        <v>173</v>
      </c>
      <c r="D153" s="180" t="s">
        <v>320</v>
      </c>
      <c r="E153" s="181" t="s">
        <v>518</v>
      </c>
      <c r="F153" s="182" t="s">
        <v>519</v>
      </c>
      <c r="G153" s="183" t="s">
        <v>207</v>
      </c>
      <c r="H153" s="184">
        <v>1594.633</v>
      </c>
      <c r="I153" s="185"/>
      <c r="J153" s="186">
        <f>ROUND(I153*H153,2)</f>
        <v>0</v>
      </c>
      <c r="K153" s="187"/>
      <c r="L153" s="188"/>
      <c r="M153" s="189" t="s">
        <v>1</v>
      </c>
      <c r="N153" s="190" t="s">
        <v>39</v>
      </c>
      <c r="P153" s="142">
        <f>O153*H153</f>
        <v>0</v>
      </c>
      <c r="Q153" s="142">
        <v>2.0000000000000001E-4</v>
      </c>
      <c r="R153" s="142">
        <f>Q153*H153</f>
        <v>0.3189266</v>
      </c>
      <c r="S153" s="142">
        <v>0</v>
      </c>
      <c r="T153" s="143">
        <f>S153*H153</f>
        <v>0</v>
      </c>
      <c r="AR153" s="144" t="s">
        <v>180</v>
      </c>
      <c r="AT153" s="144" t="s">
        <v>320</v>
      </c>
      <c r="AU153" s="144" t="s">
        <v>84</v>
      </c>
      <c r="AY153" s="17" t="s">
        <v>138</v>
      </c>
      <c r="BE153" s="145">
        <f>IF(N153="základní",J153,0)</f>
        <v>0</v>
      </c>
      <c r="BF153" s="145">
        <f>IF(N153="snížená",J153,0)</f>
        <v>0</v>
      </c>
      <c r="BG153" s="145">
        <f>IF(N153="zákl. přenesená",J153,0)</f>
        <v>0</v>
      </c>
      <c r="BH153" s="145">
        <f>IF(N153="sníž. přenesená",J153,0)</f>
        <v>0</v>
      </c>
      <c r="BI153" s="145">
        <f>IF(N153="nulová",J153,0)</f>
        <v>0</v>
      </c>
      <c r="BJ153" s="17" t="s">
        <v>82</v>
      </c>
      <c r="BK153" s="145">
        <f>ROUND(I153*H153,2)</f>
        <v>0</v>
      </c>
      <c r="BL153" s="17" t="s">
        <v>143</v>
      </c>
      <c r="BM153" s="144" t="s">
        <v>687</v>
      </c>
    </row>
    <row r="154" spans="2:65" s="12" customFormat="1" ht="11.25">
      <c r="B154" s="152"/>
      <c r="D154" s="146" t="s">
        <v>178</v>
      </c>
      <c r="F154" s="154" t="s">
        <v>688</v>
      </c>
      <c r="H154" s="155">
        <v>1594.633</v>
      </c>
      <c r="I154" s="156"/>
      <c r="L154" s="152"/>
      <c r="M154" s="157"/>
      <c r="T154" s="158"/>
      <c r="AT154" s="153" t="s">
        <v>178</v>
      </c>
      <c r="AU154" s="153" t="s">
        <v>84</v>
      </c>
      <c r="AV154" s="12" t="s">
        <v>84</v>
      </c>
      <c r="AW154" s="12" t="s">
        <v>3</v>
      </c>
      <c r="AX154" s="12" t="s">
        <v>82</v>
      </c>
      <c r="AY154" s="153" t="s">
        <v>138</v>
      </c>
    </row>
    <row r="155" spans="2:65" s="11" customFormat="1" ht="22.9" customHeight="1">
      <c r="B155" s="121"/>
      <c r="D155" s="122" t="s">
        <v>73</v>
      </c>
      <c r="E155" s="150" t="s">
        <v>137</v>
      </c>
      <c r="F155" s="150" t="s">
        <v>522</v>
      </c>
      <c r="I155" s="124"/>
      <c r="J155" s="151">
        <f>BK155</f>
        <v>0</v>
      </c>
      <c r="L155" s="121"/>
      <c r="M155" s="126"/>
      <c r="P155" s="127">
        <f>SUM(P156:P186)</f>
        <v>0</v>
      </c>
      <c r="R155" s="127">
        <f>SUM(R156:R186)</f>
        <v>9.5256559999999997</v>
      </c>
      <c r="T155" s="128">
        <f>SUM(T156:T186)</f>
        <v>0</v>
      </c>
      <c r="AR155" s="122" t="s">
        <v>82</v>
      </c>
      <c r="AT155" s="129" t="s">
        <v>73</v>
      </c>
      <c r="AU155" s="129" t="s">
        <v>82</v>
      </c>
      <c r="AY155" s="122" t="s">
        <v>138</v>
      </c>
      <c r="BK155" s="130">
        <f>SUM(BK156:BK186)</f>
        <v>0</v>
      </c>
    </row>
    <row r="156" spans="2:65" s="1" customFormat="1" ht="37.9" customHeight="1">
      <c r="B156" s="131"/>
      <c r="C156" s="132" t="s">
        <v>180</v>
      </c>
      <c r="D156" s="132" t="s">
        <v>139</v>
      </c>
      <c r="E156" s="133" t="s">
        <v>524</v>
      </c>
      <c r="F156" s="134" t="s">
        <v>525</v>
      </c>
      <c r="G156" s="135" t="s">
        <v>207</v>
      </c>
      <c r="H156" s="136">
        <v>405.43299999999999</v>
      </c>
      <c r="I156" s="137"/>
      <c r="J156" s="138">
        <f>ROUND(I156*H156,2)</f>
        <v>0</v>
      </c>
      <c r="K156" s="139"/>
      <c r="L156" s="32"/>
      <c r="M156" s="140" t="s">
        <v>1</v>
      </c>
      <c r="N156" s="141" t="s">
        <v>39</v>
      </c>
      <c r="P156" s="142">
        <f>O156*H156</f>
        <v>0</v>
      </c>
      <c r="Q156" s="142">
        <v>0</v>
      </c>
      <c r="R156" s="142">
        <f>Q156*H156</f>
        <v>0</v>
      </c>
      <c r="S156" s="142">
        <v>0</v>
      </c>
      <c r="T156" s="143">
        <f>S156*H156</f>
        <v>0</v>
      </c>
      <c r="AR156" s="144" t="s">
        <v>143</v>
      </c>
      <c r="AT156" s="144" t="s">
        <v>139</v>
      </c>
      <c r="AU156" s="144" t="s">
        <v>84</v>
      </c>
      <c r="AY156" s="17" t="s">
        <v>138</v>
      </c>
      <c r="BE156" s="145">
        <f>IF(N156="základní",J156,0)</f>
        <v>0</v>
      </c>
      <c r="BF156" s="145">
        <f>IF(N156="snížená",J156,0)</f>
        <v>0</v>
      </c>
      <c r="BG156" s="145">
        <f>IF(N156="zákl. přenesená",J156,0)</f>
        <v>0</v>
      </c>
      <c r="BH156" s="145">
        <f>IF(N156="sníž. přenesená",J156,0)</f>
        <v>0</v>
      </c>
      <c r="BI156" s="145">
        <f>IF(N156="nulová",J156,0)</f>
        <v>0</v>
      </c>
      <c r="BJ156" s="17" t="s">
        <v>82</v>
      </c>
      <c r="BK156" s="145">
        <f>ROUND(I156*H156,2)</f>
        <v>0</v>
      </c>
      <c r="BL156" s="17" t="s">
        <v>143</v>
      </c>
      <c r="BM156" s="144" t="s">
        <v>689</v>
      </c>
    </row>
    <row r="157" spans="2:65" s="12" customFormat="1" ht="11.25">
      <c r="B157" s="152"/>
      <c r="D157" s="146" t="s">
        <v>178</v>
      </c>
      <c r="E157" s="153" t="s">
        <v>1</v>
      </c>
      <c r="F157" s="154" t="s">
        <v>527</v>
      </c>
      <c r="H157" s="155">
        <v>405.43299999999999</v>
      </c>
      <c r="I157" s="156"/>
      <c r="L157" s="152"/>
      <c r="M157" s="157"/>
      <c r="T157" s="158"/>
      <c r="AT157" s="153" t="s">
        <v>178</v>
      </c>
      <c r="AU157" s="153" t="s">
        <v>84</v>
      </c>
      <c r="AV157" s="12" t="s">
        <v>84</v>
      </c>
      <c r="AW157" s="12" t="s">
        <v>31</v>
      </c>
      <c r="AX157" s="12" t="s">
        <v>82</v>
      </c>
      <c r="AY157" s="153" t="s">
        <v>138</v>
      </c>
    </row>
    <row r="158" spans="2:65" s="1" customFormat="1" ht="21.75" customHeight="1">
      <c r="B158" s="131"/>
      <c r="C158" s="180" t="s">
        <v>186</v>
      </c>
      <c r="D158" s="180" t="s">
        <v>320</v>
      </c>
      <c r="E158" s="181" t="s">
        <v>529</v>
      </c>
      <c r="F158" s="182" t="s">
        <v>530</v>
      </c>
      <c r="G158" s="183" t="s">
        <v>227</v>
      </c>
      <c r="H158" s="184">
        <v>5.19</v>
      </c>
      <c r="I158" s="185"/>
      <c r="J158" s="186">
        <f>ROUND(I158*H158,2)</f>
        <v>0</v>
      </c>
      <c r="K158" s="187"/>
      <c r="L158" s="188"/>
      <c r="M158" s="189" t="s">
        <v>1</v>
      </c>
      <c r="N158" s="190" t="s">
        <v>39</v>
      </c>
      <c r="P158" s="142">
        <f>O158*H158</f>
        <v>0</v>
      </c>
      <c r="Q158" s="142">
        <v>1</v>
      </c>
      <c r="R158" s="142">
        <f>Q158*H158</f>
        <v>5.19</v>
      </c>
      <c r="S158" s="142">
        <v>0</v>
      </c>
      <c r="T158" s="143">
        <f>S158*H158</f>
        <v>0</v>
      </c>
      <c r="AR158" s="144" t="s">
        <v>180</v>
      </c>
      <c r="AT158" s="144" t="s">
        <v>320</v>
      </c>
      <c r="AU158" s="144" t="s">
        <v>84</v>
      </c>
      <c r="AY158" s="17" t="s">
        <v>138</v>
      </c>
      <c r="BE158" s="145">
        <f>IF(N158="základní",J158,0)</f>
        <v>0</v>
      </c>
      <c r="BF158" s="145">
        <f>IF(N158="snížená",J158,0)</f>
        <v>0</v>
      </c>
      <c r="BG158" s="145">
        <f>IF(N158="zákl. přenesená",J158,0)</f>
        <v>0</v>
      </c>
      <c r="BH158" s="145">
        <f>IF(N158="sníž. přenesená",J158,0)</f>
        <v>0</v>
      </c>
      <c r="BI158" s="145">
        <f>IF(N158="nulová",J158,0)</f>
        <v>0</v>
      </c>
      <c r="BJ158" s="17" t="s">
        <v>82</v>
      </c>
      <c r="BK158" s="145">
        <f>ROUND(I158*H158,2)</f>
        <v>0</v>
      </c>
      <c r="BL158" s="17" t="s">
        <v>143</v>
      </c>
      <c r="BM158" s="144" t="s">
        <v>690</v>
      </c>
    </row>
    <row r="159" spans="2:65" s="1" customFormat="1" ht="19.5">
      <c r="B159" s="32"/>
      <c r="D159" s="146" t="s">
        <v>145</v>
      </c>
      <c r="F159" s="147" t="s">
        <v>532</v>
      </c>
      <c r="I159" s="148"/>
      <c r="L159" s="32"/>
      <c r="M159" s="149"/>
      <c r="T159" s="56"/>
      <c r="AT159" s="17" t="s">
        <v>145</v>
      </c>
      <c r="AU159" s="17" t="s">
        <v>84</v>
      </c>
    </row>
    <row r="160" spans="2:65" s="12" customFormat="1" ht="33.75">
      <c r="B160" s="152"/>
      <c r="D160" s="146" t="s">
        <v>178</v>
      </c>
      <c r="E160" s="153" t="s">
        <v>1</v>
      </c>
      <c r="F160" s="154" t="s">
        <v>533</v>
      </c>
      <c r="H160" s="155">
        <v>5.19</v>
      </c>
      <c r="I160" s="156"/>
      <c r="L160" s="152"/>
      <c r="M160" s="157"/>
      <c r="T160" s="158"/>
      <c r="AT160" s="153" t="s">
        <v>178</v>
      </c>
      <c r="AU160" s="153" t="s">
        <v>84</v>
      </c>
      <c r="AV160" s="12" t="s">
        <v>84</v>
      </c>
      <c r="AW160" s="12" t="s">
        <v>31</v>
      </c>
      <c r="AX160" s="12" t="s">
        <v>82</v>
      </c>
      <c r="AY160" s="153" t="s">
        <v>138</v>
      </c>
    </row>
    <row r="161" spans="2:65" s="1" customFormat="1" ht="24.2" customHeight="1">
      <c r="B161" s="131"/>
      <c r="C161" s="132" t="s">
        <v>190</v>
      </c>
      <c r="D161" s="132" t="s">
        <v>139</v>
      </c>
      <c r="E161" s="133" t="s">
        <v>545</v>
      </c>
      <c r="F161" s="134" t="s">
        <v>546</v>
      </c>
      <c r="G161" s="135" t="s">
        <v>207</v>
      </c>
      <c r="H161" s="136">
        <v>16.3</v>
      </c>
      <c r="I161" s="137"/>
      <c r="J161" s="138">
        <f>ROUND(I161*H161,2)</f>
        <v>0</v>
      </c>
      <c r="K161" s="139"/>
      <c r="L161" s="32"/>
      <c r="M161" s="140" t="s">
        <v>1</v>
      </c>
      <c r="N161" s="141" t="s">
        <v>39</v>
      </c>
      <c r="P161" s="142">
        <f>O161*H161</f>
        <v>0</v>
      </c>
      <c r="Q161" s="142">
        <v>0</v>
      </c>
      <c r="R161" s="142">
        <f>Q161*H161</f>
        <v>0</v>
      </c>
      <c r="S161" s="142">
        <v>0</v>
      </c>
      <c r="T161" s="143">
        <f>S161*H161</f>
        <v>0</v>
      </c>
      <c r="AR161" s="144" t="s">
        <v>143</v>
      </c>
      <c r="AT161" s="144" t="s">
        <v>139</v>
      </c>
      <c r="AU161" s="144" t="s">
        <v>84</v>
      </c>
      <c r="AY161" s="17" t="s">
        <v>138</v>
      </c>
      <c r="BE161" s="145">
        <f>IF(N161="základní",J161,0)</f>
        <v>0</v>
      </c>
      <c r="BF161" s="145">
        <f>IF(N161="snížená",J161,0)</f>
        <v>0</v>
      </c>
      <c r="BG161" s="145">
        <f>IF(N161="zákl. přenesená",J161,0)</f>
        <v>0</v>
      </c>
      <c r="BH161" s="145">
        <f>IF(N161="sníž. přenesená",J161,0)</f>
        <v>0</v>
      </c>
      <c r="BI161" s="145">
        <f>IF(N161="nulová",J161,0)</f>
        <v>0</v>
      </c>
      <c r="BJ161" s="17" t="s">
        <v>82</v>
      </c>
      <c r="BK161" s="145">
        <f>ROUND(I161*H161,2)</f>
        <v>0</v>
      </c>
      <c r="BL161" s="17" t="s">
        <v>143</v>
      </c>
      <c r="BM161" s="144" t="s">
        <v>691</v>
      </c>
    </row>
    <row r="162" spans="2:65" s="12" customFormat="1" ht="11.25">
      <c r="B162" s="152"/>
      <c r="D162" s="146" t="s">
        <v>178</v>
      </c>
      <c r="E162" s="153" t="s">
        <v>1</v>
      </c>
      <c r="F162" s="154" t="s">
        <v>692</v>
      </c>
      <c r="H162" s="155">
        <v>6.3</v>
      </c>
      <c r="I162" s="156"/>
      <c r="L162" s="152"/>
      <c r="M162" s="157"/>
      <c r="T162" s="158"/>
      <c r="AT162" s="153" t="s">
        <v>178</v>
      </c>
      <c r="AU162" s="153" t="s">
        <v>84</v>
      </c>
      <c r="AV162" s="12" t="s">
        <v>84</v>
      </c>
      <c r="AW162" s="12" t="s">
        <v>31</v>
      </c>
      <c r="AX162" s="12" t="s">
        <v>74</v>
      </c>
      <c r="AY162" s="153" t="s">
        <v>138</v>
      </c>
    </row>
    <row r="163" spans="2:65" s="12" customFormat="1" ht="11.25">
      <c r="B163" s="152"/>
      <c r="D163" s="146" t="s">
        <v>178</v>
      </c>
      <c r="E163" s="153" t="s">
        <v>1</v>
      </c>
      <c r="F163" s="154" t="s">
        <v>264</v>
      </c>
      <c r="H163" s="155">
        <v>10</v>
      </c>
      <c r="I163" s="156"/>
      <c r="L163" s="152"/>
      <c r="M163" s="157"/>
      <c r="T163" s="158"/>
      <c r="AT163" s="153" t="s">
        <v>178</v>
      </c>
      <c r="AU163" s="153" t="s">
        <v>84</v>
      </c>
      <c r="AV163" s="12" t="s">
        <v>84</v>
      </c>
      <c r="AW163" s="12" t="s">
        <v>31</v>
      </c>
      <c r="AX163" s="12" t="s">
        <v>74</v>
      </c>
      <c r="AY163" s="153" t="s">
        <v>138</v>
      </c>
    </row>
    <row r="164" spans="2:65" s="13" customFormat="1" ht="11.25">
      <c r="B164" s="163"/>
      <c r="D164" s="146" t="s">
        <v>178</v>
      </c>
      <c r="E164" s="164" t="s">
        <v>1</v>
      </c>
      <c r="F164" s="165" t="s">
        <v>221</v>
      </c>
      <c r="H164" s="166">
        <v>16.3</v>
      </c>
      <c r="I164" s="167"/>
      <c r="L164" s="163"/>
      <c r="M164" s="168"/>
      <c r="T164" s="169"/>
      <c r="AT164" s="164" t="s">
        <v>178</v>
      </c>
      <c r="AU164" s="164" t="s">
        <v>84</v>
      </c>
      <c r="AV164" s="13" t="s">
        <v>143</v>
      </c>
      <c r="AW164" s="13" t="s">
        <v>31</v>
      </c>
      <c r="AX164" s="13" t="s">
        <v>82</v>
      </c>
      <c r="AY164" s="164" t="s">
        <v>138</v>
      </c>
    </row>
    <row r="165" spans="2:65" s="1" customFormat="1" ht="24.2" customHeight="1">
      <c r="B165" s="131"/>
      <c r="C165" s="132" t="s">
        <v>339</v>
      </c>
      <c r="D165" s="132" t="s">
        <v>139</v>
      </c>
      <c r="E165" s="133" t="s">
        <v>550</v>
      </c>
      <c r="F165" s="134" t="s">
        <v>551</v>
      </c>
      <c r="G165" s="135" t="s">
        <v>207</v>
      </c>
      <c r="H165" s="136">
        <v>16.3</v>
      </c>
      <c r="I165" s="137"/>
      <c r="J165" s="138">
        <f>ROUND(I165*H165,2)</f>
        <v>0</v>
      </c>
      <c r="K165" s="139"/>
      <c r="L165" s="32"/>
      <c r="M165" s="140" t="s">
        <v>1</v>
      </c>
      <c r="N165" s="141" t="s">
        <v>39</v>
      </c>
      <c r="P165" s="142">
        <f>O165*H165</f>
        <v>0</v>
      </c>
      <c r="Q165" s="142">
        <v>0</v>
      </c>
      <c r="R165" s="142">
        <f>Q165*H165</f>
        <v>0</v>
      </c>
      <c r="S165" s="142">
        <v>0</v>
      </c>
      <c r="T165" s="143">
        <f>S165*H165</f>
        <v>0</v>
      </c>
      <c r="AR165" s="144" t="s">
        <v>143</v>
      </c>
      <c r="AT165" s="144" t="s">
        <v>139</v>
      </c>
      <c r="AU165" s="144" t="s">
        <v>84</v>
      </c>
      <c r="AY165" s="17" t="s">
        <v>138</v>
      </c>
      <c r="BE165" s="145">
        <f>IF(N165="základní",J165,0)</f>
        <v>0</v>
      </c>
      <c r="BF165" s="145">
        <f>IF(N165="snížená",J165,0)</f>
        <v>0</v>
      </c>
      <c r="BG165" s="145">
        <f>IF(N165="zákl. přenesená",J165,0)</f>
        <v>0</v>
      </c>
      <c r="BH165" s="145">
        <f>IF(N165="sníž. přenesená",J165,0)</f>
        <v>0</v>
      </c>
      <c r="BI165" s="145">
        <f>IF(N165="nulová",J165,0)</f>
        <v>0</v>
      </c>
      <c r="BJ165" s="17" t="s">
        <v>82</v>
      </c>
      <c r="BK165" s="145">
        <f>ROUND(I165*H165,2)</f>
        <v>0</v>
      </c>
      <c r="BL165" s="17" t="s">
        <v>143</v>
      </c>
      <c r="BM165" s="144" t="s">
        <v>693</v>
      </c>
    </row>
    <row r="166" spans="2:65" s="12" customFormat="1" ht="11.25">
      <c r="B166" s="152"/>
      <c r="D166" s="146" t="s">
        <v>178</v>
      </c>
      <c r="E166" s="153" t="s">
        <v>1</v>
      </c>
      <c r="F166" s="154" t="s">
        <v>692</v>
      </c>
      <c r="H166" s="155">
        <v>6.3</v>
      </c>
      <c r="I166" s="156"/>
      <c r="L166" s="152"/>
      <c r="M166" s="157"/>
      <c r="T166" s="158"/>
      <c r="AT166" s="153" t="s">
        <v>178</v>
      </c>
      <c r="AU166" s="153" t="s">
        <v>84</v>
      </c>
      <c r="AV166" s="12" t="s">
        <v>84</v>
      </c>
      <c r="AW166" s="12" t="s">
        <v>31</v>
      </c>
      <c r="AX166" s="12" t="s">
        <v>74</v>
      </c>
      <c r="AY166" s="153" t="s">
        <v>138</v>
      </c>
    </row>
    <row r="167" spans="2:65" s="12" customFormat="1" ht="11.25">
      <c r="B167" s="152"/>
      <c r="D167" s="146" t="s">
        <v>178</v>
      </c>
      <c r="E167" s="153" t="s">
        <v>1</v>
      </c>
      <c r="F167" s="154" t="s">
        <v>264</v>
      </c>
      <c r="H167" s="155">
        <v>10</v>
      </c>
      <c r="I167" s="156"/>
      <c r="L167" s="152"/>
      <c r="M167" s="157"/>
      <c r="T167" s="158"/>
      <c r="AT167" s="153" t="s">
        <v>178</v>
      </c>
      <c r="AU167" s="153" t="s">
        <v>84</v>
      </c>
      <c r="AV167" s="12" t="s">
        <v>84</v>
      </c>
      <c r="AW167" s="12" t="s">
        <v>31</v>
      </c>
      <c r="AX167" s="12" t="s">
        <v>74</v>
      </c>
      <c r="AY167" s="153" t="s">
        <v>138</v>
      </c>
    </row>
    <row r="168" spans="2:65" s="13" customFormat="1" ht="11.25">
      <c r="B168" s="163"/>
      <c r="D168" s="146" t="s">
        <v>178</v>
      </c>
      <c r="E168" s="164" t="s">
        <v>1</v>
      </c>
      <c r="F168" s="165" t="s">
        <v>221</v>
      </c>
      <c r="H168" s="166">
        <v>16.3</v>
      </c>
      <c r="I168" s="167"/>
      <c r="L168" s="163"/>
      <c r="M168" s="168"/>
      <c r="T168" s="169"/>
      <c r="AT168" s="164" t="s">
        <v>178</v>
      </c>
      <c r="AU168" s="164" t="s">
        <v>84</v>
      </c>
      <c r="AV168" s="13" t="s">
        <v>143</v>
      </c>
      <c r="AW168" s="13" t="s">
        <v>31</v>
      </c>
      <c r="AX168" s="13" t="s">
        <v>82</v>
      </c>
      <c r="AY168" s="164" t="s">
        <v>138</v>
      </c>
    </row>
    <row r="169" spans="2:65" s="1" customFormat="1" ht="24.2" customHeight="1">
      <c r="B169" s="131"/>
      <c r="C169" s="132" t="s">
        <v>348</v>
      </c>
      <c r="D169" s="132" t="s">
        <v>139</v>
      </c>
      <c r="E169" s="133" t="s">
        <v>555</v>
      </c>
      <c r="F169" s="134" t="s">
        <v>556</v>
      </c>
      <c r="G169" s="135" t="s">
        <v>207</v>
      </c>
      <c r="H169" s="136">
        <v>1048.7</v>
      </c>
      <c r="I169" s="137"/>
      <c r="J169" s="138">
        <f>ROUND(I169*H169,2)</f>
        <v>0</v>
      </c>
      <c r="K169" s="139"/>
      <c r="L169" s="32"/>
      <c r="M169" s="140" t="s">
        <v>1</v>
      </c>
      <c r="N169" s="141" t="s">
        <v>39</v>
      </c>
      <c r="P169" s="142">
        <f>O169*H169</f>
        <v>0</v>
      </c>
      <c r="Q169" s="142">
        <v>0</v>
      </c>
      <c r="R169" s="142">
        <f>Q169*H169</f>
        <v>0</v>
      </c>
      <c r="S169" s="142">
        <v>0</v>
      </c>
      <c r="T169" s="143">
        <f>S169*H169</f>
        <v>0</v>
      </c>
      <c r="AR169" s="144" t="s">
        <v>143</v>
      </c>
      <c r="AT169" s="144" t="s">
        <v>139</v>
      </c>
      <c r="AU169" s="144" t="s">
        <v>84</v>
      </c>
      <c r="AY169" s="17" t="s">
        <v>138</v>
      </c>
      <c r="BE169" s="145">
        <f>IF(N169="základní",J169,0)</f>
        <v>0</v>
      </c>
      <c r="BF169" s="145">
        <f>IF(N169="snížená",J169,0)</f>
        <v>0</v>
      </c>
      <c r="BG169" s="145">
        <f>IF(N169="zákl. přenesená",J169,0)</f>
        <v>0</v>
      </c>
      <c r="BH169" s="145">
        <f>IF(N169="sníž. přenesená",J169,0)</f>
        <v>0</v>
      </c>
      <c r="BI169" s="145">
        <f>IF(N169="nulová",J169,0)</f>
        <v>0</v>
      </c>
      <c r="BJ169" s="17" t="s">
        <v>82</v>
      </c>
      <c r="BK169" s="145">
        <f>ROUND(I169*H169,2)</f>
        <v>0</v>
      </c>
      <c r="BL169" s="17" t="s">
        <v>143</v>
      </c>
      <c r="BM169" s="144" t="s">
        <v>694</v>
      </c>
    </row>
    <row r="170" spans="2:65" s="12" customFormat="1" ht="11.25">
      <c r="B170" s="152"/>
      <c r="D170" s="146" t="s">
        <v>178</v>
      </c>
      <c r="E170" s="153" t="s">
        <v>1</v>
      </c>
      <c r="F170" s="154" t="s">
        <v>266</v>
      </c>
      <c r="H170" s="155">
        <v>1048.7</v>
      </c>
      <c r="I170" s="156"/>
      <c r="L170" s="152"/>
      <c r="M170" s="157"/>
      <c r="T170" s="158"/>
      <c r="AT170" s="153" t="s">
        <v>178</v>
      </c>
      <c r="AU170" s="153" t="s">
        <v>84</v>
      </c>
      <c r="AV170" s="12" t="s">
        <v>84</v>
      </c>
      <c r="AW170" s="12" t="s">
        <v>31</v>
      </c>
      <c r="AX170" s="12" t="s">
        <v>82</v>
      </c>
      <c r="AY170" s="153" t="s">
        <v>138</v>
      </c>
    </row>
    <row r="171" spans="2:65" s="1" customFormat="1" ht="21.75" customHeight="1">
      <c r="B171" s="131"/>
      <c r="C171" s="132" t="s">
        <v>353</v>
      </c>
      <c r="D171" s="132" t="s">
        <v>139</v>
      </c>
      <c r="E171" s="133" t="s">
        <v>695</v>
      </c>
      <c r="F171" s="134" t="s">
        <v>696</v>
      </c>
      <c r="G171" s="135" t="s">
        <v>207</v>
      </c>
      <c r="H171" s="136">
        <v>93.38</v>
      </c>
      <c r="I171" s="137"/>
      <c r="J171" s="138">
        <f>ROUND(I171*H171,2)</f>
        <v>0</v>
      </c>
      <c r="K171" s="139"/>
      <c r="L171" s="32"/>
      <c r="M171" s="140" t="s">
        <v>1</v>
      </c>
      <c r="N171" s="141" t="s">
        <v>39</v>
      </c>
      <c r="P171" s="142">
        <f>O171*H171</f>
        <v>0</v>
      </c>
      <c r="Q171" s="142">
        <v>0</v>
      </c>
      <c r="R171" s="142">
        <f>Q171*H171</f>
        <v>0</v>
      </c>
      <c r="S171" s="142">
        <v>0</v>
      </c>
      <c r="T171" s="143">
        <f>S171*H171</f>
        <v>0</v>
      </c>
      <c r="AR171" s="144" t="s">
        <v>143</v>
      </c>
      <c r="AT171" s="144" t="s">
        <v>139</v>
      </c>
      <c r="AU171" s="144" t="s">
        <v>84</v>
      </c>
      <c r="AY171" s="17" t="s">
        <v>138</v>
      </c>
      <c r="BE171" s="145">
        <f>IF(N171="základní",J171,0)</f>
        <v>0</v>
      </c>
      <c r="BF171" s="145">
        <f>IF(N171="snížená",J171,0)</f>
        <v>0</v>
      </c>
      <c r="BG171" s="145">
        <f>IF(N171="zákl. přenesená",J171,0)</f>
        <v>0</v>
      </c>
      <c r="BH171" s="145">
        <f>IF(N171="sníž. přenesená",J171,0)</f>
        <v>0</v>
      </c>
      <c r="BI171" s="145">
        <f>IF(N171="nulová",J171,0)</f>
        <v>0</v>
      </c>
      <c r="BJ171" s="17" t="s">
        <v>82</v>
      </c>
      <c r="BK171" s="145">
        <f>ROUND(I171*H171,2)</f>
        <v>0</v>
      </c>
      <c r="BL171" s="17" t="s">
        <v>143</v>
      </c>
      <c r="BM171" s="144" t="s">
        <v>697</v>
      </c>
    </row>
    <row r="172" spans="2:65" s="12" customFormat="1" ht="11.25">
      <c r="B172" s="152"/>
      <c r="D172" s="146" t="s">
        <v>178</v>
      </c>
      <c r="E172" s="153" t="s">
        <v>1</v>
      </c>
      <c r="F172" s="154" t="s">
        <v>659</v>
      </c>
      <c r="H172" s="155">
        <v>93.38</v>
      </c>
      <c r="I172" s="156"/>
      <c r="L172" s="152"/>
      <c r="M172" s="157"/>
      <c r="T172" s="158"/>
      <c r="AT172" s="153" t="s">
        <v>178</v>
      </c>
      <c r="AU172" s="153" t="s">
        <v>84</v>
      </c>
      <c r="AV172" s="12" t="s">
        <v>84</v>
      </c>
      <c r="AW172" s="12" t="s">
        <v>31</v>
      </c>
      <c r="AX172" s="12" t="s">
        <v>82</v>
      </c>
      <c r="AY172" s="153" t="s">
        <v>138</v>
      </c>
    </row>
    <row r="173" spans="2:65" s="1" customFormat="1" ht="24.2" customHeight="1">
      <c r="B173" s="131"/>
      <c r="C173" s="132" t="s">
        <v>359</v>
      </c>
      <c r="D173" s="132" t="s">
        <v>139</v>
      </c>
      <c r="E173" s="133" t="s">
        <v>559</v>
      </c>
      <c r="F173" s="134" t="s">
        <v>560</v>
      </c>
      <c r="G173" s="135" t="s">
        <v>207</v>
      </c>
      <c r="H173" s="136">
        <v>1505.894</v>
      </c>
      <c r="I173" s="137"/>
      <c r="J173" s="138">
        <f>ROUND(I173*H173,2)</f>
        <v>0</v>
      </c>
      <c r="K173" s="139"/>
      <c r="L173" s="32"/>
      <c r="M173" s="140" t="s">
        <v>1</v>
      </c>
      <c r="N173" s="141" t="s">
        <v>39</v>
      </c>
      <c r="P173" s="142">
        <f>O173*H173</f>
        <v>0</v>
      </c>
      <c r="Q173" s="142">
        <v>0</v>
      </c>
      <c r="R173" s="142">
        <f>Q173*H173</f>
        <v>0</v>
      </c>
      <c r="S173" s="142">
        <v>0</v>
      </c>
      <c r="T173" s="143">
        <f>S173*H173</f>
        <v>0</v>
      </c>
      <c r="AR173" s="144" t="s">
        <v>143</v>
      </c>
      <c r="AT173" s="144" t="s">
        <v>139</v>
      </c>
      <c r="AU173" s="144" t="s">
        <v>84</v>
      </c>
      <c r="AY173" s="17" t="s">
        <v>138</v>
      </c>
      <c r="BE173" s="145">
        <f>IF(N173="základní",J173,0)</f>
        <v>0</v>
      </c>
      <c r="BF173" s="145">
        <f>IF(N173="snížená",J173,0)</f>
        <v>0</v>
      </c>
      <c r="BG173" s="145">
        <f>IF(N173="zákl. přenesená",J173,0)</f>
        <v>0</v>
      </c>
      <c r="BH173" s="145">
        <f>IF(N173="sníž. přenesená",J173,0)</f>
        <v>0</v>
      </c>
      <c r="BI173" s="145">
        <f>IF(N173="nulová",J173,0)</f>
        <v>0</v>
      </c>
      <c r="BJ173" s="17" t="s">
        <v>82</v>
      </c>
      <c r="BK173" s="145">
        <f>ROUND(I173*H173,2)</f>
        <v>0</v>
      </c>
      <c r="BL173" s="17" t="s">
        <v>143</v>
      </c>
      <c r="BM173" s="144" t="s">
        <v>698</v>
      </c>
    </row>
    <row r="174" spans="2:65" s="12" customFormat="1" ht="11.25">
      <c r="B174" s="152"/>
      <c r="D174" s="146" t="s">
        <v>178</v>
      </c>
      <c r="E174" s="153" t="s">
        <v>1</v>
      </c>
      <c r="F174" s="154" t="s">
        <v>562</v>
      </c>
      <c r="H174" s="155">
        <v>1505.894</v>
      </c>
      <c r="I174" s="156"/>
      <c r="L174" s="152"/>
      <c r="M174" s="157"/>
      <c r="T174" s="158"/>
      <c r="AT174" s="153" t="s">
        <v>178</v>
      </c>
      <c r="AU174" s="153" t="s">
        <v>84</v>
      </c>
      <c r="AV174" s="12" t="s">
        <v>84</v>
      </c>
      <c r="AW174" s="12" t="s">
        <v>31</v>
      </c>
      <c r="AX174" s="12" t="s">
        <v>82</v>
      </c>
      <c r="AY174" s="153" t="s">
        <v>138</v>
      </c>
    </row>
    <row r="175" spans="2:65" s="1" customFormat="1" ht="21.75" customHeight="1">
      <c r="B175" s="131"/>
      <c r="C175" s="132" t="s">
        <v>8</v>
      </c>
      <c r="D175" s="132" t="s">
        <v>139</v>
      </c>
      <c r="E175" s="133" t="s">
        <v>699</v>
      </c>
      <c r="F175" s="134" t="s">
        <v>700</v>
      </c>
      <c r="G175" s="135" t="s">
        <v>207</v>
      </c>
      <c r="H175" s="136">
        <v>93.38</v>
      </c>
      <c r="I175" s="137"/>
      <c r="J175" s="138">
        <f>ROUND(I175*H175,2)</f>
        <v>0</v>
      </c>
      <c r="K175" s="139"/>
      <c r="L175" s="32"/>
      <c r="M175" s="140" t="s">
        <v>1</v>
      </c>
      <c r="N175" s="141" t="s">
        <v>39</v>
      </c>
      <c r="P175" s="142">
        <f>O175*H175</f>
        <v>0</v>
      </c>
      <c r="Q175" s="142">
        <v>0</v>
      </c>
      <c r="R175" s="142">
        <f>Q175*H175</f>
        <v>0</v>
      </c>
      <c r="S175" s="142">
        <v>0</v>
      </c>
      <c r="T175" s="143">
        <f>S175*H175</f>
        <v>0</v>
      </c>
      <c r="AR175" s="144" t="s">
        <v>143</v>
      </c>
      <c r="AT175" s="144" t="s">
        <v>139</v>
      </c>
      <c r="AU175" s="144" t="s">
        <v>84</v>
      </c>
      <c r="AY175" s="17" t="s">
        <v>138</v>
      </c>
      <c r="BE175" s="145">
        <f>IF(N175="základní",J175,0)</f>
        <v>0</v>
      </c>
      <c r="BF175" s="145">
        <f>IF(N175="snížená",J175,0)</f>
        <v>0</v>
      </c>
      <c r="BG175" s="145">
        <f>IF(N175="zákl. přenesená",J175,0)</f>
        <v>0</v>
      </c>
      <c r="BH175" s="145">
        <f>IF(N175="sníž. přenesená",J175,0)</f>
        <v>0</v>
      </c>
      <c r="BI175" s="145">
        <f>IF(N175="nulová",J175,0)</f>
        <v>0</v>
      </c>
      <c r="BJ175" s="17" t="s">
        <v>82</v>
      </c>
      <c r="BK175" s="145">
        <f>ROUND(I175*H175,2)</f>
        <v>0</v>
      </c>
      <c r="BL175" s="17" t="s">
        <v>143</v>
      </c>
      <c r="BM175" s="144" t="s">
        <v>701</v>
      </c>
    </row>
    <row r="176" spans="2:65" s="12" customFormat="1" ht="11.25">
      <c r="B176" s="152"/>
      <c r="D176" s="146" t="s">
        <v>178</v>
      </c>
      <c r="E176" s="153" t="s">
        <v>1</v>
      </c>
      <c r="F176" s="154" t="s">
        <v>659</v>
      </c>
      <c r="H176" s="155">
        <v>93.38</v>
      </c>
      <c r="I176" s="156"/>
      <c r="L176" s="152"/>
      <c r="M176" s="157"/>
      <c r="T176" s="158"/>
      <c r="AT176" s="153" t="s">
        <v>178</v>
      </c>
      <c r="AU176" s="153" t="s">
        <v>84</v>
      </c>
      <c r="AV176" s="12" t="s">
        <v>84</v>
      </c>
      <c r="AW176" s="12" t="s">
        <v>31</v>
      </c>
      <c r="AX176" s="12" t="s">
        <v>82</v>
      </c>
      <c r="AY176" s="153" t="s">
        <v>138</v>
      </c>
    </row>
    <row r="177" spans="2:65" s="1" customFormat="1" ht="24.2" customHeight="1">
      <c r="B177" s="131"/>
      <c r="C177" s="132" t="s">
        <v>367</v>
      </c>
      <c r="D177" s="132" t="s">
        <v>139</v>
      </c>
      <c r="E177" s="133" t="s">
        <v>564</v>
      </c>
      <c r="F177" s="134" t="s">
        <v>565</v>
      </c>
      <c r="G177" s="135" t="s">
        <v>207</v>
      </c>
      <c r="H177" s="136">
        <v>1048.7</v>
      </c>
      <c r="I177" s="137"/>
      <c r="J177" s="138">
        <f>ROUND(I177*H177,2)</f>
        <v>0</v>
      </c>
      <c r="K177" s="139"/>
      <c r="L177" s="32"/>
      <c r="M177" s="140" t="s">
        <v>1</v>
      </c>
      <c r="N177" s="141" t="s">
        <v>39</v>
      </c>
      <c r="P177" s="142">
        <f>O177*H177</f>
        <v>0</v>
      </c>
      <c r="Q177" s="142">
        <v>0</v>
      </c>
      <c r="R177" s="142">
        <f>Q177*H177</f>
        <v>0</v>
      </c>
      <c r="S177" s="142">
        <v>0</v>
      </c>
      <c r="T177" s="143">
        <f>S177*H177</f>
        <v>0</v>
      </c>
      <c r="AR177" s="144" t="s">
        <v>143</v>
      </c>
      <c r="AT177" s="144" t="s">
        <v>139</v>
      </c>
      <c r="AU177" s="144" t="s">
        <v>84</v>
      </c>
      <c r="AY177" s="17" t="s">
        <v>138</v>
      </c>
      <c r="BE177" s="145">
        <f>IF(N177="základní",J177,0)</f>
        <v>0</v>
      </c>
      <c r="BF177" s="145">
        <f>IF(N177="snížená",J177,0)</f>
        <v>0</v>
      </c>
      <c r="BG177" s="145">
        <f>IF(N177="zákl. přenesená",J177,0)</f>
        <v>0</v>
      </c>
      <c r="BH177" s="145">
        <f>IF(N177="sníž. přenesená",J177,0)</f>
        <v>0</v>
      </c>
      <c r="BI177" s="145">
        <f>IF(N177="nulová",J177,0)</f>
        <v>0</v>
      </c>
      <c r="BJ177" s="17" t="s">
        <v>82</v>
      </c>
      <c r="BK177" s="145">
        <f>ROUND(I177*H177,2)</f>
        <v>0</v>
      </c>
      <c r="BL177" s="17" t="s">
        <v>143</v>
      </c>
      <c r="BM177" s="144" t="s">
        <v>702</v>
      </c>
    </row>
    <row r="178" spans="2:65" s="12" customFormat="1" ht="11.25">
      <c r="B178" s="152"/>
      <c r="D178" s="146" t="s">
        <v>178</v>
      </c>
      <c r="E178" s="153" t="s">
        <v>1</v>
      </c>
      <c r="F178" s="154" t="s">
        <v>266</v>
      </c>
      <c r="H178" s="155">
        <v>1048.7</v>
      </c>
      <c r="I178" s="156"/>
      <c r="L178" s="152"/>
      <c r="M178" s="157"/>
      <c r="T178" s="158"/>
      <c r="AT178" s="153" t="s">
        <v>178</v>
      </c>
      <c r="AU178" s="153" t="s">
        <v>84</v>
      </c>
      <c r="AV178" s="12" t="s">
        <v>84</v>
      </c>
      <c r="AW178" s="12" t="s">
        <v>31</v>
      </c>
      <c r="AX178" s="12" t="s">
        <v>82</v>
      </c>
      <c r="AY178" s="153" t="s">
        <v>138</v>
      </c>
    </row>
    <row r="179" spans="2:65" s="1" customFormat="1" ht="33" customHeight="1">
      <c r="B179" s="131"/>
      <c r="C179" s="132" t="s">
        <v>377</v>
      </c>
      <c r="D179" s="132" t="s">
        <v>139</v>
      </c>
      <c r="E179" s="133" t="s">
        <v>568</v>
      </c>
      <c r="F179" s="134" t="s">
        <v>569</v>
      </c>
      <c r="G179" s="135" t="s">
        <v>207</v>
      </c>
      <c r="H179" s="136">
        <v>16.3</v>
      </c>
      <c r="I179" s="137"/>
      <c r="J179" s="138">
        <f>ROUND(I179*H179,2)</f>
        <v>0</v>
      </c>
      <c r="K179" s="139"/>
      <c r="L179" s="32"/>
      <c r="M179" s="140" t="s">
        <v>1</v>
      </c>
      <c r="N179" s="141" t="s">
        <v>39</v>
      </c>
      <c r="P179" s="142">
        <f>O179*H179</f>
        <v>0</v>
      </c>
      <c r="Q179" s="142">
        <v>9.0620000000000006E-2</v>
      </c>
      <c r="R179" s="142">
        <f>Q179*H179</f>
        <v>1.4771060000000003</v>
      </c>
      <c r="S179" s="142">
        <v>0</v>
      </c>
      <c r="T179" s="143">
        <f>S179*H179</f>
        <v>0</v>
      </c>
      <c r="AR179" s="144" t="s">
        <v>143</v>
      </c>
      <c r="AT179" s="144" t="s">
        <v>139</v>
      </c>
      <c r="AU179" s="144" t="s">
        <v>84</v>
      </c>
      <c r="AY179" s="17" t="s">
        <v>138</v>
      </c>
      <c r="BE179" s="145">
        <f>IF(N179="základní",J179,0)</f>
        <v>0</v>
      </c>
      <c r="BF179" s="145">
        <f>IF(N179="snížená",J179,0)</f>
        <v>0</v>
      </c>
      <c r="BG179" s="145">
        <f>IF(N179="zákl. přenesená",J179,0)</f>
        <v>0</v>
      </c>
      <c r="BH179" s="145">
        <f>IF(N179="sníž. přenesená",J179,0)</f>
        <v>0</v>
      </c>
      <c r="BI179" s="145">
        <f>IF(N179="nulová",J179,0)</f>
        <v>0</v>
      </c>
      <c r="BJ179" s="17" t="s">
        <v>82</v>
      </c>
      <c r="BK179" s="145">
        <f>ROUND(I179*H179,2)</f>
        <v>0</v>
      </c>
      <c r="BL179" s="17" t="s">
        <v>143</v>
      </c>
      <c r="BM179" s="144" t="s">
        <v>703</v>
      </c>
    </row>
    <row r="180" spans="2:65" s="12" customFormat="1" ht="11.25">
      <c r="B180" s="152"/>
      <c r="D180" s="146" t="s">
        <v>178</v>
      </c>
      <c r="E180" s="153" t="s">
        <v>1</v>
      </c>
      <c r="F180" s="154" t="s">
        <v>704</v>
      </c>
      <c r="H180" s="155">
        <v>16.3</v>
      </c>
      <c r="I180" s="156"/>
      <c r="L180" s="152"/>
      <c r="M180" s="157"/>
      <c r="T180" s="158"/>
      <c r="AT180" s="153" t="s">
        <v>178</v>
      </c>
      <c r="AU180" s="153" t="s">
        <v>84</v>
      </c>
      <c r="AV180" s="12" t="s">
        <v>84</v>
      </c>
      <c r="AW180" s="12" t="s">
        <v>31</v>
      </c>
      <c r="AX180" s="12" t="s">
        <v>82</v>
      </c>
      <c r="AY180" s="153" t="s">
        <v>138</v>
      </c>
    </row>
    <row r="181" spans="2:65" s="1" customFormat="1" ht="24.2" customHeight="1">
      <c r="B181" s="131"/>
      <c r="C181" s="180" t="s">
        <v>382</v>
      </c>
      <c r="D181" s="180" t="s">
        <v>320</v>
      </c>
      <c r="E181" s="181" t="s">
        <v>572</v>
      </c>
      <c r="F181" s="182" t="s">
        <v>573</v>
      </c>
      <c r="G181" s="183" t="s">
        <v>207</v>
      </c>
      <c r="H181" s="184">
        <v>10.199999999999999</v>
      </c>
      <c r="I181" s="185"/>
      <c r="J181" s="186">
        <f>ROUND(I181*H181,2)</f>
        <v>0</v>
      </c>
      <c r="K181" s="187"/>
      <c r="L181" s="188"/>
      <c r="M181" s="189" t="s">
        <v>1</v>
      </c>
      <c r="N181" s="190" t="s">
        <v>39</v>
      </c>
      <c r="P181" s="142">
        <f>O181*H181</f>
        <v>0</v>
      </c>
      <c r="Q181" s="142">
        <v>0.17</v>
      </c>
      <c r="R181" s="142">
        <f>Q181*H181</f>
        <v>1.734</v>
      </c>
      <c r="S181" s="142">
        <v>0</v>
      </c>
      <c r="T181" s="143">
        <f>S181*H181</f>
        <v>0</v>
      </c>
      <c r="AR181" s="144" t="s">
        <v>180</v>
      </c>
      <c r="AT181" s="144" t="s">
        <v>320</v>
      </c>
      <c r="AU181" s="144" t="s">
        <v>84</v>
      </c>
      <c r="AY181" s="17" t="s">
        <v>138</v>
      </c>
      <c r="BE181" s="145">
        <f>IF(N181="základní",J181,0)</f>
        <v>0</v>
      </c>
      <c r="BF181" s="145">
        <f>IF(N181="snížená",J181,0)</f>
        <v>0</v>
      </c>
      <c r="BG181" s="145">
        <f>IF(N181="zákl. přenesená",J181,0)</f>
        <v>0</v>
      </c>
      <c r="BH181" s="145">
        <f>IF(N181="sníž. přenesená",J181,0)</f>
        <v>0</v>
      </c>
      <c r="BI181" s="145">
        <f>IF(N181="nulová",J181,0)</f>
        <v>0</v>
      </c>
      <c r="BJ181" s="17" t="s">
        <v>82</v>
      </c>
      <c r="BK181" s="145">
        <f>ROUND(I181*H181,2)</f>
        <v>0</v>
      </c>
      <c r="BL181" s="17" t="s">
        <v>143</v>
      </c>
      <c r="BM181" s="144" t="s">
        <v>705</v>
      </c>
    </row>
    <row r="182" spans="2:65" s="12" customFormat="1" ht="11.25">
      <c r="B182" s="152"/>
      <c r="D182" s="146" t="s">
        <v>178</v>
      </c>
      <c r="E182" s="153" t="s">
        <v>1</v>
      </c>
      <c r="F182" s="154" t="s">
        <v>264</v>
      </c>
      <c r="H182" s="155">
        <v>10</v>
      </c>
      <c r="I182" s="156"/>
      <c r="L182" s="152"/>
      <c r="M182" s="157"/>
      <c r="T182" s="158"/>
      <c r="AT182" s="153" t="s">
        <v>178</v>
      </c>
      <c r="AU182" s="153" t="s">
        <v>84</v>
      </c>
      <c r="AV182" s="12" t="s">
        <v>84</v>
      </c>
      <c r="AW182" s="12" t="s">
        <v>31</v>
      </c>
      <c r="AX182" s="12" t="s">
        <v>82</v>
      </c>
      <c r="AY182" s="153" t="s">
        <v>138</v>
      </c>
    </row>
    <row r="183" spans="2:65" s="12" customFormat="1" ht="11.25">
      <c r="B183" s="152"/>
      <c r="D183" s="146" t="s">
        <v>178</v>
      </c>
      <c r="F183" s="154" t="s">
        <v>706</v>
      </c>
      <c r="H183" s="155">
        <v>10.199999999999999</v>
      </c>
      <c r="I183" s="156"/>
      <c r="L183" s="152"/>
      <c r="M183" s="157"/>
      <c r="T183" s="158"/>
      <c r="AT183" s="153" t="s">
        <v>178</v>
      </c>
      <c r="AU183" s="153" t="s">
        <v>84</v>
      </c>
      <c r="AV183" s="12" t="s">
        <v>84</v>
      </c>
      <c r="AW183" s="12" t="s">
        <v>3</v>
      </c>
      <c r="AX183" s="12" t="s">
        <v>82</v>
      </c>
      <c r="AY183" s="153" t="s">
        <v>138</v>
      </c>
    </row>
    <row r="184" spans="2:65" s="1" customFormat="1" ht="24.2" customHeight="1">
      <c r="B184" s="131"/>
      <c r="C184" s="180" t="s">
        <v>387</v>
      </c>
      <c r="D184" s="180" t="s">
        <v>320</v>
      </c>
      <c r="E184" s="181" t="s">
        <v>577</v>
      </c>
      <c r="F184" s="182" t="s">
        <v>578</v>
      </c>
      <c r="G184" s="183" t="s">
        <v>207</v>
      </c>
      <c r="H184" s="184">
        <v>6.4260000000000002</v>
      </c>
      <c r="I184" s="185"/>
      <c r="J184" s="186">
        <f>ROUND(I184*H184,2)</f>
        <v>0</v>
      </c>
      <c r="K184" s="187"/>
      <c r="L184" s="188"/>
      <c r="M184" s="189" t="s">
        <v>1</v>
      </c>
      <c r="N184" s="190" t="s">
        <v>39</v>
      </c>
      <c r="P184" s="142">
        <f>O184*H184</f>
        <v>0</v>
      </c>
      <c r="Q184" s="142">
        <v>0.17499999999999999</v>
      </c>
      <c r="R184" s="142">
        <f>Q184*H184</f>
        <v>1.1245499999999999</v>
      </c>
      <c r="S184" s="142">
        <v>0</v>
      </c>
      <c r="T184" s="143">
        <f>S184*H184</f>
        <v>0</v>
      </c>
      <c r="AR184" s="144" t="s">
        <v>180</v>
      </c>
      <c r="AT184" s="144" t="s">
        <v>320</v>
      </c>
      <c r="AU184" s="144" t="s">
        <v>84</v>
      </c>
      <c r="AY184" s="17" t="s">
        <v>138</v>
      </c>
      <c r="BE184" s="145">
        <f>IF(N184="základní",J184,0)</f>
        <v>0</v>
      </c>
      <c r="BF184" s="145">
        <f>IF(N184="snížená",J184,0)</f>
        <v>0</v>
      </c>
      <c r="BG184" s="145">
        <f>IF(N184="zákl. přenesená",J184,0)</f>
        <v>0</v>
      </c>
      <c r="BH184" s="145">
        <f>IF(N184="sníž. přenesená",J184,0)</f>
        <v>0</v>
      </c>
      <c r="BI184" s="145">
        <f>IF(N184="nulová",J184,0)</f>
        <v>0</v>
      </c>
      <c r="BJ184" s="17" t="s">
        <v>82</v>
      </c>
      <c r="BK184" s="145">
        <f>ROUND(I184*H184,2)</f>
        <v>0</v>
      </c>
      <c r="BL184" s="17" t="s">
        <v>143</v>
      </c>
      <c r="BM184" s="144" t="s">
        <v>707</v>
      </c>
    </row>
    <row r="185" spans="2:65" s="12" customFormat="1" ht="11.25">
      <c r="B185" s="152"/>
      <c r="D185" s="146" t="s">
        <v>178</v>
      </c>
      <c r="E185" s="153" t="s">
        <v>1</v>
      </c>
      <c r="F185" s="154" t="s">
        <v>692</v>
      </c>
      <c r="H185" s="155">
        <v>6.3</v>
      </c>
      <c r="I185" s="156"/>
      <c r="L185" s="152"/>
      <c r="M185" s="157"/>
      <c r="T185" s="158"/>
      <c r="AT185" s="153" t="s">
        <v>178</v>
      </c>
      <c r="AU185" s="153" t="s">
        <v>84</v>
      </c>
      <c r="AV185" s="12" t="s">
        <v>84</v>
      </c>
      <c r="AW185" s="12" t="s">
        <v>31</v>
      </c>
      <c r="AX185" s="12" t="s">
        <v>82</v>
      </c>
      <c r="AY185" s="153" t="s">
        <v>138</v>
      </c>
    </row>
    <row r="186" spans="2:65" s="12" customFormat="1" ht="11.25">
      <c r="B186" s="152"/>
      <c r="D186" s="146" t="s">
        <v>178</v>
      </c>
      <c r="F186" s="154" t="s">
        <v>708</v>
      </c>
      <c r="H186" s="155">
        <v>6.4260000000000002</v>
      </c>
      <c r="I186" s="156"/>
      <c r="L186" s="152"/>
      <c r="M186" s="157"/>
      <c r="T186" s="158"/>
      <c r="AT186" s="153" t="s">
        <v>178</v>
      </c>
      <c r="AU186" s="153" t="s">
        <v>84</v>
      </c>
      <c r="AV186" s="12" t="s">
        <v>84</v>
      </c>
      <c r="AW186" s="12" t="s">
        <v>3</v>
      </c>
      <c r="AX186" s="12" t="s">
        <v>82</v>
      </c>
      <c r="AY186" s="153" t="s">
        <v>138</v>
      </c>
    </row>
    <row r="187" spans="2:65" s="11" customFormat="1" ht="22.9" customHeight="1">
      <c r="B187" s="121"/>
      <c r="D187" s="122" t="s">
        <v>73</v>
      </c>
      <c r="E187" s="150" t="s">
        <v>186</v>
      </c>
      <c r="F187" s="150" t="s">
        <v>240</v>
      </c>
      <c r="I187" s="124"/>
      <c r="J187" s="151">
        <f>BK187</f>
        <v>0</v>
      </c>
      <c r="L187" s="121"/>
      <c r="M187" s="126"/>
      <c r="P187" s="127">
        <f>SUM(P188:P205)</f>
        <v>0</v>
      </c>
      <c r="R187" s="127">
        <f>SUM(R188:R205)</f>
        <v>135.1597572</v>
      </c>
      <c r="T187" s="128">
        <f>SUM(T188:T205)</f>
        <v>0</v>
      </c>
      <c r="AR187" s="122" t="s">
        <v>82</v>
      </c>
      <c r="AT187" s="129" t="s">
        <v>73</v>
      </c>
      <c r="AU187" s="129" t="s">
        <v>82</v>
      </c>
      <c r="AY187" s="122" t="s">
        <v>138</v>
      </c>
      <c r="BK187" s="130">
        <f>SUM(BK188:BK205)</f>
        <v>0</v>
      </c>
    </row>
    <row r="188" spans="2:65" s="1" customFormat="1" ht="24.2" customHeight="1">
      <c r="B188" s="131"/>
      <c r="C188" s="132" t="s">
        <v>391</v>
      </c>
      <c r="D188" s="132" t="s">
        <v>139</v>
      </c>
      <c r="E188" s="133" t="s">
        <v>709</v>
      </c>
      <c r="F188" s="134" t="s">
        <v>710</v>
      </c>
      <c r="G188" s="135" t="s">
        <v>207</v>
      </c>
      <c r="H188" s="136">
        <v>0.47</v>
      </c>
      <c r="I188" s="137"/>
      <c r="J188" s="138">
        <f>ROUND(I188*H188,2)</f>
        <v>0</v>
      </c>
      <c r="K188" s="139"/>
      <c r="L188" s="32"/>
      <c r="M188" s="140" t="s">
        <v>1</v>
      </c>
      <c r="N188" s="141" t="s">
        <v>39</v>
      </c>
      <c r="P188" s="142">
        <f>O188*H188</f>
        <v>0</v>
      </c>
      <c r="Q188" s="142">
        <v>2.5999999999999999E-3</v>
      </c>
      <c r="R188" s="142">
        <f>Q188*H188</f>
        <v>1.2219999999999998E-3</v>
      </c>
      <c r="S188" s="142">
        <v>0</v>
      </c>
      <c r="T188" s="143">
        <f>S188*H188</f>
        <v>0</v>
      </c>
      <c r="AR188" s="144" t="s">
        <v>143</v>
      </c>
      <c r="AT188" s="144" t="s">
        <v>139</v>
      </c>
      <c r="AU188" s="144" t="s">
        <v>84</v>
      </c>
      <c r="AY188" s="17" t="s">
        <v>138</v>
      </c>
      <c r="BE188" s="145">
        <f>IF(N188="základní",J188,0)</f>
        <v>0</v>
      </c>
      <c r="BF188" s="145">
        <f>IF(N188="snížená",J188,0)</f>
        <v>0</v>
      </c>
      <c r="BG188" s="145">
        <f>IF(N188="zákl. přenesená",J188,0)</f>
        <v>0</v>
      </c>
      <c r="BH188" s="145">
        <f>IF(N188="sníž. přenesená",J188,0)</f>
        <v>0</v>
      </c>
      <c r="BI188" s="145">
        <f>IF(N188="nulová",J188,0)</f>
        <v>0</v>
      </c>
      <c r="BJ188" s="17" t="s">
        <v>82</v>
      </c>
      <c r="BK188" s="145">
        <f>ROUND(I188*H188,2)</f>
        <v>0</v>
      </c>
      <c r="BL188" s="17" t="s">
        <v>143</v>
      </c>
      <c r="BM188" s="144" t="s">
        <v>711</v>
      </c>
    </row>
    <row r="189" spans="2:65" s="12" customFormat="1" ht="11.25">
      <c r="B189" s="152"/>
      <c r="D189" s="146" t="s">
        <v>178</v>
      </c>
      <c r="E189" s="153" t="s">
        <v>1</v>
      </c>
      <c r="F189" s="154" t="s">
        <v>712</v>
      </c>
      <c r="H189" s="155">
        <v>0.47</v>
      </c>
      <c r="I189" s="156"/>
      <c r="L189" s="152"/>
      <c r="M189" s="157"/>
      <c r="T189" s="158"/>
      <c r="AT189" s="153" t="s">
        <v>178</v>
      </c>
      <c r="AU189" s="153" t="s">
        <v>84</v>
      </c>
      <c r="AV189" s="12" t="s">
        <v>84</v>
      </c>
      <c r="AW189" s="12" t="s">
        <v>31</v>
      </c>
      <c r="AX189" s="12" t="s">
        <v>82</v>
      </c>
      <c r="AY189" s="153" t="s">
        <v>138</v>
      </c>
    </row>
    <row r="190" spans="2:65" s="1" customFormat="1" ht="33" customHeight="1">
      <c r="B190" s="131"/>
      <c r="C190" s="132" t="s">
        <v>7</v>
      </c>
      <c r="D190" s="132" t="s">
        <v>139</v>
      </c>
      <c r="E190" s="133" t="s">
        <v>632</v>
      </c>
      <c r="F190" s="134" t="s">
        <v>633</v>
      </c>
      <c r="G190" s="135" t="s">
        <v>176</v>
      </c>
      <c r="H190" s="136">
        <v>108</v>
      </c>
      <c r="I190" s="137"/>
      <c r="J190" s="138">
        <f>ROUND(I190*H190,2)</f>
        <v>0</v>
      </c>
      <c r="K190" s="139"/>
      <c r="L190" s="32"/>
      <c r="M190" s="140" t="s">
        <v>1</v>
      </c>
      <c r="N190" s="141" t="s">
        <v>39</v>
      </c>
      <c r="P190" s="142">
        <f>O190*H190</f>
        <v>0</v>
      </c>
      <c r="Q190" s="142">
        <v>0.15540000000000001</v>
      </c>
      <c r="R190" s="142">
        <f>Q190*H190</f>
        <v>16.783200000000001</v>
      </c>
      <c r="S190" s="142">
        <v>0</v>
      </c>
      <c r="T190" s="143">
        <f>S190*H190</f>
        <v>0</v>
      </c>
      <c r="AR190" s="144" t="s">
        <v>143</v>
      </c>
      <c r="AT190" s="144" t="s">
        <v>139</v>
      </c>
      <c r="AU190" s="144" t="s">
        <v>84</v>
      </c>
      <c r="AY190" s="17" t="s">
        <v>138</v>
      </c>
      <c r="BE190" s="145">
        <f>IF(N190="základní",J190,0)</f>
        <v>0</v>
      </c>
      <c r="BF190" s="145">
        <f>IF(N190="snížená",J190,0)</f>
        <v>0</v>
      </c>
      <c r="BG190" s="145">
        <f>IF(N190="zákl. přenesená",J190,0)</f>
        <v>0</v>
      </c>
      <c r="BH190" s="145">
        <f>IF(N190="sníž. přenesená",J190,0)</f>
        <v>0</v>
      </c>
      <c r="BI190" s="145">
        <f>IF(N190="nulová",J190,0)</f>
        <v>0</v>
      </c>
      <c r="BJ190" s="17" t="s">
        <v>82</v>
      </c>
      <c r="BK190" s="145">
        <f>ROUND(I190*H190,2)</f>
        <v>0</v>
      </c>
      <c r="BL190" s="17" t="s">
        <v>143</v>
      </c>
      <c r="BM190" s="144" t="s">
        <v>713</v>
      </c>
    </row>
    <row r="191" spans="2:65" s="12" customFormat="1" ht="11.25">
      <c r="B191" s="152"/>
      <c r="D191" s="146" t="s">
        <v>178</v>
      </c>
      <c r="E191" s="153" t="s">
        <v>270</v>
      </c>
      <c r="F191" s="154" t="s">
        <v>714</v>
      </c>
      <c r="H191" s="155">
        <v>108</v>
      </c>
      <c r="I191" s="156"/>
      <c r="L191" s="152"/>
      <c r="M191" s="157"/>
      <c r="T191" s="158"/>
      <c r="AT191" s="153" t="s">
        <v>178</v>
      </c>
      <c r="AU191" s="153" t="s">
        <v>84</v>
      </c>
      <c r="AV191" s="12" t="s">
        <v>84</v>
      </c>
      <c r="AW191" s="12" t="s">
        <v>31</v>
      </c>
      <c r="AX191" s="12" t="s">
        <v>74</v>
      </c>
      <c r="AY191" s="153" t="s">
        <v>138</v>
      </c>
    </row>
    <row r="192" spans="2:65" s="13" customFormat="1" ht="11.25">
      <c r="B192" s="163"/>
      <c r="D192" s="146" t="s">
        <v>178</v>
      </c>
      <c r="E192" s="164" t="s">
        <v>1</v>
      </c>
      <c r="F192" s="165" t="s">
        <v>221</v>
      </c>
      <c r="H192" s="166">
        <v>108</v>
      </c>
      <c r="I192" s="167"/>
      <c r="L192" s="163"/>
      <c r="M192" s="168"/>
      <c r="T192" s="169"/>
      <c r="AT192" s="164" t="s">
        <v>178</v>
      </c>
      <c r="AU192" s="164" t="s">
        <v>84</v>
      </c>
      <c r="AV192" s="13" t="s">
        <v>143</v>
      </c>
      <c r="AW192" s="13" t="s">
        <v>31</v>
      </c>
      <c r="AX192" s="13" t="s">
        <v>82</v>
      </c>
      <c r="AY192" s="164" t="s">
        <v>138</v>
      </c>
    </row>
    <row r="193" spans="2:65" s="1" customFormat="1" ht="16.5" customHeight="1">
      <c r="B193" s="131"/>
      <c r="C193" s="180" t="s">
        <v>399</v>
      </c>
      <c r="D193" s="180" t="s">
        <v>320</v>
      </c>
      <c r="E193" s="181" t="s">
        <v>637</v>
      </c>
      <c r="F193" s="182" t="s">
        <v>638</v>
      </c>
      <c r="G193" s="183" t="s">
        <v>176</v>
      </c>
      <c r="H193" s="184">
        <v>110.16</v>
      </c>
      <c r="I193" s="185"/>
      <c r="J193" s="186">
        <f>ROUND(I193*H193,2)</f>
        <v>0</v>
      </c>
      <c r="K193" s="187"/>
      <c r="L193" s="188"/>
      <c r="M193" s="189" t="s">
        <v>1</v>
      </c>
      <c r="N193" s="190" t="s">
        <v>39</v>
      </c>
      <c r="P193" s="142">
        <f>O193*H193</f>
        <v>0</v>
      </c>
      <c r="Q193" s="142">
        <v>5.6120000000000003E-2</v>
      </c>
      <c r="R193" s="142">
        <f>Q193*H193</f>
        <v>6.1821792000000002</v>
      </c>
      <c r="S193" s="142">
        <v>0</v>
      </c>
      <c r="T193" s="143">
        <f>S193*H193</f>
        <v>0</v>
      </c>
      <c r="AR193" s="144" t="s">
        <v>180</v>
      </c>
      <c r="AT193" s="144" t="s">
        <v>320</v>
      </c>
      <c r="AU193" s="144" t="s">
        <v>84</v>
      </c>
      <c r="AY193" s="17" t="s">
        <v>138</v>
      </c>
      <c r="BE193" s="145">
        <f>IF(N193="základní",J193,0)</f>
        <v>0</v>
      </c>
      <c r="BF193" s="145">
        <f>IF(N193="snížená",J193,0)</f>
        <v>0</v>
      </c>
      <c r="BG193" s="145">
        <f>IF(N193="zákl. přenesená",J193,0)</f>
        <v>0</v>
      </c>
      <c r="BH193" s="145">
        <f>IF(N193="sníž. přenesená",J193,0)</f>
        <v>0</v>
      </c>
      <c r="BI193" s="145">
        <f>IF(N193="nulová",J193,0)</f>
        <v>0</v>
      </c>
      <c r="BJ193" s="17" t="s">
        <v>82</v>
      </c>
      <c r="BK193" s="145">
        <f>ROUND(I193*H193,2)</f>
        <v>0</v>
      </c>
      <c r="BL193" s="17" t="s">
        <v>143</v>
      </c>
      <c r="BM193" s="144" t="s">
        <v>715</v>
      </c>
    </row>
    <row r="194" spans="2:65" s="12" customFormat="1" ht="11.25">
      <c r="B194" s="152"/>
      <c r="D194" s="146" t="s">
        <v>178</v>
      </c>
      <c r="E194" s="153" t="s">
        <v>1</v>
      </c>
      <c r="F194" s="154" t="s">
        <v>270</v>
      </c>
      <c r="H194" s="155">
        <v>108</v>
      </c>
      <c r="I194" s="156"/>
      <c r="L194" s="152"/>
      <c r="M194" s="157"/>
      <c r="T194" s="158"/>
      <c r="AT194" s="153" t="s">
        <v>178</v>
      </c>
      <c r="AU194" s="153" t="s">
        <v>84</v>
      </c>
      <c r="AV194" s="12" t="s">
        <v>84</v>
      </c>
      <c r="AW194" s="12" t="s">
        <v>31</v>
      </c>
      <c r="AX194" s="12" t="s">
        <v>82</v>
      </c>
      <c r="AY194" s="153" t="s">
        <v>138</v>
      </c>
    </row>
    <row r="195" spans="2:65" s="12" customFormat="1" ht="11.25">
      <c r="B195" s="152"/>
      <c r="D195" s="146" t="s">
        <v>178</v>
      </c>
      <c r="F195" s="154" t="s">
        <v>716</v>
      </c>
      <c r="H195" s="155">
        <v>110.16</v>
      </c>
      <c r="I195" s="156"/>
      <c r="L195" s="152"/>
      <c r="M195" s="157"/>
      <c r="T195" s="158"/>
      <c r="AT195" s="153" t="s">
        <v>178</v>
      </c>
      <c r="AU195" s="153" t="s">
        <v>84</v>
      </c>
      <c r="AV195" s="12" t="s">
        <v>84</v>
      </c>
      <c r="AW195" s="12" t="s">
        <v>3</v>
      </c>
      <c r="AX195" s="12" t="s">
        <v>82</v>
      </c>
      <c r="AY195" s="153" t="s">
        <v>138</v>
      </c>
    </row>
    <row r="196" spans="2:65" s="1" customFormat="1" ht="33" customHeight="1">
      <c r="B196" s="131"/>
      <c r="C196" s="132" t="s">
        <v>403</v>
      </c>
      <c r="D196" s="132" t="s">
        <v>139</v>
      </c>
      <c r="E196" s="133" t="s">
        <v>717</v>
      </c>
      <c r="F196" s="134" t="s">
        <v>718</v>
      </c>
      <c r="G196" s="135" t="s">
        <v>176</v>
      </c>
      <c r="H196" s="136">
        <v>742.3</v>
      </c>
      <c r="I196" s="137"/>
      <c r="J196" s="138">
        <f>ROUND(I196*H196,2)</f>
        <v>0</v>
      </c>
      <c r="K196" s="139"/>
      <c r="L196" s="32"/>
      <c r="M196" s="140" t="s">
        <v>1</v>
      </c>
      <c r="N196" s="141" t="s">
        <v>39</v>
      </c>
      <c r="P196" s="142">
        <f>O196*H196</f>
        <v>0</v>
      </c>
      <c r="Q196" s="142">
        <v>0.1295</v>
      </c>
      <c r="R196" s="142">
        <f>Q196*H196</f>
        <v>96.127849999999995</v>
      </c>
      <c r="S196" s="142">
        <v>0</v>
      </c>
      <c r="T196" s="143">
        <f>S196*H196</f>
        <v>0</v>
      </c>
      <c r="AR196" s="144" t="s">
        <v>143</v>
      </c>
      <c r="AT196" s="144" t="s">
        <v>139</v>
      </c>
      <c r="AU196" s="144" t="s">
        <v>84</v>
      </c>
      <c r="AY196" s="17" t="s">
        <v>138</v>
      </c>
      <c r="BE196" s="145">
        <f>IF(N196="základní",J196,0)</f>
        <v>0</v>
      </c>
      <c r="BF196" s="145">
        <f>IF(N196="snížená",J196,0)</f>
        <v>0</v>
      </c>
      <c r="BG196" s="145">
        <f>IF(N196="zákl. přenesená",J196,0)</f>
        <v>0</v>
      </c>
      <c r="BH196" s="145">
        <f>IF(N196="sníž. přenesená",J196,0)</f>
        <v>0</v>
      </c>
      <c r="BI196" s="145">
        <f>IF(N196="nulová",J196,0)</f>
        <v>0</v>
      </c>
      <c r="BJ196" s="17" t="s">
        <v>82</v>
      </c>
      <c r="BK196" s="145">
        <f>ROUND(I196*H196,2)</f>
        <v>0</v>
      </c>
      <c r="BL196" s="17" t="s">
        <v>143</v>
      </c>
      <c r="BM196" s="144" t="s">
        <v>719</v>
      </c>
    </row>
    <row r="197" spans="2:65" s="12" customFormat="1" ht="11.25">
      <c r="B197" s="152"/>
      <c r="D197" s="146" t="s">
        <v>178</v>
      </c>
      <c r="E197" s="153" t="s">
        <v>662</v>
      </c>
      <c r="F197" s="154" t="s">
        <v>720</v>
      </c>
      <c r="H197" s="155">
        <v>6</v>
      </c>
      <c r="I197" s="156"/>
      <c r="L197" s="152"/>
      <c r="M197" s="157"/>
      <c r="T197" s="158"/>
      <c r="AT197" s="153" t="s">
        <v>178</v>
      </c>
      <c r="AU197" s="153" t="s">
        <v>84</v>
      </c>
      <c r="AV197" s="12" t="s">
        <v>84</v>
      </c>
      <c r="AW197" s="12" t="s">
        <v>31</v>
      </c>
      <c r="AX197" s="12" t="s">
        <v>74</v>
      </c>
      <c r="AY197" s="153" t="s">
        <v>138</v>
      </c>
    </row>
    <row r="198" spans="2:65" s="12" customFormat="1" ht="11.25">
      <c r="B198" s="152"/>
      <c r="D198" s="146" t="s">
        <v>178</v>
      </c>
      <c r="E198" s="153" t="s">
        <v>664</v>
      </c>
      <c r="F198" s="154" t="s">
        <v>721</v>
      </c>
      <c r="H198" s="155">
        <v>736.3</v>
      </c>
      <c r="I198" s="156"/>
      <c r="L198" s="152"/>
      <c r="M198" s="157"/>
      <c r="T198" s="158"/>
      <c r="AT198" s="153" t="s">
        <v>178</v>
      </c>
      <c r="AU198" s="153" t="s">
        <v>84</v>
      </c>
      <c r="AV198" s="12" t="s">
        <v>84</v>
      </c>
      <c r="AW198" s="12" t="s">
        <v>31</v>
      </c>
      <c r="AX198" s="12" t="s">
        <v>74</v>
      </c>
      <c r="AY198" s="153" t="s">
        <v>138</v>
      </c>
    </row>
    <row r="199" spans="2:65" s="13" customFormat="1" ht="11.25">
      <c r="B199" s="163"/>
      <c r="D199" s="146" t="s">
        <v>178</v>
      </c>
      <c r="E199" s="164" t="s">
        <v>1</v>
      </c>
      <c r="F199" s="165" t="s">
        <v>221</v>
      </c>
      <c r="H199" s="166">
        <v>742.3</v>
      </c>
      <c r="I199" s="167"/>
      <c r="L199" s="163"/>
      <c r="M199" s="168"/>
      <c r="T199" s="169"/>
      <c r="AT199" s="164" t="s">
        <v>178</v>
      </c>
      <c r="AU199" s="164" t="s">
        <v>84</v>
      </c>
      <c r="AV199" s="13" t="s">
        <v>143</v>
      </c>
      <c r="AW199" s="13" t="s">
        <v>31</v>
      </c>
      <c r="AX199" s="13" t="s">
        <v>82</v>
      </c>
      <c r="AY199" s="164" t="s">
        <v>138</v>
      </c>
    </row>
    <row r="200" spans="2:65" s="1" customFormat="1" ht="21.75" customHeight="1">
      <c r="B200" s="131"/>
      <c r="C200" s="180" t="s">
        <v>407</v>
      </c>
      <c r="D200" s="180" t="s">
        <v>320</v>
      </c>
      <c r="E200" s="181" t="s">
        <v>722</v>
      </c>
      <c r="F200" s="182" t="s">
        <v>723</v>
      </c>
      <c r="G200" s="183" t="s">
        <v>176</v>
      </c>
      <c r="H200" s="184">
        <v>6.12</v>
      </c>
      <c r="I200" s="185"/>
      <c r="J200" s="186">
        <f>ROUND(I200*H200,2)</f>
        <v>0</v>
      </c>
      <c r="K200" s="187"/>
      <c r="L200" s="188"/>
      <c r="M200" s="189" t="s">
        <v>1</v>
      </c>
      <c r="N200" s="190" t="s">
        <v>39</v>
      </c>
      <c r="P200" s="142">
        <f>O200*H200</f>
        <v>0</v>
      </c>
      <c r="Q200" s="142">
        <v>4.8000000000000001E-2</v>
      </c>
      <c r="R200" s="142">
        <f>Q200*H200</f>
        <v>0.29376000000000002</v>
      </c>
      <c r="S200" s="142">
        <v>0</v>
      </c>
      <c r="T200" s="143">
        <f>S200*H200</f>
        <v>0</v>
      </c>
      <c r="AR200" s="144" t="s">
        <v>180</v>
      </c>
      <c r="AT200" s="144" t="s">
        <v>320</v>
      </c>
      <c r="AU200" s="144" t="s">
        <v>84</v>
      </c>
      <c r="AY200" s="17" t="s">
        <v>138</v>
      </c>
      <c r="BE200" s="145">
        <f>IF(N200="základní",J200,0)</f>
        <v>0</v>
      </c>
      <c r="BF200" s="145">
        <f>IF(N200="snížená",J200,0)</f>
        <v>0</v>
      </c>
      <c r="BG200" s="145">
        <f>IF(N200="zákl. přenesená",J200,0)</f>
        <v>0</v>
      </c>
      <c r="BH200" s="145">
        <f>IF(N200="sníž. přenesená",J200,0)</f>
        <v>0</v>
      </c>
      <c r="BI200" s="145">
        <f>IF(N200="nulová",J200,0)</f>
        <v>0</v>
      </c>
      <c r="BJ200" s="17" t="s">
        <v>82</v>
      </c>
      <c r="BK200" s="145">
        <f>ROUND(I200*H200,2)</f>
        <v>0</v>
      </c>
      <c r="BL200" s="17" t="s">
        <v>143</v>
      </c>
      <c r="BM200" s="144" t="s">
        <v>724</v>
      </c>
    </row>
    <row r="201" spans="2:65" s="12" customFormat="1" ht="11.25">
      <c r="B201" s="152"/>
      <c r="D201" s="146" t="s">
        <v>178</v>
      </c>
      <c r="E201" s="153" t="s">
        <v>1</v>
      </c>
      <c r="F201" s="154" t="s">
        <v>662</v>
      </c>
      <c r="H201" s="155">
        <v>6</v>
      </c>
      <c r="I201" s="156"/>
      <c r="L201" s="152"/>
      <c r="M201" s="157"/>
      <c r="T201" s="158"/>
      <c r="AT201" s="153" t="s">
        <v>178</v>
      </c>
      <c r="AU201" s="153" t="s">
        <v>84</v>
      </c>
      <c r="AV201" s="12" t="s">
        <v>84</v>
      </c>
      <c r="AW201" s="12" t="s">
        <v>31</v>
      </c>
      <c r="AX201" s="12" t="s">
        <v>82</v>
      </c>
      <c r="AY201" s="153" t="s">
        <v>138</v>
      </c>
    </row>
    <row r="202" spans="2:65" s="12" customFormat="1" ht="11.25">
      <c r="B202" s="152"/>
      <c r="D202" s="146" t="s">
        <v>178</v>
      </c>
      <c r="F202" s="154" t="s">
        <v>725</v>
      </c>
      <c r="H202" s="155">
        <v>6.12</v>
      </c>
      <c r="I202" s="156"/>
      <c r="L202" s="152"/>
      <c r="M202" s="157"/>
      <c r="T202" s="158"/>
      <c r="AT202" s="153" t="s">
        <v>178</v>
      </c>
      <c r="AU202" s="153" t="s">
        <v>84</v>
      </c>
      <c r="AV202" s="12" t="s">
        <v>84</v>
      </c>
      <c r="AW202" s="12" t="s">
        <v>3</v>
      </c>
      <c r="AX202" s="12" t="s">
        <v>82</v>
      </c>
      <c r="AY202" s="153" t="s">
        <v>138</v>
      </c>
    </row>
    <row r="203" spans="2:65" s="1" customFormat="1" ht="21.75" customHeight="1">
      <c r="B203" s="131"/>
      <c r="C203" s="180" t="s">
        <v>413</v>
      </c>
      <c r="D203" s="180" t="s">
        <v>320</v>
      </c>
      <c r="E203" s="181" t="s">
        <v>726</v>
      </c>
      <c r="F203" s="182" t="s">
        <v>727</v>
      </c>
      <c r="G203" s="183" t="s">
        <v>176</v>
      </c>
      <c r="H203" s="184">
        <v>751.02599999999995</v>
      </c>
      <c r="I203" s="185"/>
      <c r="J203" s="186">
        <f>ROUND(I203*H203,2)</f>
        <v>0</v>
      </c>
      <c r="K203" s="187"/>
      <c r="L203" s="188"/>
      <c r="M203" s="189" t="s">
        <v>1</v>
      </c>
      <c r="N203" s="190" t="s">
        <v>39</v>
      </c>
      <c r="P203" s="142">
        <f>O203*H203</f>
        <v>0</v>
      </c>
      <c r="Q203" s="142">
        <v>2.1000000000000001E-2</v>
      </c>
      <c r="R203" s="142">
        <f>Q203*H203</f>
        <v>15.771546000000001</v>
      </c>
      <c r="S203" s="142">
        <v>0</v>
      </c>
      <c r="T203" s="143">
        <f>S203*H203</f>
        <v>0</v>
      </c>
      <c r="AR203" s="144" t="s">
        <v>180</v>
      </c>
      <c r="AT203" s="144" t="s">
        <v>320</v>
      </c>
      <c r="AU203" s="144" t="s">
        <v>84</v>
      </c>
      <c r="AY203" s="17" t="s">
        <v>138</v>
      </c>
      <c r="BE203" s="145">
        <f>IF(N203="základní",J203,0)</f>
        <v>0</v>
      </c>
      <c r="BF203" s="145">
        <f>IF(N203="snížená",J203,0)</f>
        <v>0</v>
      </c>
      <c r="BG203" s="145">
        <f>IF(N203="zákl. přenesená",J203,0)</f>
        <v>0</v>
      </c>
      <c r="BH203" s="145">
        <f>IF(N203="sníž. přenesená",J203,0)</f>
        <v>0</v>
      </c>
      <c r="BI203" s="145">
        <f>IF(N203="nulová",J203,0)</f>
        <v>0</v>
      </c>
      <c r="BJ203" s="17" t="s">
        <v>82</v>
      </c>
      <c r="BK203" s="145">
        <f>ROUND(I203*H203,2)</f>
        <v>0</v>
      </c>
      <c r="BL203" s="17" t="s">
        <v>143</v>
      </c>
      <c r="BM203" s="144" t="s">
        <v>728</v>
      </c>
    </row>
    <row r="204" spans="2:65" s="12" customFormat="1" ht="11.25">
      <c r="B204" s="152"/>
      <c r="D204" s="146" t="s">
        <v>178</v>
      </c>
      <c r="E204" s="153" t="s">
        <v>1</v>
      </c>
      <c r="F204" s="154" t="s">
        <v>664</v>
      </c>
      <c r="H204" s="155">
        <v>736.3</v>
      </c>
      <c r="I204" s="156"/>
      <c r="L204" s="152"/>
      <c r="M204" s="157"/>
      <c r="T204" s="158"/>
      <c r="AT204" s="153" t="s">
        <v>178</v>
      </c>
      <c r="AU204" s="153" t="s">
        <v>84</v>
      </c>
      <c r="AV204" s="12" t="s">
        <v>84</v>
      </c>
      <c r="AW204" s="12" t="s">
        <v>31</v>
      </c>
      <c r="AX204" s="12" t="s">
        <v>82</v>
      </c>
      <c r="AY204" s="153" t="s">
        <v>138</v>
      </c>
    </row>
    <row r="205" spans="2:65" s="12" customFormat="1" ht="11.25">
      <c r="B205" s="152"/>
      <c r="D205" s="146" t="s">
        <v>178</v>
      </c>
      <c r="F205" s="154" t="s">
        <v>729</v>
      </c>
      <c r="H205" s="155">
        <v>751.02599999999995</v>
      </c>
      <c r="I205" s="156"/>
      <c r="L205" s="152"/>
      <c r="M205" s="157"/>
      <c r="T205" s="158"/>
      <c r="AT205" s="153" t="s">
        <v>178</v>
      </c>
      <c r="AU205" s="153" t="s">
        <v>84</v>
      </c>
      <c r="AV205" s="12" t="s">
        <v>84</v>
      </c>
      <c r="AW205" s="12" t="s">
        <v>3</v>
      </c>
      <c r="AX205" s="12" t="s">
        <v>82</v>
      </c>
      <c r="AY205" s="153" t="s">
        <v>138</v>
      </c>
    </row>
    <row r="206" spans="2:65" s="11" customFormat="1" ht="22.9" customHeight="1">
      <c r="B206" s="121"/>
      <c r="D206" s="122" t="s">
        <v>73</v>
      </c>
      <c r="E206" s="150" t="s">
        <v>641</v>
      </c>
      <c r="F206" s="150" t="s">
        <v>642</v>
      </c>
      <c r="I206" s="124"/>
      <c r="J206" s="151">
        <f>BK206</f>
        <v>0</v>
      </c>
      <c r="L206" s="121"/>
      <c r="M206" s="126"/>
      <c r="P206" s="127">
        <f>P207</f>
        <v>0</v>
      </c>
      <c r="R206" s="127">
        <f>R207</f>
        <v>0</v>
      </c>
      <c r="T206" s="128">
        <f>T207</f>
        <v>0</v>
      </c>
      <c r="AR206" s="122" t="s">
        <v>82</v>
      </c>
      <c r="AT206" s="129" t="s">
        <v>73</v>
      </c>
      <c r="AU206" s="129" t="s">
        <v>82</v>
      </c>
      <c r="AY206" s="122" t="s">
        <v>138</v>
      </c>
      <c r="BK206" s="130">
        <f>BK207</f>
        <v>0</v>
      </c>
    </row>
    <row r="207" spans="2:65" s="1" customFormat="1" ht="33" customHeight="1">
      <c r="B207" s="131"/>
      <c r="C207" s="132" t="s">
        <v>417</v>
      </c>
      <c r="D207" s="132" t="s">
        <v>139</v>
      </c>
      <c r="E207" s="133" t="s">
        <v>644</v>
      </c>
      <c r="F207" s="134" t="s">
        <v>645</v>
      </c>
      <c r="G207" s="135" t="s">
        <v>227</v>
      </c>
      <c r="H207" s="136">
        <v>145.13900000000001</v>
      </c>
      <c r="I207" s="137"/>
      <c r="J207" s="138">
        <f>ROUND(I207*H207,2)</f>
        <v>0</v>
      </c>
      <c r="K207" s="139"/>
      <c r="L207" s="32"/>
      <c r="M207" s="192" t="s">
        <v>1</v>
      </c>
      <c r="N207" s="193" t="s">
        <v>39</v>
      </c>
      <c r="O207" s="160"/>
      <c r="P207" s="194">
        <f>O207*H207</f>
        <v>0</v>
      </c>
      <c r="Q207" s="194">
        <v>0</v>
      </c>
      <c r="R207" s="194">
        <f>Q207*H207</f>
        <v>0</v>
      </c>
      <c r="S207" s="194">
        <v>0</v>
      </c>
      <c r="T207" s="195">
        <f>S207*H207</f>
        <v>0</v>
      </c>
      <c r="AR207" s="144" t="s">
        <v>143</v>
      </c>
      <c r="AT207" s="144" t="s">
        <v>139</v>
      </c>
      <c r="AU207" s="144" t="s">
        <v>84</v>
      </c>
      <c r="AY207" s="17" t="s">
        <v>138</v>
      </c>
      <c r="BE207" s="145">
        <f>IF(N207="základní",J207,0)</f>
        <v>0</v>
      </c>
      <c r="BF207" s="145">
        <f>IF(N207="snížená",J207,0)</f>
        <v>0</v>
      </c>
      <c r="BG207" s="145">
        <f>IF(N207="zákl. přenesená",J207,0)</f>
        <v>0</v>
      </c>
      <c r="BH207" s="145">
        <f>IF(N207="sníž. přenesená",J207,0)</f>
        <v>0</v>
      </c>
      <c r="BI207" s="145">
        <f>IF(N207="nulová",J207,0)</f>
        <v>0</v>
      </c>
      <c r="BJ207" s="17" t="s">
        <v>82</v>
      </c>
      <c r="BK207" s="145">
        <f>ROUND(I207*H207,2)</f>
        <v>0</v>
      </c>
      <c r="BL207" s="17" t="s">
        <v>143</v>
      </c>
      <c r="BM207" s="144" t="s">
        <v>730</v>
      </c>
    </row>
    <row r="208" spans="2:65" s="1" customFormat="1" ht="6.95" customHeight="1">
      <c r="B208" s="44"/>
      <c r="C208" s="45"/>
      <c r="D208" s="45"/>
      <c r="E208" s="45"/>
      <c r="F208" s="45"/>
      <c r="G208" s="45"/>
      <c r="H208" s="45"/>
      <c r="I208" s="45"/>
      <c r="J208" s="45"/>
      <c r="K208" s="45"/>
      <c r="L208" s="32"/>
    </row>
  </sheetData>
  <autoFilter ref="C121:K207" xr:uid="{00000000-0009-0000-0000-000004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303"/>
  <sheetViews>
    <sheetView showGridLines="0" topLeftCell="A276" workbookViewId="0">
      <selection activeCell="Y244" sqref="Y244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50000000000003" customHeight="1">
      <c r="L2" s="252" t="s">
        <v>5</v>
      </c>
      <c r="M2" s="237"/>
      <c r="N2" s="237"/>
      <c r="O2" s="237"/>
      <c r="P2" s="237"/>
      <c r="Q2" s="237"/>
      <c r="R2" s="237"/>
      <c r="S2" s="237"/>
      <c r="T2" s="237"/>
      <c r="U2" s="237"/>
      <c r="V2" s="237"/>
      <c r="AT2" s="17" t="s">
        <v>97</v>
      </c>
      <c r="AZ2" s="162" t="s">
        <v>731</v>
      </c>
      <c r="BA2" s="162" t="s">
        <v>1</v>
      </c>
      <c r="BB2" s="162" t="s">
        <v>1</v>
      </c>
      <c r="BC2" s="162" t="s">
        <v>732</v>
      </c>
      <c r="BD2" s="162" t="s">
        <v>84</v>
      </c>
    </row>
    <row r="3" spans="2:5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84</v>
      </c>
      <c r="AZ3" s="162" t="s">
        <v>733</v>
      </c>
      <c r="BA3" s="162" t="s">
        <v>1</v>
      </c>
      <c r="BB3" s="162" t="s">
        <v>1</v>
      </c>
      <c r="BC3" s="162" t="s">
        <v>143</v>
      </c>
      <c r="BD3" s="162" t="s">
        <v>84</v>
      </c>
    </row>
    <row r="4" spans="2:56" ht="24.95" customHeight="1">
      <c r="B4" s="20"/>
      <c r="D4" s="21" t="s">
        <v>110</v>
      </c>
      <c r="L4" s="20"/>
      <c r="M4" s="88" t="s">
        <v>10</v>
      </c>
      <c r="AT4" s="17" t="s">
        <v>3</v>
      </c>
      <c r="AZ4" s="162" t="s">
        <v>734</v>
      </c>
      <c r="BA4" s="162" t="s">
        <v>1</v>
      </c>
      <c r="BB4" s="162" t="s">
        <v>1</v>
      </c>
      <c r="BC4" s="162" t="s">
        <v>735</v>
      </c>
      <c r="BD4" s="162" t="s">
        <v>84</v>
      </c>
    </row>
    <row r="5" spans="2:56" ht="6.95" customHeight="1">
      <c r="B5" s="20"/>
      <c r="L5" s="20"/>
      <c r="AZ5" s="162" t="s">
        <v>736</v>
      </c>
      <c r="BA5" s="162" t="s">
        <v>1</v>
      </c>
      <c r="BB5" s="162" t="s">
        <v>1</v>
      </c>
      <c r="BC5" s="162" t="s">
        <v>737</v>
      </c>
      <c r="BD5" s="162" t="s">
        <v>84</v>
      </c>
    </row>
    <row r="6" spans="2:56" ht="12" customHeight="1">
      <c r="B6" s="20"/>
      <c r="D6" s="27" t="s">
        <v>16</v>
      </c>
      <c r="L6" s="20"/>
      <c r="AZ6" s="162" t="s">
        <v>738</v>
      </c>
      <c r="BA6" s="162" t="s">
        <v>1</v>
      </c>
      <c r="BB6" s="162" t="s">
        <v>1</v>
      </c>
      <c r="BC6" s="162" t="s">
        <v>739</v>
      </c>
      <c r="BD6" s="162" t="s">
        <v>84</v>
      </c>
    </row>
    <row r="7" spans="2:56" ht="16.5" customHeight="1">
      <c r="B7" s="20"/>
      <c r="E7" s="253" t="str">
        <f>'Rekapitulace stavby'!K6</f>
        <v>Park Homolka Beroun, 2. etapa</v>
      </c>
      <c r="F7" s="254"/>
      <c r="G7" s="254"/>
      <c r="H7" s="254"/>
      <c r="L7" s="20"/>
      <c r="AZ7" s="162" t="s">
        <v>740</v>
      </c>
      <c r="BA7" s="162" t="s">
        <v>1</v>
      </c>
      <c r="BB7" s="162" t="s">
        <v>1</v>
      </c>
      <c r="BC7" s="162" t="s">
        <v>741</v>
      </c>
      <c r="BD7" s="162" t="s">
        <v>84</v>
      </c>
    </row>
    <row r="8" spans="2:56" s="1" customFormat="1" ht="12" customHeight="1">
      <c r="B8" s="32"/>
      <c r="D8" s="27" t="s">
        <v>111</v>
      </c>
      <c r="L8" s="32"/>
      <c r="AZ8" s="162" t="s">
        <v>742</v>
      </c>
      <c r="BA8" s="162" t="s">
        <v>1</v>
      </c>
      <c r="BB8" s="162" t="s">
        <v>1</v>
      </c>
      <c r="BC8" s="162" t="s">
        <v>743</v>
      </c>
      <c r="BD8" s="162" t="s">
        <v>84</v>
      </c>
    </row>
    <row r="9" spans="2:56" s="1" customFormat="1" ht="16.5" customHeight="1">
      <c r="B9" s="32"/>
      <c r="E9" s="214" t="s">
        <v>744</v>
      </c>
      <c r="F9" s="255"/>
      <c r="G9" s="255"/>
      <c r="H9" s="255"/>
      <c r="L9" s="32"/>
      <c r="AZ9" s="162" t="s">
        <v>745</v>
      </c>
      <c r="BA9" s="162" t="s">
        <v>1</v>
      </c>
      <c r="BB9" s="162" t="s">
        <v>1</v>
      </c>
      <c r="BC9" s="162" t="s">
        <v>746</v>
      </c>
      <c r="BD9" s="162" t="s">
        <v>84</v>
      </c>
    </row>
    <row r="10" spans="2:56" s="1" customFormat="1" ht="11.25">
      <c r="B10" s="32"/>
      <c r="L10" s="32"/>
      <c r="AZ10" s="162" t="s">
        <v>747</v>
      </c>
      <c r="BA10" s="162" t="s">
        <v>1</v>
      </c>
      <c r="BB10" s="162" t="s">
        <v>1</v>
      </c>
      <c r="BC10" s="162" t="s">
        <v>748</v>
      </c>
      <c r="BD10" s="162" t="s">
        <v>84</v>
      </c>
    </row>
    <row r="11" spans="2:5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  <c r="AZ11" s="162" t="s">
        <v>749</v>
      </c>
      <c r="BA11" s="162" t="s">
        <v>1</v>
      </c>
      <c r="BB11" s="162" t="s">
        <v>1</v>
      </c>
      <c r="BC11" s="162" t="s">
        <v>750</v>
      </c>
      <c r="BD11" s="162" t="s">
        <v>84</v>
      </c>
    </row>
    <row r="12" spans="2:5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15. 1. 2024</v>
      </c>
      <c r="L12" s="32"/>
      <c r="AZ12" s="162" t="s">
        <v>751</v>
      </c>
      <c r="BA12" s="162" t="s">
        <v>1</v>
      </c>
      <c r="BB12" s="162" t="s">
        <v>1</v>
      </c>
      <c r="BC12" s="162" t="s">
        <v>752</v>
      </c>
      <c r="BD12" s="162" t="s">
        <v>84</v>
      </c>
    </row>
    <row r="13" spans="2:56" s="1" customFormat="1" ht="10.9" customHeight="1">
      <c r="B13" s="32"/>
      <c r="L13" s="32"/>
      <c r="AZ13" s="162" t="s">
        <v>753</v>
      </c>
      <c r="BA13" s="162" t="s">
        <v>1</v>
      </c>
      <c r="BB13" s="162" t="s">
        <v>1</v>
      </c>
      <c r="BC13" s="162" t="s">
        <v>754</v>
      </c>
      <c r="BD13" s="162" t="s">
        <v>84</v>
      </c>
    </row>
    <row r="14" spans="2:56" s="1" customFormat="1" ht="12" customHeight="1">
      <c r="B14" s="32"/>
      <c r="D14" s="27" t="s">
        <v>24</v>
      </c>
      <c r="I14" s="27" t="s">
        <v>25</v>
      </c>
      <c r="J14" s="25" t="str">
        <f>IF('Rekapitulace stavby'!AN10="","",'Rekapitulace stavby'!AN10)</f>
        <v/>
      </c>
      <c r="L14" s="32"/>
      <c r="AZ14" s="162" t="s">
        <v>755</v>
      </c>
      <c r="BA14" s="162" t="s">
        <v>1</v>
      </c>
      <c r="BB14" s="162" t="s">
        <v>1</v>
      </c>
      <c r="BC14" s="162" t="s">
        <v>756</v>
      </c>
      <c r="BD14" s="162" t="s">
        <v>84</v>
      </c>
    </row>
    <row r="15" spans="2:56" s="1" customFormat="1" ht="18" customHeight="1">
      <c r="B15" s="32"/>
      <c r="E15" s="25" t="str">
        <f>IF('Rekapitulace stavby'!E11="","",'Rekapitulace stavby'!E11)</f>
        <v xml:space="preserve"> </v>
      </c>
      <c r="I15" s="27" t="s">
        <v>27</v>
      </c>
      <c r="J15" s="25" t="str">
        <f>IF('Rekapitulace stavby'!AN11="","",'Rekapitulace stavby'!AN11)</f>
        <v/>
      </c>
      <c r="L15" s="32"/>
      <c r="AZ15" s="162" t="s">
        <v>757</v>
      </c>
      <c r="BA15" s="162" t="s">
        <v>1</v>
      </c>
      <c r="BB15" s="162" t="s">
        <v>1</v>
      </c>
      <c r="BC15" s="162" t="s">
        <v>758</v>
      </c>
      <c r="BD15" s="162" t="s">
        <v>84</v>
      </c>
    </row>
    <row r="16" spans="2:56" s="1" customFormat="1" ht="6.95" customHeight="1">
      <c r="B16" s="32"/>
      <c r="L16" s="32"/>
      <c r="AZ16" s="162" t="s">
        <v>759</v>
      </c>
      <c r="BA16" s="162" t="s">
        <v>1</v>
      </c>
      <c r="BB16" s="162" t="s">
        <v>1</v>
      </c>
      <c r="BC16" s="162" t="s">
        <v>760</v>
      </c>
      <c r="BD16" s="162" t="s">
        <v>84</v>
      </c>
    </row>
    <row r="17" spans="2:56" s="1" customFormat="1" ht="12" customHeight="1">
      <c r="B17" s="32"/>
      <c r="D17" s="27" t="s">
        <v>28</v>
      </c>
      <c r="I17" s="27" t="s">
        <v>25</v>
      </c>
      <c r="J17" s="28" t="str">
        <f>'Rekapitulace stavby'!AN13</f>
        <v>Vyplň údaj</v>
      </c>
      <c r="L17" s="32"/>
      <c r="AZ17" s="162" t="s">
        <v>761</v>
      </c>
      <c r="BA17" s="162" t="s">
        <v>1</v>
      </c>
      <c r="BB17" s="162" t="s">
        <v>1</v>
      </c>
      <c r="BC17" s="162" t="s">
        <v>762</v>
      </c>
      <c r="BD17" s="162" t="s">
        <v>84</v>
      </c>
    </row>
    <row r="18" spans="2:56" s="1" customFormat="1" ht="18" customHeight="1">
      <c r="B18" s="32"/>
      <c r="E18" s="256" t="str">
        <f>'Rekapitulace stavby'!E14</f>
        <v>Vyplň údaj</v>
      </c>
      <c r="F18" s="236"/>
      <c r="G18" s="236"/>
      <c r="H18" s="236"/>
      <c r="I18" s="27" t="s">
        <v>27</v>
      </c>
      <c r="J18" s="28" t="str">
        <f>'Rekapitulace stavby'!AN14</f>
        <v>Vyplň údaj</v>
      </c>
      <c r="L18" s="32"/>
      <c r="AZ18" s="162" t="s">
        <v>763</v>
      </c>
      <c r="BA18" s="162" t="s">
        <v>1</v>
      </c>
      <c r="BB18" s="162" t="s">
        <v>1</v>
      </c>
      <c r="BC18" s="162" t="s">
        <v>746</v>
      </c>
      <c r="BD18" s="162" t="s">
        <v>84</v>
      </c>
    </row>
    <row r="19" spans="2:56" s="1" customFormat="1" ht="6.95" customHeight="1">
      <c r="B19" s="32"/>
      <c r="L19" s="32"/>
      <c r="AZ19" s="162" t="s">
        <v>764</v>
      </c>
      <c r="BA19" s="162" t="s">
        <v>1</v>
      </c>
      <c r="BB19" s="162" t="s">
        <v>1</v>
      </c>
      <c r="BC19" s="162" t="s">
        <v>765</v>
      </c>
      <c r="BD19" s="162" t="s">
        <v>84</v>
      </c>
    </row>
    <row r="20" spans="2:56" s="1" customFormat="1" ht="12" customHeight="1">
      <c r="B20" s="32"/>
      <c r="D20" s="27" t="s">
        <v>30</v>
      </c>
      <c r="I20" s="27" t="s">
        <v>25</v>
      </c>
      <c r="J20" s="25" t="str">
        <f>IF('Rekapitulace stavby'!AN16="","",'Rekapitulace stavby'!AN16)</f>
        <v/>
      </c>
      <c r="L20" s="32"/>
      <c r="AZ20" s="162" t="s">
        <v>766</v>
      </c>
      <c r="BA20" s="162" t="s">
        <v>1</v>
      </c>
      <c r="BB20" s="162" t="s">
        <v>1</v>
      </c>
      <c r="BC20" s="162" t="s">
        <v>750</v>
      </c>
      <c r="BD20" s="162" t="s">
        <v>84</v>
      </c>
    </row>
    <row r="21" spans="2:56" s="1" customFormat="1" ht="18" customHeight="1">
      <c r="B21" s="32"/>
      <c r="E21" s="25" t="str">
        <f>IF('Rekapitulace stavby'!E17="","",'Rekapitulace stavby'!E17)</f>
        <v xml:space="preserve"> </v>
      </c>
      <c r="I21" s="27" t="s">
        <v>27</v>
      </c>
      <c r="J21" s="25" t="str">
        <f>IF('Rekapitulace stavby'!AN17="","",'Rekapitulace stavby'!AN17)</f>
        <v/>
      </c>
      <c r="L21" s="32"/>
      <c r="AZ21" s="162" t="s">
        <v>767</v>
      </c>
      <c r="BA21" s="162" t="s">
        <v>1</v>
      </c>
      <c r="BB21" s="162" t="s">
        <v>1</v>
      </c>
      <c r="BC21" s="162" t="s">
        <v>768</v>
      </c>
      <c r="BD21" s="162" t="s">
        <v>84</v>
      </c>
    </row>
    <row r="22" spans="2:56" s="1" customFormat="1" ht="6.95" customHeight="1">
      <c r="B22" s="32"/>
      <c r="L22" s="32"/>
      <c r="AZ22" s="162" t="s">
        <v>769</v>
      </c>
      <c r="BA22" s="162" t="s">
        <v>1</v>
      </c>
      <c r="BB22" s="162" t="s">
        <v>1</v>
      </c>
      <c r="BC22" s="162" t="s">
        <v>770</v>
      </c>
      <c r="BD22" s="162" t="s">
        <v>84</v>
      </c>
    </row>
    <row r="23" spans="2:56" s="1" customFormat="1" ht="12" customHeight="1">
      <c r="B23" s="32"/>
      <c r="D23" s="27" t="s">
        <v>32</v>
      </c>
      <c r="I23" s="27" t="s">
        <v>25</v>
      </c>
      <c r="J23" s="25" t="str">
        <f>IF('Rekapitulace stavby'!AN19="","",'Rekapitulace stavby'!AN19)</f>
        <v/>
      </c>
      <c r="L23" s="32"/>
      <c r="AZ23" s="162" t="s">
        <v>771</v>
      </c>
      <c r="BA23" s="162" t="s">
        <v>1</v>
      </c>
      <c r="BB23" s="162" t="s">
        <v>1</v>
      </c>
      <c r="BC23" s="162" t="s">
        <v>772</v>
      </c>
      <c r="BD23" s="162" t="s">
        <v>84</v>
      </c>
    </row>
    <row r="24" spans="2:56" s="1" customFormat="1" ht="18" customHeight="1">
      <c r="B24" s="32"/>
      <c r="E24" s="25" t="str">
        <f>IF('Rekapitulace stavby'!E20="","",'Rekapitulace stavby'!E20)</f>
        <v xml:space="preserve"> </v>
      </c>
      <c r="I24" s="27" t="s">
        <v>27</v>
      </c>
      <c r="J24" s="25" t="str">
        <f>IF('Rekapitulace stavby'!AN20="","",'Rekapitulace stavby'!AN20)</f>
        <v/>
      </c>
      <c r="L24" s="32"/>
      <c r="AZ24" s="162" t="s">
        <v>773</v>
      </c>
      <c r="BA24" s="162" t="s">
        <v>1</v>
      </c>
      <c r="BB24" s="162" t="s">
        <v>1</v>
      </c>
      <c r="BC24" s="162" t="s">
        <v>774</v>
      </c>
      <c r="BD24" s="162" t="s">
        <v>84</v>
      </c>
    </row>
    <row r="25" spans="2:56" s="1" customFormat="1" ht="6.95" customHeight="1">
      <c r="B25" s="32"/>
      <c r="L25" s="32"/>
      <c r="AZ25" s="162" t="s">
        <v>775</v>
      </c>
      <c r="BA25" s="162" t="s">
        <v>1</v>
      </c>
      <c r="BB25" s="162" t="s">
        <v>1</v>
      </c>
      <c r="BC25" s="162" t="s">
        <v>776</v>
      </c>
      <c r="BD25" s="162" t="s">
        <v>84</v>
      </c>
    </row>
    <row r="26" spans="2:56" s="1" customFormat="1" ht="12" customHeight="1">
      <c r="B26" s="32"/>
      <c r="D26" s="27" t="s">
        <v>33</v>
      </c>
      <c r="L26" s="32"/>
      <c r="AZ26" s="162" t="s">
        <v>777</v>
      </c>
      <c r="BA26" s="162" t="s">
        <v>1</v>
      </c>
      <c r="BB26" s="162" t="s">
        <v>1</v>
      </c>
      <c r="BC26" s="162" t="s">
        <v>760</v>
      </c>
      <c r="BD26" s="162" t="s">
        <v>84</v>
      </c>
    </row>
    <row r="27" spans="2:56" s="7" customFormat="1" ht="16.5" customHeight="1">
      <c r="B27" s="89"/>
      <c r="E27" s="241" t="s">
        <v>1</v>
      </c>
      <c r="F27" s="241"/>
      <c r="G27" s="241"/>
      <c r="H27" s="241"/>
      <c r="L27" s="89"/>
      <c r="AZ27" s="196" t="s">
        <v>778</v>
      </c>
      <c r="BA27" s="196" t="s">
        <v>1</v>
      </c>
      <c r="BB27" s="196" t="s">
        <v>1</v>
      </c>
      <c r="BC27" s="196" t="s">
        <v>779</v>
      </c>
      <c r="BD27" s="196" t="s">
        <v>84</v>
      </c>
    </row>
    <row r="28" spans="2:56" s="1" customFormat="1" ht="6.95" customHeight="1">
      <c r="B28" s="32"/>
      <c r="L28" s="32"/>
    </row>
    <row r="29" spans="2:56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56" s="1" customFormat="1" ht="25.35" customHeight="1">
      <c r="B30" s="32"/>
      <c r="D30" s="90" t="s">
        <v>34</v>
      </c>
      <c r="J30" s="66">
        <f>ROUND(J124, 2)</f>
        <v>0</v>
      </c>
      <c r="L30" s="32"/>
    </row>
    <row r="31" spans="2:56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56" s="1" customFormat="1" ht="14.45" customHeight="1">
      <c r="B32" s="32"/>
      <c r="F32" s="35" t="s">
        <v>36</v>
      </c>
      <c r="I32" s="35" t="s">
        <v>35</v>
      </c>
      <c r="J32" s="35" t="s">
        <v>37</v>
      </c>
      <c r="L32" s="32"/>
    </row>
    <row r="33" spans="2:12" s="1" customFormat="1" ht="14.45" customHeight="1">
      <c r="B33" s="32"/>
      <c r="D33" s="55" t="s">
        <v>38</v>
      </c>
      <c r="E33" s="27" t="s">
        <v>39</v>
      </c>
      <c r="F33" s="91">
        <f>ROUND((SUM(BE124:BE302)),  2)</f>
        <v>0</v>
      </c>
      <c r="I33" s="92">
        <v>0.21</v>
      </c>
      <c r="J33" s="91">
        <f>ROUND(((SUM(BE124:BE302))*I33),  2)</f>
        <v>0</v>
      </c>
      <c r="L33" s="32"/>
    </row>
    <row r="34" spans="2:12" s="1" customFormat="1" ht="14.45" customHeight="1">
      <c r="B34" s="32"/>
      <c r="E34" s="27" t="s">
        <v>40</v>
      </c>
      <c r="F34" s="91">
        <f>ROUND((SUM(BF124:BF302)),  2)</f>
        <v>0</v>
      </c>
      <c r="I34" s="92">
        <v>0.15</v>
      </c>
      <c r="J34" s="91">
        <f>ROUND(((SUM(BF124:BF302))*I34),  2)</f>
        <v>0</v>
      </c>
      <c r="L34" s="32"/>
    </row>
    <row r="35" spans="2:12" s="1" customFormat="1" ht="14.45" hidden="1" customHeight="1">
      <c r="B35" s="32"/>
      <c r="E35" s="27" t="s">
        <v>41</v>
      </c>
      <c r="F35" s="91">
        <f>ROUND((SUM(BG124:BG302)),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42</v>
      </c>
      <c r="F36" s="91">
        <f>ROUND((SUM(BH124:BH302)),  2)</f>
        <v>0</v>
      </c>
      <c r="I36" s="92">
        <v>0.15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43</v>
      </c>
      <c r="F37" s="91">
        <f>ROUND((SUM(BI124:BI302)),  2)</f>
        <v>0</v>
      </c>
      <c r="I37" s="92">
        <v>0</v>
      </c>
      <c r="J37" s="91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3"/>
      <c r="D39" s="94" t="s">
        <v>44</v>
      </c>
      <c r="E39" s="57"/>
      <c r="F39" s="57"/>
      <c r="G39" s="95" t="s">
        <v>45</v>
      </c>
      <c r="H39" s="96" t="s">
        <v>46</v>
      </c>
      <c r="I39" s="57"/>
      <c r="J39" s="97">
        <f>SUM(J30:J37)</f>
        <v>0</v>
      </c>
      <c r="K39" s="98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47</v>
      </c>
      <c r="E50" s="42"/>
      <c r="F50" s="42"/>
      <c r="G50" s="41" t="s">
        <v>48</v>
      </c>
      <c r="H50" s="42"/>
      <c r="I50" s="42"/>
      <c r="J50" s="42"/>
      <c r="K50" s="42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3" t="s">
        <v>49</v>
      </c>
      <c r="E61" s="34"/>
      <c r="F61" s="99" t="s">
        <v>50</v>
      </c>
      <c r="G61" s="43" t="s">
        <v>49</v>
      </c>
      <c r="H61" s="34"/>
      <c r="I61" s="34"/>
      <c r="J61" s="100" t="s">
        <v>50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1" t="s">
        <v>51</v>
      </c>
      <c r="E65" s="42"/>
      <c r="F65" s="42"/>
      <c r="G65" s="41" t="s">
        <v>52</v>
      </c>
      <c r="H65" s="42"/>
      <c r="I65" s="42"/>
      <c r="J65" s="42"/>
      <c r="K65" s="42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3" t="s">
        <v>49</v>
      </c>
      <c r="E76" s="34"/>
      <c r="F76" s="99" t="s">
        <v>50</v>
      </c>
      <c r="G76" s="43" t="s">
        <v>49</v>
      </c>
      <c r="H76" s="34"/>
      <c r="I76" s="34"/>
      <c r="J76" s="100" t="s">
        <v>50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113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53" t="str">
        <f>E7</f>
        <v>Park Homolka Beroun, 2. etapa</v>
      </c>
      <c r="F85" s="254"/>
      <c r="G85" s="254"/>
      <c r="H85" s="254"/>
      <c r="L85" s="32"/>
    </row>
    <row r="86" spans="2:47" s="1" customFormat="1" ht="12" customHeight="1">
      <c r="B86" s="32"/>
      <c r="C86" s="27" t="s">
        <v>111</v>
      </c>
      <c r="L86" s="32"/>
    </row>
    <row r="87" spans="2:47" s="1" customFormat="1" ht="16.5" customHeight="1">
      <c r="B87" s="32"/>
      <c r="E87" s="214" t="str">
        <f>E9</f>
        <v>SO 300 - Odvodnění komunikací</v>
      </c>
      <c r="F87" s="255"/>
      <c r="G87" s="255"/>
      <c r="H87" s="255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Beroun</v>
      </c>
      <c r="I89" s="27" t="s">
        <v>22</v>
      </c>
      <c r="J89" s="52" t="str">
        <f>IF(J12="","",J12)</f>
        <v>15. 1. 2024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24</v>
      </c>
      <c r="F91" s="25" t="str">
        <f>E15</f>
        <v xml:space="preserve"> </v>
      </c>
      <c r="I91" s="27" t="s">
        <v>30</v>
      </c>
      <c r="J91" s="30" t="str">
        <f>E21</f>
        <v xml:space="preserve"> </v>
      </c>
      <c r="L91" s="32"/>
    </row>
    <row r="92" spans="2:47" s="1" customFormat="1" ht="15.2" customHeight="1">
      <c r="B92" s="32"/>
      <c r="C92" s="27" t="s">
        <v>28</v>
      </c>
      <c r="F92" s="25" t="str">
        <f>IF(E18="","",E18)</f>
        <v>Vyplň údaj</v>
      </c>
      <c r="I92" s="27" t="s">
        <v>32</v>
      </c>
      <c r="J92" s="30" t="str">
        <f>E24</f>
        <v xml:space="preserve">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114</v>
      </c>
      <c r="D94" s="93"/>
      <c r="E94" s="93"/>
      <c r="F94" s="93"/>
      <c r="G94" s="93"/>
      <c r="H94" s="93"/>
      <c r="I94" s="93"/>
      <c r="J94" s="102" t="s">
        <v>115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3" t="s">
        <v>116</v>
      </c>
      <c r="J96" s="66">
        <f>J124</f>
        <v>0</v>
      </c>
      <c r="L96" s="32"/>
      <c r="AU96" s="17" t="s">
        <v>117</v>
      </c>
    </row>
    <row r="97" spans="2:12" s="8" customFormat="1" ht="24.95" customHeight="1">
      <c r="B97" s="104"/>
      <c r="D97" s="105" t="s">
        <v>200</v>
      </c>
      <c r="E97" s="106"/>
      <c r="F97" s="106"/>
      <c r="G97" s="106"/>
      <c r="H97" s="106"/>
      <c r="I97" s="106"/>
      <c r="J97" s="107">
        <f>J125</f>
        <v>0</v>
      </c>
      <c r="L97" s="104"/>
    </row>
    <row r="98" spans="2:12" s="9" customFormat="1" ht="19.899999999999999" customHeight="1">
      <c r="B98" s="108"/>
      <c r="D98" s="109" t="s">
        <v>201</v>
      </c>
      <c r="E98" s="110"/>
      <c r="F98" s="110"/>
      <c r="G98" s="110"/>
      <c r="H98" s="110"/>
      <c r="I98" s="110"/>
      <c r="J98" s="111">
        <f>J126</f>
        <v>0</v>
      </c>
      <c r="L98" s="108"/>
    </row>
    <row r="99" spans="2:12" s="9" customFormat="1" ht="19.899999999999999" customHeight="1">
      <c r="B99" s="108"/>
      <c r="D99" s="109" t="s">
        <v>292</v>
      </c>
      <c r="E99" s="110"/>
      <c r="F99" s="110"/>
      <c r="G99" s="110"/>
      <c r="H99" s="110"/>
      <c r="I99" s="110"/>
      <c r="J99" s="111">
        <f>J202</f>
        <v>0</v>
      </c>
      <c r="L99" s="108"/>
    </row>
    <row r="100" spans="2:12" s="9" customFormat="1" ht="19.899999999999999" customHeight="1">
      <c r="B100" s="108"/>
      <c r="D100" s="109" t="s">
        <v>780</v>
      </c>
      <c r="E100" s="110"/>
      <c r="F100" s="110"/>
      <c r="G100" s="110"/>
      <c r="H100" s="110"/>
      <c r="I100" s="110"/>
      <c r="J100" s="111">
        <f>J220</f>
        <v>0</v>
      </c>
      <c r="L100" s="108"/>
    </row>
    <row r="101" spans="2:12" s="9" customFormat="1" ht="19.899999999999999" customHeight="1">
      <c r="B101" s="108"/>
      <c r="D101" s="109" t="s">
        <v>294</v>
      </c>
      <c r="E101" s="110"/>
      <c r="F101" s="110"/>
      <c r="G101" s="110"/>
      <c r="H101" s="110"/>
      <c r="I101" s="110"/>
      <c r="J101" s="111">
        <f>J229</f>
        <v>0</v>
      </c>
      <c r="L101" s="108"/>
    </row>
    <row r="102" spans="2:12" s="9" customFormat="1" ht="19.899999999999999" customHeight="1">
      <c r="B102" s="108"/>
      <c r="D102" s="109" t="s">
        <v>295</v>
      </c>
      <c r="E102" s="110"/>
      <c r="F102" s="110"/>
      <c r="G102" s="110"/>
      <c r="H102" s="110"/>
      <c r="I102" s="110"/>
      <c r="J102" s="111">
        <f>J295</f>
        <v>0</v>
      </c>
      <c r="L102" s="108"/>
    </row>
    <row r="103" spans="2:12" s="8" customFormat="1" ht="24.95" customHeight="1">
      <c r="B103" s="104"/>
      <c r="D103" s="105" t="s">
        <v>781</v>
      </c>
      <c r="E103" s="106"/>
      <c r="F103" s="106"/>
      <c r="G103" s="106"/>
      <c r="H103" s="106"/>
      <c r="I103" s="106"/>
      <c r="J103" s="107">
        <f>J297</f>
        <v>0</v>
      </c>
      <c r="L103" s="104"/>
    </row>
    <row r="104" spans="2:12" s="9" customFormat="1" ht="19.899999999999999" customHeight="1">
      <c r="B104" s="108"/>
      <c r="D104" s="109" t="s">
        <v>782</v>
      </c>
      <c r="E104" s="110"/>
      <c r="F104" s="110"/>
      <c r="G104" s="110"/>
      <c r="H104" s="110"/>
      <c r="I104" s="110"/>
      <c r="J104" s="111">
        <f>J298</f>
        <v>0</v>
      </c>
      <c r="L104" s="108"/>
    </row>
    <row r="105" spans="2:12" s="1" customFormat="1" ht="21.75" customHeight="1">
      <c r="B105" s="32"/>
      <c r="L105" s="32"/>
    </row>
    <row r="106" spans="2:12" s="1" customFormat="1" ht="6.95" customHeight="1">
      <c r="B106" s="44"/>
      <c r="C106" s="45"/>
      <c r="D106" s="45"/>
      <c r="E106" s="45"/>
      <c r="F106" s="45"/>
      <c r="G106" s="45"/>
      <c r="H106" s="45"/>
      <c r="I106" s="45"/>
      <c r="J106" s="45"/>
      <c r="K106" s="45"/>
      <c r="L106" s="32"/>
    </row>
    <row r="110" spans="2:12" s="1" customFormat="1" ht="6.95" customHeight="1">
      <c r="B110" s="46"/>
      <c r="C110" s="47"/>
      <c r="D110" s="47"/>
      <c r="E110" s="47"/>
      <c r="F110" s="47"/>
      <c r="G110" s="47"/>
      <c r="H110" s="47"/>
      <c r="I110" s="47"/>
      <c r="J110" s="47"/>
      <c r="K110" s="47"/>
      <c r="L110" s="32"/>
    </row>
    <row r="111" spans="2:12" s="1" customFormat="1" ht="24.95" customHeight="1">
      <c r="B111" s="32"/>
      <c r="C111" s="21" t="s">
        <v>122</v>
      </c>
      <c r="L111" s="32"/>
    </row>
    <row r="112" spans="2:12" s="1" customFormat="1" ht="6.95" customHeight="1">
      <c r="B112" s="32"/>
      <c r="L112" s="32"/>
    </row>
    <row r="113" spans="2:65" s="1" customFormat="1" ht="12" customHeight="1">
      <c r="B113" s="32"/>
      <c r="C113" s="27" t="s">
        <v>16</v>
      </c>
      <c r="L113" s="32"/>
    </row>
    <row r="114" spans="2:65" s="1" customFormat="1" ht="16.5" customHeight="1">
      <c r="B114" s="32"/>
      <c r="E114" s="253" t="str">
        <f>E7</f>
        <v>Park Homolka Beroun, 2. etapa</v>
      </c>
      <c r="F114" s="254"/>
      <c r="G114" s="254"/>
      <c r="H114" s="254"/>
      <c r="L114" s="32"/>
    </row>
    <row r="115" spans="2:65" s="1" customFormat="1" ht="12" customHeight="1">
      <c r="B115" s="32"/>
      <c r="C115" s="27" t="s">
        <v>111</v>
      </c>
      <c r="L115" s="32"/>
    </row>
    <row r="116" spans="2:65" s="1" customFormat="1" ht="16.5" customHeight="1">
      <c r="B116" s="32"/>
      <c r="E116" s="214" t="str">
        <f>E9</f>
        <v>SO 300 - Odvodnění komunikací</v>
      </c>
      <c r="F116" s="255"/>
      <c r="G116" s="255"/>
      <c r="H116" s="255"/>
      <c r="L116" s="32"/>
    </row>
    <row r="117" spans="2:65" s="1" customFormat="1" ht="6.95" customHeight="1">
      <c r="B117" s="32"/>
      <c r="L117" s="32"/>
    </row>
    <row r="118" spans="2:65" s="1" customFormat="1" ht="12" customHeight="1">
      <c r="B118" s="32"/>
      <c r="C118" s="27" t="s">
        <v>20</v>
      </c>
      <c r="F118" s="25" t="str">
        <f>F12</f>
        <v>Beroun</v>
      </c>
      <c r="I118" s="27" t="s">
        <v>22</v>
      </c>
      <c r="J118" s="52" t="str">
        <f>IF(J12="","",J12)</f>
        <v>15. 1. 2024</v>
      </c>
      <c r="L118" s="32"/>
    </row>
    <row r="119" spans="2:65" s="1" customFormat="1" ht="6.95" customHeight="1">
      <c r="B119" s="32"/>
      <c r="L119" s="32"/>
    </row>
    <row r="120" spans="2:65" s="1" customFormat="1" ht="15.2" customHeight="1">
      <c r="B120" s="32"/>
      <c r="C120" s="27" t="s">
        <v>24</v>
      </c>
      <c r="F120" s="25" t="str">
        <f>E15</f>
        <v xml:space="preserve"> </v>
      </c>
      <c r="I120" s="27" t="s">
        <v>30</v>
      </c>
      <c r="J120" s="30" t="str">
        <f>E21</f>
        <v xml:space="preserve"> </v>
      </c>
      <c r="L120" s="32"/>
    </row>
    <row r="121" spans="2:65" s="1" customFormat="1" ht="15.2" customHeight="1">
      <c r="B121" s="32"/>
      <c r="C121" s="27" t="s">
        <v>28</v>
      </c>
      <c r="F121" s="25" t="str">
        <f>IF(E18="","",E18)</f>
        <v>Vyplň údaj</v>
      </c>
      <c r="I121" s="27" t="s">
        <v>32</v>
      </c>
      <c r="J121" s="30" t="str">
        <f>E24</f>
        <v xml:space="preserve"> </v>
      </c>
      <c r="L121" s="32"/>
    </row>
    <row r="122" spans="2:65" s="1" customFormat="1" ht="10.35" customHeight="1">
      <c r="B122" s="32"/>
      <c r="L122" s="32"/>
    </row>
    <row r="123" spans="2:65" s="10" customFormat="1" ht="29.25" customHeight="1">
      <c r="B123" s="112"/>
      <c r="C123" s="113" t="s">
        <v>123</v>
      </c>
      <c r="D123" s="114" t="s">
        <v>59</v>
      </c>
      <c r="E123" s="114" t="s">
        <v>55</v>
      </c>
      <c r="F123" s="114" t="s">
        <v>56</v>
      </c>
      <c r="G123" s="114" t="s">
        <v>124</v>
      </c>
      <c r="H123" s="114" t="s">
        <v>125</v>
      </c>
      <c r="I123" s="114" t="s">
        <v>126</v>
      </c>
      <c r="J123" s="115" t="s">
        <v>115</v>
      </c>
      <c r="K123" s="116" t="s">
        <v>127</v>
      </c>
      <c r="L123" s="112"/>
      <c r="M123" s="59" t="s">
        <v>1</v>
      </c>
      <c r="N123" s="60" t="s">
        <v>38</v>
      </c>
      <c r="O123" s="60" t="s">
        <v>128</v>
      </c>
      <c r="P123" s="60" t="s">
        <v>129</v>
      </c>
      <c r="Q123" s="60" t="s">
        <v>130</v>
      </c>
      <c r="R123" s="60" t="s">
        <v>131</v>
      </c>
      <c r="S123" s="60" t="s">
        <v>132</v>
      </c>
      <c r="T123" s="61" t="s">
        <v>133</v>
      </c>
    </row>
    <row r="124" spans="2:65" s="1" customFormat="1" ht="22.9" customHeight="1">
      <c r="B124" s="32"/>
      <c r="C124" s="64" t="s">
        <v>134</v>
      </c>
      <c r="J124" s="117">
        <f>BK124</f>
        <v>0</v>
      </c>
      <c r="L124" s="32"/>
      <c r="M124" s="62"/>
      <c r="N124" s="53"/>
      <c r="O124" s="53"/>
      <c r="P124" s="118">
        <f>P125+P297</f>
        <v>0</v>
      </c>
      <c r="Q124" s="53"/>
      <c r="R124" s="118">
        <f>R125+R297</f>
        <v>499.77872919999993</v>
      </c>
      <c r="S124" s="53"/>
      <c r="T124" s="119">
        <f>T125+T297</f>
        <v>1.4430000000000001</v>
      </c>
      <c r="AT124" s="17" t="s">
        <v>73</v>
      </c>
      <c r="AU124" s="17" t="s">
        <v>117</v>
      </c>
      <c r="BK124" s="120">
        <f>BK125+BK297</f>
        <v>0</v>
      </c>
    </row>
    <row r="125" spans="2:65" s="11" customFormat="1" ht="25.9" customHeight="1">
      <c r="B125" s="121"/>
      <c r="D125" s="122" t="s">
        <v>73</v>
      </c>
      <c r="E125" s="123" t="s">
        <v>203</v>
      </c>
      <c r="F125" s="123" t="s">
        <v>204</v>
      </c>
      <c r="I125" s="124"/>
      <c r="J125" s="125">
        <f>BK125</f>
        <v>0</v>
      </c>
      <c r="L125" s="121"/>
      <c r="M125" s="126"/>
      <c r="P125" s="127">
        <f>P126+P202+P220+P229+P295</f>
        <v>0</v>
      </c>
      <c r="R125" s="127">
        <f>R126+R202+R220+R229+R295</f>
        <v>499.76812919999992</v>
      </c>
      <c r="T125" s="128">
        <f>T126+T202+T220+T229+T295</f>
        <v>1.4430000000000001</v>
      </c>
      <c r="AR125" s="122" t="s">
        <v>82</v>
      </c>
      <c r="AT125" s="129" t="s">
        <v>73</v>
      </c>
      <c r="AU125" s="129" t="s">
        <v>74</v>
      </c>
      <c r="AY125" s="122" t="s">
        <v>138</v>
      </c>
      <c r="BK125" s="130">
        <f>BK126+BK202+BK220+BK229+BK295</f>
        <v>0</v>
      </c>
    </row>
    <row r="126" spans="2:65" s="11" customFormat="1" ht="22.9" customHeight="1">
      <c r="B126" s="121"/>
      <c r="D126" s="122" t="s">
        <v>73</v>
      </c>
      <c r="E126" s="150" t="s">
        <v>82</v>
      </c>
      <c r="F126" s="150" t="s">
        <v>86</v>
      </c>
      <c r="I126" s="124"/>
      <c r="J126" s="151">
        <f>BK126</f>
        <v>0</v>
      </c>
      <c r="L126" s="121"/>
      <c r="M126" s="126"/>
      <c r="P126" s="127">
        <f>SUM(P127:P201)</f>
        <v>0</v>
      </c>
      <c r="R126" s="127">
        <f>SUM(R127:R201)</f>
        <v>447.45507923999992</v>
      </c>
      <c r="T126" s="128">
        <f>SUM(T127:T201)</f>
        <v>0</v>
      </c>
      <c r="AR126" s="122" t="s">
        <v>82</v>
      </c>
      <c r="AT126" s="129" t="s">
        <v>73</v>
      </c>
      <c r="AU126" s="129" t="s">
        <v>82</v>
      </c>
      <c r="AY126" s="122" t="s">
        <v>138</v>
      </c>
      <c r="BK126" s="130">
        <f>SUM(BK127:BK201)</f>
        <v>0</v>
      </c>
    </row>
    <row r="127" spans="2:65" s="1" customFormat="1" ht="24.2" customHeight="1">
      <c r="B127" s="131"/>
      <c r="C127" s="132" t="s">
        <v>82</v>
      </c>
      <c r="D127" s="132" t="s">
        <v>139</v>
      </c>
      <c r="E127" s="133" t="s">
        <v>783</v>
      </c>
      <c r="F127" s="134" t="s">
        <v>784</v>
      </c>
      <c r="G127" s="135" t="s">
        <v>785</v>
      </c>
      <c r="H127" s="136">
        <v>17</v>
      </c>
      <c r="I127" s="137"/>
      <c r="J127" s="138">
        <f>ROUND(I127*H127,2)</f>
        <v>0</v>
      </c>
      <c r="K127" s="139"/>
      <c r="L127" s="32"/>
      <c r="M127" s="140" t="s">
        <v>1</v>
      </c>
      <c r="N127" s="141" t="s">
        <v>39</v>
      </c>
      <c r="P127" s="142">
        <f>O127*H127</f>
        <v>0</v>
      </c>
      <c r="Q127" s="142">
        <v>1.2E-4</v>
      </c>
      <c r="R127" s="142">
        <f>Q127*H127</f>
        <v>2.0400000000000001E-3</v>
      </c>
      <c r="S127" s="142">
        <v>0</v>
      </c>
      <c r="T127" s="143">
        <f>S127*H127</f>
        <v>0</v>
      </c>
      <c r="AR127" s="144" t="s">
        <v>143</v>
      </c>
      <c r="AT127" s="144" t="s">
        <v>139</v>
      </c>
      <c r="AU127" s="144" t="s">
        <v>84</v>
      </c>
      <c r="AY127" s="17" t="s">
        <v>138</v>
      </c>
      <c r="BE127" s="145">
        <f>IF(N127="základní",J127,0)</f>
        <v>0</v>
      </c>
      <c r="BF127" s="145">
        <f>IF(N127="snížená",J127,0)</f>
        <v>0</v>
      </c>
      <c r="BG127" s="145">
        <f>IF(N127="zákl. přenesená",J127,0)</f>
        <v>0</v>
      </c>
      <c r="BH127" s="145">
        <f>IF(N127="sníž. přenesená",J127,0)</f>
        <v>0</v>
      </c>
      <c r="BI127" s="145">
        <f>IF(N127="nulová",J127,0)</f>
        <v>0</v>
      </c>
      <c r="BJ127" s="17" t="s">
        <v>82</v>
      </c>
      <c r="BK127" s="145">
        <f>ROUND(I127*H127,2)</f>
        <v>0</v>
      </c>
      <c r="BL127" s="17" t="s">
        <v>143</v>
      </c>
      <c r="BM127" s="144" t="s">
        <v>786</v>
      </c>
    </row>
    <row r="128" spans="2:65" s="12" customFormat="1" ht="11.25">
      <c r="B128" s="152"/>
      <c r="D128" s="146" t="s">
        <v>178</v>
      </c>
      <c r="E128" s="153" t="s">
        <v>1</v>
      </c>
      <c r="F128" s="154" t="s">
        <v>787</v>
      </c>
      <c r="H128" s="155">
        <v>17</v>
      </c>
      <c r="I128" s="156"/>
      <c r="L128" s="152"/>
      <c r="M128" s="157"/>
      <c r="T128" s="158"/>
      <c r="AT128" s="153" t="s">
        <v>178</v>
      </c>
      <c r="AU128" s="153" t="s">
        <v>84</v>
      </c>
      <c r="AV128" s="12" t="s">
        <v>84</v>
      </c>
      <c r="AW128" s="12" t="s">
        <v>31</v>
      </c>
      <c r="AX128" s="12" t="s">
        <v>82</v>
      </c>
      <c r="AY128" s="153" t="s">
        <v>138</v>
      </c>
    </row>
    <row r="129" spans="2:65" s="1" customFormat="1" ht="24.2" customHeight="1">
      <c r="B129" s="131"/>
      <c r="C129" s="132" t="s">
        <v>84</v>
      </c>
      <c r="D129" s="132" t="s">
        <v>139</v>
      </c>
      <c r="E129" s="133" t="s">
        <v>788</v>
      </c>
      <c r="F129" s="134" t="s">
        <v>789</v>
      </c>
      <c r="G129" s="135" t="s">
        <v>790</v>
      </c>
      <c r="H129" s="136">
        <v>2</v>
      </c>
      <c r="I129" s="137"/>
      <c r="J129" s="138">
        <f>ROUND(I129*H129,2)</f>
        <v>0</v>
      </c>
      <c r="K129" s="139"/>
      <c r="L129" s="32"/>
      <c r="M129" s="140" t="s">
        <v>1</v>
      </c>
      <c r="N129" s="141" t="s">
        <v>39</v>
      </c>
      <c r="P129" s="142">
        <f>O129*H129</f>
        <v>0</v>
      </c>
      <c r="Q129" s="142">
        <v>0</v>
      </c>
      <c r="R129" s="142">
        <f>Q129*H129</f>
        <v>0</v>
      </c>
      <c r="S129" s="142">
        <v>0</v>
      </c>
      <c r="T129" s="143">
        <f>S129*H129</f>
        <v>0</v>
      </c>
      <c r="AR129" s="144" t="s">
        <v>143</v>
      </c>
      <c r="AT129" s="144" t="s">
        <v>139</v>
      </c>
      <c r="AU129" s="144" t="s">
        <v>84</v>
      </c>
      <c r="AY129" s="17" t="s">
        <v>138</v>
      </c>
      <c r="BE129" s="145">
        <f>IF(N129="základní",J129,0)</f>
        <v>0</v>
      </c>
      <c r="BF129" s="145">
        <f>IF(N129="snížená",J129,0)</f>
        <v>0</v>
      </c>
      <c r="BG129" s="145">
        <f>IF(N129="zákl. přenesená",J129,0)</f>
        <v>0</v>
      </c>
      <c r="BH129" s="145">
        <f>IF(N129="sníž. přenesená",J129,0)</f>
        <v>0</v>
      </c>
      <c r="BI129" s="145">
        <f>IF(N129="nulová",J129,0)</f>
        <v>0</v>
      </c>
      <c r="BJ129" s="17" t="s">
        <v>82</v>
      </c>
      <c r="BK129" s="145">
        <f>ROUND(I129*H129,2)</f>
        <v>0</v>
      </c>
      <c r="BL129" s="17" t="s">
        <v>143</v>
      </c>
      <c r="BM129" s="144" t="s">
        <v>791</v>
      </c>
    </row>
    <row r="130" spans="2:65" s="1" customFormat="1" ht="33" customHeight="1">
      <c r="B130" s="131"/>
      <c r="C130" s="132" t="s">
        <v>154</v>
      </c>
      <c r="D130" s="132" t="s">
        <v>139</v>
      </c>
      <c r="E130" s="133" t="s">
        <v>792</v>
      </c>
      <c r="F130" s="134" t="s">
        <v>793</v>
      </c>
      <c r="G130" s="135" t="s">
        <v>214</v>
      </c>
      <c r="H130" s="136">
        <v>71</v>
      </c>
      <c r="I130" s="137"/>
      <c r="J130" s="138">
        <f>ROUND(I130*H130,2)</f>
        <v>0</v>
      </c>
      <c r="K130" s="139"/>
      <c r="L130" s="32"/>
      <c r="M130" s="140" t="s">
        <v>1</v>
      </c>
      <c r="N130" s="141" t="s">
        <v>39</v>
      </c>
      <c r="P130" s="142">
        <f>O130*H130</f>
        <v>0</v>
      </c>
      <c r="Q130" s="142">
        <v>0</v>
      </c>
      <c r="R130" s="142">
        <f>Q130*H130</f>
        <v>0</v>
      </c>
      <c r="S130" s="142">
        <v>0</v>
      </c>
      <c r="T130" s="143">
        <f>S130*H130</f>
        <v>0</v>
      </c>
      <c r="AR130" s="144" t="s">
        <v>143</v>
      </c>
      <c r="AT130" s="144" t="s">
        <v>139</v>
      </c>
      <c r="AU130" s="144" t="s">
        <v>84</v>
      </c>
      <c r="AY130" s="17" t="s">
        <v>138</v>
      </c>
      <c r="BE130" s="145">
        <f>IF(N130="základní",J130,0)</f>
        <v>0</v>
      </c>
      <c r="BF130" s="145">
        <f>IF(N130="snížená",J130,0)</f>
        <v>0</v>
      </c>
      <c r="BG130" s="145">
        <f>IF(N130="zákl. přenesená",J130,0)</f>
        <v>0</v>
      </c>
      <c r="BH130" s="145">
        <f>IF(N130="sníž. přenesená",J130,0)</f>
        <v>0</v>
      </c>
      <c r="BI130" s="145">
        <f>IF(N130="nulová",J130,0)</f>
        <v>0</v>
      </c>
      <c r="BJ130" s="17" t="s">
        <v>82</v>
      </c>
      <c r="BK130" s="145">
        <f>ROUND(I130*H130,2)</f>
        <v>0</v>
      </c>
      <c r="BL130" s="17" t="s">
        <v>143</v>
      </c>
      <c r="BM130" s="144" t="s">
        <v>794</v>
      </c>
    </row>
    <row r="131" spans="2:65" s="12" customFormat="1" ht="11.25">
      <c r="B131" s="152"/>
      <c r="D131" s="146" t="s">
        <v>178</v>
      </c>
      <c r="E131" s="153" t="s">
        <v>795</v>
      </c>
      <c r="F131" s="154" t="s">
        <v>796</v>
      </c>
      <c r="H131" s="155">
        <v>71</v>
      </c>
      <c r="I131" s="156"/>
      <c r="L131" s="152"/>
      <c r="M131" s="157"/>
      <c r="T131" s="158"/>
      <c r="AT131" s="153" t="s">
        <v>178</v>
      </c>
      <c r="AU131" s="153" t="s">
        <v>84</v>
      </c>
      <c r="AV131" s="12" t="s">
        <v>84</v>
      </c>
      <c r="AW131" s="12" t="s">
        <v>31</v>
      </c>
      <c r="AX131" s="12" t="s">
        <v>82</v>
      </c>
      <c r="AY131" s="153" t="s">
        <v>138</v>
      </c>
    </row>
    <row r="132" spans="2:65" s="1" customFormat="1" ht="33" customHeight="1">
      <c r="B132" s="131"/>
      <c r="C132" s="132" t="s">
        <v>143</v>
      </c>
      <c r="D132" s="132" t="s">
        <v>139</v>
      </c>
      <c r="E132" s="133" t="s">
        <v>797</v>
      </c>
      <c r="F132" s="134" t="s">
        <v>798</v>
      </c>
      <c r="G132" s="135" t="s">
        <v>214</v>
      </c>
      <c r="H132" s="136">
        <v>66.239999999999995</v>
      </c>
      <c r="I132" s="137"/>
      <c r="J132" s="138">
        <f>ROUND(I132*H132,2)</f>
        <v>0</v>
      </c>
      <c r="K132" s="139"/>
      <c r="L132" s="32"/>
      <c r="M132" s="140" t="s">
        <v>1</v>
      </c>
      <c r="N132" s="141" t="s">
        <v>39</v>
      </c>
      <c r="P132" s="142">
        <f>O132*H132</f>
        <v>0</v>
      </c>
      <c r="Q132" s="142">
        <v>0</v>
      </c>
      <c r="R132" s="142">
        <f>Q132*H132</f>
        <v>0</v>
      </c>
      <c r="S132" s="142">
        <v>0</v>
      </c>
      <c r="T132" s="143">
        <f>S132*H132</f>
        <v>0</v>
      </c>
      <c r="AR132" s="144" t="s">
        <v>143</v>
      </c>
      <c r="AT132" s="144" t="s">
        <v>139</v>
      </c>
      <c r="AU132" s="144" t="s">
        <v>84</v>
      </c>
      <c r="AY132" s="17" t="s">
        <v>138</v>
      </c>
      <c r="BE132" s="145">
        <f>IF(N132="základní",J132,0)</f>
        <v>0</v>
      </c>
      <c r="BF132" s="145">
        <f>IF(N132="snížená",J132,0)</f>
        <v>0</v>
      </c>
      <c r="BG132" s="145">
        <f>IF(N132="zákl. přenesená",J132,0)</f>
        <v>0</v>
      </c>
      <c r="BH132" s="145">
        <f>IF(N132="sníž. přenesená",J132,0)</f>
        <v>0</v>
      </c>
      <c r="BI132" s="145">
        <f>IF(N132="nulová",J132,0)</f>
        <v>0</v>
      </c>
      <c r="BJ132" s="17" t="s">
        <v>82</v>
      </c>
      <c r="BK132" s="145">
        <f>ROUND(I132*H132,2)</f>
        <v>0</v>
      </c>
      <c r="BL132" s="17" t="s">
        <v>143</v>
      </c>
      <c r="BM132" s="144" t="s">
        <v>799</v>
      </c>
    </row>
    <row r="133" spans="2:65" s="12" customFormat="1" ht="11.25">
      <c r="B133" s="152"/>
      <c r="D133" s="146" t="s">
        <v>178</v>
      </c>
      <c r="E133" s="153" t="s">
        <v>1</v>
      </c>
      <c r="F133" s="154" t="s">
        <v>800</v>
      </c>
      <c r="H133" s="155">
        <v>66.239999999999995</v>
      </c>
      <c r="I133" s="156"/>
      <c r="L133" s="152"/>
      <c r="M133" s="157"/>
      <c r="T133" s="158"/>
      <c r="AT133" s="153" t="s">
        <v>178</v>
      </c>
      <c r="AU133" s="153" t="s">
        <v>84</v>
      </c>
      <c r="AV133" s="12" t="s">
        <v>84</v>
      </c>
      <c r="AW133" s="12" t="s">
        <v>31</v>
      </c>
      <c r="AX133" s="12" t="s">
        <v>74</v>
      </c>
      <c r="AY133" s="153" t="s">
        <v>138</v>
      </c>
    </row>
    <row r="134" spans="2:65" s="13" customFormat="1" ht="11.25">
      <c r="B134" s="163"/>
      <c r="D134" s="146" t="s">
        <v>178</v>
      </c>
      <c r="E134" s="164" t="s">
        <v>745</v>
      </c>
      <c r="F134" s="165" t="s">
        <v>221</v>
      </c>
      <c r="H134" s="166">
        <v>66.239999999999995</v>
      </c>
      <c r="I134" s="167"/>
      <c r="L134" s="163"/>
      <c r="M134" s="168"/>
      <c r="T134" s="169"/>
      <c r="AT134" s="164" t="s">
        <v>178</v>
      </c>
      <c r="AU134" s="164" t="s">
        <v>84</v>
      </c>
      <c r="AV134" s="13" t="s">
        <v>143</v>
      </c>
      <c r="AW134" s="13" t="s">
        <v>31</v>
      </c>
      <c r="AX134" s="13" t="s">
        <v>82</v>
      </c>
      <c r="AY134" s="164" t="s">
        <v>138</v>
      </c>
    </row>
    <row r="135" spans="2:65" s="1" customFormat="1" ht="33" customHeight="1">
      <c r="B135" s="131"/>
      <c r="C135" s="132" t="s">
        <v>137</v>
      </c>
      <c r="D135" s="132" t="s">
        <v>139</v>
      </c>
      <c r="E135" s="133" t="s">
        <v>801</v>
      </c>
      <c r="F135" s="134" t="s">
        <v>802</v>
      </c>
      <c r="G135" s="135" t="s">
        <v>214</v>
      </c>
      <c r="H135" s="136">
        <v>59.561</v>
      </c>
      <c r="I135" s="137"/>
      <c r="J135" s="138">
        <f>ROUND(I135*H135,2)</f>
        <v>0</v>
      </c>
      <c r="K135" s="139"/>
      <c r="L135" s="32"/>
      <c r="M135" s="140" t="s">
        <v>1</v>
      </c>
      <c r="N135" s="141" t="s">
        <v>39</v>
      </c>
      <c r="P135" s="142">
        <f>O135*H135</f>
        <v>0</v>
      </c>
      <c r="Q135" s="142">
        <v>0</v>
      </c>
      <c r="R135" s="142">
        <f>Q135*H135</f>
        <v>0</v>
      </c>
      <c r="S135" s="142">
        <v>0</v>
      </c>
      <c r="T135" s="143">
        <f>S135*H135</f>
        <v>0</v>
      </c>
      <c r="AR135" s="144" t="s">
        <v>143</v>
      </c>
      <c r="AT135" s="144" t="s">
        <v>139</v>
      </c>
      <c r="AU135" s="144" t="s">
        <v>84</v>
      </c>
      <c r="AY135" s="17" t="s">
        <v>138</v>
      </c>
      <c r="BE135" s="145">
        <f>IF(N135="základní",J135,0)</f>
        <v>0</v>
      </c>
      <c r="BF135" s="145">
        <f>IF(N135="snížená",J135,0)</f>
        <v>0</v>
      </c>
      <c r="BG135" s="145">
        <f>IF(N135="zákl. přenesená",J135,0)</f>
        <v>0</v>
      </c>
      <c r="BH135" s="145">
        <f>IF(N135="sníž. přenesená",J135,0)</f>
        <v>0</v>
      </c>
      <c r="BI135" s="145">
        <f>IF(N135="nulová",J135,0)</f>
        <v>0</v>
      </c>
      <c r="BJ135" s="17" t="s">
        <v>82</v>
      </c>
      <c r="BK135" s="145">
        <f>ROUND(I135*H135,2)</f>
        <v>0</v>
      </c>
      <c r="BL135" s="17" t="s">
        <v>143</v>
      </c>
      <c r="BM135" s="144" t="s">
        <v>803</v>
      </c>
    </row>
    <row r="136" spans="2:65" s="12" customFormat="1" ht="11.25">
      <c r="B136" s="152"/>
      <c r="D136" s="146" t="s">
        <v>178</v>
      </c>
      <c r="E136" s="153" t="s">
        <v>1</v>
      </c>
      <c r="F136" s="154" t="s">
        <v>804</v>
      </c>
      <c r="H136" s="155">
        <v>56.915999999999997</v>
      </c>
      <c r="I136" s="156"/>
      <c r="L136" s="152"/>
      <c r="M136" s="157"/>
      <c r="T136" s="158"/>
      <c r="AT136" s="153" t="s">
        <v>178</v>
      </c>
      <c r="AU136" s="153" t="s">
        <v>84</v>
      </c>
      <c r="AV136" s="12" t="s">
        <v>84</v>
      </c>
      <c r="AW136" s="12" t="s">
        <v>31</v>
      </c>
      <c r="AX136" s="12" t="s">
        <v>74</v>
      </c>
      <c r="AY136" s="153" t="s">
        <v>138</v>
      </c>
    </row>
    <row r="137" spans="2:65" s="12" customFormat="1" ht="11.25">
      <c r="B137" s="152"/>
      <c r="D137" s="146" t="s">
        <v>178</v>
      </c>
      <c r="E137" s="153" t="s">
        <v>1</v>
      </c>
      <c r="F137" s="154" t="s">
        <v>805</v>
      </c>
      <c r="H137" s="155">
        <v>2.645</v>
      </c>
      <c r="I137" s="156"/>
      <c r="L137" s="152"/>
      <c r="M137" s="157"/>
      <c r="T137" s="158"/>
      <c r="AT137" s="153" t="s">
        <v>178</v>
      </c>
      <c r="AU137" s="153" t="s">
        <v>84</v>
      </c>
      <c r="AV137" s="12" t="s">
        <v>84</v>
      </c>
      <c r="AW137" s="12" t="s">
        <v>31</v>
      </c>
      <c r="AX137" s="12" t="s">
        <v>74</v>
      </c>
      <c r="AY137" s="153" t="s">
        <v>138</v>
      </c>
    </row>
    <row r="138" spans="2:65" s="13" customFormat="1" ht="11.25">
      <c r="B138" s="163"/>
      <c r="D138" s="146" t="s">
        <v>178</v>
      </c>
      <c r="E138" s="164" t="s">
        <v>742</v>
      </c>
      <c r="F138" s="165" t="s">
        <v>221</v>
      </c>
      <c r="H138" s="166">
        <v>59.561</v>
      </c>
      <c r="I138" s="167"/>
      <c r="L138" s="163"/>
      <c r="M138" s="168"/>
      <c r="T138" s="169"/>
      <c r="AT138" s="164" t="s">
        <v>178</v>
      </c>
      <c r="AU138" s="164" t="s">
        <v>84</v>
      </c>
      <c r="AV138" s="13" t="s">
        <v>143</v>
      </c>
      <c r="AW138" s="13" t="s">
        <v>31</v>
      </c>
      <c r="AX138" s="13" t="s">
        <v>82</v>
      </c>
      <c r="AY138" s="164" t="s">
        <v>138</v>
      </c>
    </row>
    <row r="139" spans="2:65" s="1" customFormat="1" ht="33" customHeight="1">
      <c r="B139" s="131"/>
      <c r="C139" s="132" t="s">
        <v>168</v>
      </c>
      <c r="D139" s="132" t="s">
        <v>139</v>
      </c>
      <c r="E139" s="133" t="s">
        <v>806</v>
      </c>
      <c r="F139" s="134" t="s">
        <v>807</v>
      </c>
      <c r="G139" s="135" t="s">
        <v>214</v>
      </c>
      <c r="H139" s="136">
        <v>34.451999999999998</v>
      </c>
      <c r="I139" s="137"/>
      <c r="J139" s="138">
        <f>ROUND(I139*H139,2)</f>
        <v>0</v>
      </c>
      <c r="K139" s="139"/>
      <c r="L139" s="32"/>
      <c r="M139" s="140" t="s">
        <v>1</v>
      </c>
      <c r="N139" s="141" t="s">
        <v>39</v>
      </c>
      <c r="P139" s="142">
        <f>O139*H139</f>
        <v>0</v>
      </c>
      <c r="Q139" s="142">
        <v>0</v>
      </c>
      <c r="R139" s="142">
        <f>Q139*H139</f>
        <v>0</v>
      </c>
      <c r="S139" s="142">
        <v>0</v>
      </c>
      <c r="T139" s="143">
        <f>S139*H139</f>
        <v>0</v>
      </c>
      <c r="AR139" s="144" t="s">
        <v>143</v>
      </c>
      <c r="AT139" s="144" t="s">
        <v>139</v>
      </c>
      <c r="AU139" s="144" t="s">
        <v>84</v>
      </c>
      <c r="AY139" s="17" t="s">
        <v>138</v>
      </c>
      <c r="BE139" s="145">
        <f>IF(N139="základní",J139,0)</f>
        <v>0</v>
      </c>
      <c r="BF139" s="145">
        <f>IF(N139="snížená",J139,0)</f>
        <v>0</v>
      </c>
      <c r="BG139" s="145">
        <f>IF(N139="zákl. přenesená",J139,0)</f>
        <v>0</v>
      </c>
      <c r="BH139" s="145">
        <f>IF(N139="sníž. přenesená",J139,0)</f>
        <v>0</v>
      </c>
      <c r="BI139" s="145">
        <f>IF(N139="nulová",J139,0)</f>
        <v>0</v>
      </c>
      <c r="BJ139" s="17" t="s">
        <v>82</v>
      </c>
      <c r="BK139" s="145">
        <f>ROUND(I139*H139,2)</f>
        <v>0</v>
      </c>
      <c r="BL139" s="17" t="s">
        <v>143</v>
      </c>
      <c r="BM139" s="144" t="s">
        <v>808</v>
      </c>
    </row>
    <row r="140" spans="2:65" s="12" customFormat="1" ht="11.25">
      <c r="B140" s="152"/>
      <c r="D140" s="146" t="s">
        <v>178</v>
      </c>
      <c r="E140" s="153" t="s">
        <v>1</v>
      </c>
      <c r="F140" s="154" t="s">
        <v>809</v>
      </c>
      <c r="H140" s="155">
        <v>28.512</v>
      </c>
      <c r="I140" s="156"/>
      <c r="L140" s="152"/>
      <c r="M140" s="157"/>
      <c r="T140" s="158"/>
      <c r="AT140" s="153" t="s">
        <v>178</v>
      </c>
      <c r="AU140" s="153" t="s">
        <v>84</v>
      </c>
      <c r="AV140" s="12" t="s">
        <v>84</v>
      </c>
      <c r="AW140" s="12" t="s">
        <v>31</v>
      </c>
      <c r="AX140" s="12" t="s">
        <v>74</v>
      </c>
      <c r="AY140" s="153" t="s">
        <v>138</v>
      </c>
    </row>
    <row r="141" spans="2:65" s="12" customFormat="1" ht="11.25">
      <c r="B141" s="152"/>
      <c r="D141" s="146" t="s">
        <v>178</v>
      </c>
      <c r="E141" s="153" t="s">
        <v>1</v>
      </c>
      <c r="F141" s="154" t="s">
        <v>810</v>
      </c>
      <c r="H141" s="155">
        <v>5.94</v>
      </c>
      <c r="I141" s="156"/>
      <c r="L141" s="152"/>
      <c r="M141" s="157"/>
      <c r="T141" s="158"/>
      <c r="AT141" s="153" t="s">
        <v>178</v>
      </c>
      <c r="AU141" s="153" t="s">
        <v>84</v>
      </c>
      <c r="AV141" s="12" t="s">
        <v>84</v>
      </c>
      <c r="AW141" s="12" t="s">
        <v>31</v>
      </c>
      <c r="AX141" s="12" t="s">
        <v>74</v>
      </c>
      <c r="AY141" s="153" t="s">
        <v>138</v>
      </c>
    </row>
    <row r="142" spans="2:65" s="13" customFormat="1" ht="11.25">
      <c r="B142" s="163"/>
      <c r="D142" s="146" t="s">
        <v>178</v>
      </c>
      <c r="E142" s="164" t="s">
        <v>749</v>
      </c>
      <c r="F142" s="165" t="s">
        <v>221</v>
      </c>
      <c r="H142" s="166">
        <v>34.451999999999998</v>
      </c>
      <c r="I142" s="167"/>
      <c r="L142" s="163"/>
      <c r="M142" s="168"/>
      <c r="T142" s="169"/>
      <c r="AT142" s="164" t="s">
        <v>178</v>
      </c>
      <c r="AU142" s="164" t="s">
        <v>84</v>
      </c>
      <c r="AV142" s="13" t="s">
        <v>143</v>
      </c>
      <c r="AW142" s="13" t="s">
        <v>31</v>
      </c>
      <c r="AX142" s="13" t="s">
        <v>82</v>
      </c>
      <c r="AY142" s="164" t="s">
        <v>138</v>
      </c>
    </row>
    <row r="143" spans="2:65" s="1" customFormat="1" ht="37.9" customHeight="1">
      <c r="B143" s="131"/>
      <c r="C143" s="132" t="s">
        <v>173</v>
      </c>
      <c r="D143" s="132" t="s">
        <v>139</v>
      </c>
      <c r="E143" s="133" t="s">
        <v>811</v>
      </c>
      <c r="F143" s="134" t="s">
        <v>812</v>
      </c>
      <c r="G143" s="135" t="s">
        <v>214</v>
      </c>
      <c r="H143" s="136">
        <v>163.72399999999999</v>
      </c>
      <c r="I143" s="137"/>
      <c r="J143" s="138">
        <f>ROUND(I143*H143,2)</f>
        <v>0</v>
      </c>
      <c r="K143" s="139"/>
      <c r="L143" s="32"/>
      <c r="M143" s="140" t="s">
        <v>1</v>
      </c>
      <c r="N143" s="141" t="s">
        <v>39</v>
      </c>
      <c r="P143" s="142">
        <f>O143*H143</f>
        <v>0</v>
      </c>
      <c r="Q143" s="142">
        <v>0</v>
      </c>
      <c r="R143" s="142">
        <f>Q143*H143</f>
        <v>0</v>
      </c>
      <c r="S143" s="142">
        <v>0</v>
      </c>
      <c r="T143" s="143">
        <f>S143*H143</f>
        <v>0</v>
      </c>
      <c r="AR143" s="144" t="s">
        <v>143</v>
      </c>
      <c r="AT143" s="144" t="s">
        <v>139</v>
      </c>
      <c r="AU143" s="144" t="s">
        <v>84</v>
      </c>
      <c r="AY143" s="17" t="s">
        <v>138</v>
      </c>
      <c r="BE143" s="145">
        <f>IF(N143="základní",J143,0)</f>
        <v>0</v>
      </c>
      <c r="BF143" s="145">
        <f>IF(N143="snížená",J143,0)</f>
        <v>0</v>
      </c>
      <c r="BG143" s="145">
        <f>IF(N143="zákl. přenesená",J143,0)</f>
        <v>0</v>
      </c>
      <c r="BH143" s="145">
        <f>IF(N143="sníž. přenesená",J143,0)</f>
        <v>0</v>
      </c>
      <c r="BI143" s="145">
        <f>IF(N143="nulová",J143,0)</f>
        <v>0</v>
      </c>
      <c r="BJ143" s="17" t="s">
        <v>82</v>
      </c>
      <c r="BK143" s="145">
        <f>ROUND(I143*H143,2)</f>
        <v>0</v>
      </c>
      <c r="BL143" s="17" t="s">
        <v>143</v>
      </c>
      <c r="BM143" s="144" t="s">
        <v>813</v>
      </c>
    </row>
    <row r="144" spans="2:65" s="12" customFormat="1" ht="11.25">
      <c r="B144" s="152"/>
      <c r="D144" s="146" t="s">
        <v>178</v>
      </c>
      <c r="E144" s="153" t="s">
        <v>736</v>
      </c>
      <c r="F144" s="154" t="s">
        <v>814</v>
      </c>
      <c r="H144" s="155">
        <v>234.51</v>
      </c>
      <c r="I144" s="156"/>
      <c r="L144" s="152"/>
      <c r="M144" s="157"/>
      <c r="T144" s="158"/>
      <c r="AT144" s="153" t="s">
        <v>178</v>
      </c>
      <c r="AU144" s="153" t="s">
        <v>84</v>
      </c>
      <c r="AV144" s="12" t="s">
        <v>84</v>
      </c>
      <c r="AW144" s="12" t="s">
        <v>31</v>
      </c>
      <c r="AX144" s="12" t="s">
        <v>74</v>
      </c>
      <c r="AY144" s="153" t="s">
        <v>138</v>
      </c>
    </row>
    <row r="145" spans="2:65" s="12" customFormat="1" ht="11.25">
      <c r="B145" s="152"/>
      <c r="D145" s="146" t="s">
        <v>178</v>
      </c>
      <c r="E145" s="153" t="s">
        <v>738</v>
      </c>
      <c r="F145" s="154" t="s">
        <v>815</v>
      </c>
      <c r="H145" s="155">
        <v>210.5</v>
      </c>
      <c r="I145" s="156"/>
      <c r="L145" s="152"/>
      <c r="M145" s="157"/>
      <c r="T145" s="158"/>
      <c r="AT145" s="153" t="s">
        <v>178</v>
      </c>
      <c r="AU145" s="153" t="s">
        <v>84</v>
      </c>
      <c r="AV145" s="12" t="s">
        <v>84</v>
      </c>
      <c r="AW145" s="12" t="s">
        <v>31</v>
      </c>
      <c r="AX145" s="12" t="s">
        <v>74</v>
      </c>
      <c r="AY145" s="153" t="s">
        <v>138</v>
      </c>
    </row>
    <row r="146" spans="2:65" s="12" customFormat="1" ht="11.25">
      <c r="B146" s="152"/>
      <c r="D146" s="146" t="s">
        <v>178</v>
      </c>
      <c r="E146" s="153" t="s">
        <v>733</v>
      </c>
      <c r="F146" s="154" t="s">
        <v>816</v>
      </c>
      <c r="H146" s="155">
        <v>4</v>
      </c>
      <c r="I146" s="156"/>
      <c r="L146" s="152"/>
      <c r="M146" s="157"/>
      <c r="T146" s="158"/>
      <c r="AT146" s="153" t="s">
        <v>178</v>
      </c>
      <c r="AU146" s="153" t="s">
        <v>84</v>
      </c>
      <c r="AV146" s="12" t="s">
        <v>84</v>
      </c>
      <c r="AW146" s="12" t="s">
        <v>31</v>
      </c>
      <c r="AX146" s="12" t="s">
        <v>74</v>
      </c>
      <c r="AY146" s="153" t="s">
        <v>138</v>
      </c>
    </row>
    <row r="147" spans="2:65" s="12" customFormat="1" ht="11.25">
      <c r="B147" s="152"/>
      <c r="D147" s="146" t="s">
        <v>178</v>
      </c>
      <c r="E147" s="153" t="s">
        <v>751</v>
      </c>
      <c r="F147" s="154" t="s">
        <v>817</v>
      </c>
      <c r="H147" s="155">
        <v>163.72399999999999</v>
      </c>
      <c r="I147" s="156"/>
      <c r="L147" s="152"/>
      <c r="M147" s="157"/>
      <c r="T147" s="158"/>
      <c r="AT147" s="153" t="s">
        <v>178</v>
      </c>
      <c r="AU147" s="153" t="s">
        <v>84</v>
      </c>
      <c r="AV147" s="12" t="s">
        <v>84</v>
      </c>
      <c r="AW147" s="12" t="s">
        <v>31</v>
      </c>
      <c r="AX147" s="12" t="s">
        <v>82</v>
      </c>
      <c r="AY147" s="153" t="s">
        <v>138</v>
      </c>
    </row>
    <row r="148" spans="2:65" s="1" customFormat="1" ht="33" customHeight="1">
      <c r="B148" s="131"/>
      <c r="C148" s="132" t="s">
        <v>180</v>
      </c>
      <c r="D148" s="132" t="s">
        <v>139</v>
      </c>
      <c r="E148" s="133" t="s">
        <v>818</v>
      </c>
      <c r="F148" s="134" t="s">
        <v>819</v>
      </c>
      <c r="G148" s="135" t="s">
        <v>214</v>
      </c>
      <c r="H148" s="136">
        <v>18.407</v>
      </c>
      <c r="I148" s="137"/>
      <c r="J148" s="138">
        <f>ROUND(I148*H148,2)</f>
        <v>0</v>
      </c>
      <c r="K148" s="139"/>
      <c r="L148" s="32"/>
      <c r="M148" s="140" t="s">
        <v>1</v>
      </c>
      <c r="N148" s="141" t="s">
        <v>39</v>
      </c>
      <c r="P148" s="142">
        <f>O148*H148</f>
        <v>0</v>
      </c>
      <c r="Q148" s="142">
        <v>0</v>
      </c>
      <c r="R148" s="142">
        <f>Q148*H148</f>
        <v>0</v>
      </c>
      <c r="S148" s="142">
        <v>0</v>
      </c>
      <c r="T148" s="143">
        <f>S148*H148</f>
        <v>0</v>
      </c>
      <c r="AR148" s="144" t="s">
        <v>143</v>
      </c>
      <c r="AT148" s="144" t="s">
        <v>139</v>
      </c>
      <c r="AU148" s="144" t="s">
        <v>84</v>
      </c>
      <c r="AY148" s="17" t="s">
        <v>138</v>
      </c>
      <c r="BE148" s="145">
        <f>IF(N148="základní",J148,0)</f>
        <v>0</v>
      </c>
      <c r="BF148" s="145">
        <f>IF(N148="snížená",J148,0)</f>
        <v>0</v>
      </c>
      <c r="BG148" s="145">
        <f>IF(N148="zákl. přenesená",J148,0)</f>
        <v>0</v>
      </c>
      <c r="BH148" s="145">
        <f>IF(N148="sníž. přenesená",J148,0)</f>
        <v>0</v>
      </c>
      <c r="BI148" s="145">
        <f>IF(N148="nulová",J148,0)</f>
        <v>0</v>
      </c>
      <c r="BJ148" s="17" t="s">
        <v>82</v>
      </c>
      <c r="BK148" s="145">
        <f>ROUND(I148*H148,2)</f>
        <v>0</v>
      </c>
      <c r="BL148" s="17" t="s">
        <v>143</v>
      </c>
      <c r="BM148" s="144" t="s">
        <v>820</v>
      </c>
    </row>
    <row r="149" spans="2:65" s="12" customFormat="1" ht="11.25">
      <c r="B149" s="152"/>
      <c r="D149" s="146" t="s">
        <v>178</v>
      </c>
      <c r="E149" s="153" t="s">
        <v>747</v>
      </c>
      <c r="F149" s="154" t="s">
        <v>821</v>
      </c>
      <c r="H149" s="155">
        <v>18.407</v>
      </c>
      <c r="I149" s="156"/>
      <c r="L149" s="152"/>
      <c r="M149" s="157"/>
      <c r="T149" s="158"/>
      <c r="AT149" s="153" t="s">
        <v>178</v>
      </c>
      <c r="AU149" s="153" t="s">
        <v>84</v>
      </c>
      <c r="AV149" s="12" t="s">
        <v>84</v>
      </c>
      <c r="AW149" s="12" t="s">
        <v>31</v>
      </c>
      <c r="AX149" s="12" t="s">
        <v>82</v>
      </c>
      <c r="AY149" s="153" t="s">
        <v>138</v>
      </c>
    </row>
    <row r="150" spans="2:65" s="12" customFormat="1" ht="11.25">
      <c r="B150" s="152"/>
      <c r="D150" s="146" t="s">
        <v>178</v>
      </c>
      <c r="E150" s="153" t="s">
        <v>740</v>
      </c>
      <c r="F150" s="154" t="s">
        <v>822</v>
      </c>
      <c r="H150" s="155">
        <v>1.93</v>
      </c>
      <c r="I150" s="156"/>
      <c r="L150" s="152"/>
      <c r="M150" s="157"/>
      <c r="T150" s="158"/>
      <c r="AT150" s="153" t="s">
        <v>178</v>
      </c>
      <c r="AU150" s="153" t="s">
        <v>84</v>
      </c>
      <c r="AV150" s="12" t="s">
        <v>84</v>
      </c>
      <c r="AW150" s="12" t="s">
        <v>31</v>
      </c>
      <c r="AX150" s="12" t="s">
        <v>74</v>
      </c>
      <c r="AY150" s="153" t="s">
        <v>138</v>
      </c>
    </row>
    <row r="151" spans="2:65" s="12" customFormat="1" ht="11.25">
      <c r="B151" s="152"/>
      <c r="D151" s="146" t="s">
        <v>178</v>
      </c>
      <c r="E151" s="153" t="s">
        <v>777</v>
      </c>
      <c r="F151" s="154" t="s">
        <v>823</v>
      </c>
      <c r="H151" s="155">
        <v>0.2</v>
      </c>
      <c r="I151" s="156"/>
      <c r="L151" s="152"/>
      <c r="M151" s="157"/>
      <c r="T151" s="158"/>
      <c r="AT151" s="153" t="s">
        <v>178</v>
      </c>
      <c r="AU151" s="153" t="s">
        <v>84</v>
      </c>
      <c r="AV151" s="12" t="s">
        <v>84</v>
      </c>
      <c r="AW151" s="12" t="s">
        <v>31</v>
      </c>
      <c r="AX151" s="12" t="s">
        <v>74</v>
      </c>
      <c r="AY151" s="153" t="s">
        <v>138</v>
      </c>
    </row>
    <row r="152" spans="2:65" s="12" customFormat="1" ht="11.25">
      <c r="B152" s="152"/>
      <c r="D152" s="146" t="s">
        <v>178</v>
      </c>
      <c r="E152" s="153" t="s">
        <v>773</v>
      </c>
      <c r="F152" s="154" t="s">
        <v>824</v>
      </c>
      <c r="H152" s="155">
        <v>0.8</v>
      </c>
      <c r="I152" s="156"/>
      <c r="L152" s="152"/>
      <c r="M152" s="157"/>
      <c r="T152" s="158"/>
      <c r="AT152" s="153" t="s">
        <v>178</v>
      </c>
      <c r="AU152" s="153" t="s">
        <v>84</v>
      </c>
      <c r="AV152" s="12" t="s">
        <v>84</v>
      </c>
      <c r="AW152" s="12" t="s">
        <v>31</v>
      </c>
      <c r="AX152" s="12" t="s">
        <v>74</v>
      </c>
      <c r="AY152" s="153" t="s">
        <v>138</v>
      </c>
    </row>
    <row r="153" spans="2:65" s="12" customFormat="1" ht="11.25">
      <c r="B153" s="152"/>
      <c r="D153" s="146" t="s">
        <v>178</v>
      </c>
      <c r="E153" s="153" t="s">
        <v>731</v>
      </c>
      <c r="F153" s="154" t="s">
        <v>825</v>
      </c>
      <c r="H153" s="155">
        <v>13.3</v>
      </c>
      <c r="I153" s="156"/>
      <c r="L153" s="152"/>
      <c r="M153" s="157"/>
      <c r="T153" s="158"/>
      <c r="AT153" s="153" t="s">
        <v>178</v>
      </c>
      <c r="AU153" s="153" t="s">
        <v>84</v>
      </c>
      <c r="AV153" s="12" t="s">
        <v>84</v>
      </c>
      <c r="AW153" s="12" t="s">
        <v>31</v>
      </c>
      <c r="AX153" s="12" t="s">
        <v>74</v>
      </c>
      <c r="AY153" s="153" t="s">
        <v>138</v>
      </c>
    </row>
    <row r="154" spans="2:65" s="12" customFormat="1" ht="11.25">
      <c r="B154" s="152"/>
      <c r="D154" s="146" t="s">
        <v>178</v>
      </c>
      <c r="E154" s="153" t="s">
        <v>775</v>
      </c>
      <c r="F154" s="154" t="s">
        <v>826</v>
      </c>
      <c r="H154" s="155">
        <v>0.1</v>
      </c>
      <c r="I154" s="156"/>
      <c r="L154" s="152"/>
      <c r="M154" s="157"/>
      <c r="T154" s="158"/>
      <c r="AT154" s="153" t="s">
        <v>178</v>
      </c>
      <c r="AU154" s="153" t="s">
        <v>84</v>
      </c>
      <c r="AV154" s="12" t="s">
        <v>84</v>
      </c>
      <c r="AW154" s="12" t="s">
        <v>31</v>
      </c>
      <c r="AX154" s="12" t="s">
        <v>74</v>
      </c>
      <c r="AY154" s="153" t="s">
        <v>138</v>
      </c>
    </row>
    <row r="155" spans="2:65" s="12" customFormat="1" ht="11.25">
      <c r="B155" s="152"/>
      <c r="D155" s="146" t="s">
        <v>178</v>
      </c>
      <c r="E155" s="153" t="s">
        <v>759</v>
      </c>
      <c r="F155" s="154" t="s">
        <v>827</v>
      </c>
      <c r="H155" s="155">
        <v>0.2</v>
      </c>
      <c r="I155" s="156"/>
      <c r="L155" s="152"/>
      <c r="M155" s="157"/>
      <c r="T155" s="158"/>
      <c r="AT155" s="153" t="s">
        <v>178</v>
      </c>
      <c r="AU155" s="153" t="s">
        <v>84</v>
      </c>
      <c r="AV155" s="12" t="s">
        <v>84</v>
      </c>
      <c r="AW155" s="12" t="s">
        <v>31</v>
      </c>
      <c r="AX155" s="12" t="s">
        <v>74</v>
      </c>
      <c r="AY155" s="153" t="s">
        <v>138</v>
      </c>
    </row>
    <row r="156" spans="2:65" s="12" customFormat="1" ht="11.25">
      <c r="B156" s="152"/>
      <c r="D156" s="146" t="s">
        <v>178</v>
      </c>
      <c r="E156" s="153" t="s">
        <v>778</v>
      </c>
      <c r="F156" s="154" t="s">
        <v>828</v>
      </c>
      <c r="H156" s="155">
        <v>0.41799999999999998</v>
      </c>
      <c r="I156" s="156"/>
      <c r="L156" s="152"/>
      <c r="M156" s="157"/>
      <c r="T156" s="158"/>
      <c r="AT156" s="153" t="s">
        <v>178</v>
      </c>
      <c r="AU156" s="153" t="s">
        <v>84</v>
      </c>
      <c r="AV156" s="12" t="s">
        <v>84</v>
      </c>
      <c r="AW156" s="12" t="s">
        <v>31</v>
      </c>
      <c r="AX156" s="12" t="s">
        <v>74</v>
      </c>
      <c r="AY156" s="153" t="s">
        <v>138</v>
      </c>
    </row>
    <row r="157" spans="2:65" s="12" customFormat="1" ht="11.25">
      <c r="B157" s="152"/>
      <c r="D157" s="146" t="s">
        <v>178</v>
      </c>
      <c r="E157" s="153" t="s">
        <v>755</v>
      </c>
      <c r="F157" s="154" t="s">
        <v>829</v>
      </c>
      <c r="H157" s="155">
        <v>4.9020000000000001</v>
      </c>
      <c r="I157" s="156"/>
      <c r="L157" s="152"/>
      <c r="M157" s="157"/>
      <c r="T157" s="158"/>
      <c r="AT157" s="153" t="s">
        <v>178</v>
      </c>
      <c r="AU157" s="153" t="s">
        <v>84</v>
      </c>
      <c r="AV157" s="12" t="s">
        <v>84</v>
      </c>
      <c r="AW157" s="12" t="s">
        <v>31</v>
      </c>
      <c r="AX157" s="12" t="s">
        <v>74</v>
      </c>
      <c r="AY157" s="153" t="s">
        <v>138</v>
      </c>
    </row>
    <row r="158" spans="2:65" s="12" customFormat="1" ht="11.25">
      <c r="B158" s="152"/>
      <c r="D158" s="146" t="s">
        <v>178</v>
      </c>
      <c r="E158" s="153" t="s">
        <v>753</v>
      </c>
      <c r="F158" s="154" t="s">
        <v>830</v>
      </c>
      <c r="H158" s="155">
        <v>1.0640000000000001</v>
      </c>
      <c r="I158" s="156"/>
      <c r="L158" s="152"/>
      <c r="M158" s="157"/>
      <c r="T158" s="158"/>
      <c r="AT158" s="153" t="s">
        <v>178</v>
      </c>
      <c r="AU158" s="153" t="s">
        <v>84</v>
      </c>
      <c r="AV158" s="12" t="s">
        <v>84</v>
      </c>
      <c r="AW158" s="12" t="s">
        <v>31</v>
      </c>
      <c r="AX158" s="12" t="s">
        <v>74</v>
      </c>
      <c r="AY158" s="153" t="s">
        <v>138</v>
      </c>
    </row>
    <row r="159" spans="2:65" s="1" customFormat="1" ht="21.75" customHeight="1">
      <c r="B159" s="131"/>
      <c r="C159" s="132" t="s">
        <v>186</v>
      </c>
      <c r="D159" s="132" t="s">
        <v>139</v>
      </c>
      <c r="E159" s="133" t="s">
        <v>831</v>
      </c>
      <c r="F159" s="134" t="s">
        <v>832</v>
      </c>
      <c r="G159" s="135" t="s">
        <v>207</v>
      </c>
      <c r="H159" s="136">
        <v>25.68</v>
      </c>
      <c r="I159" s="137"/>
      <c r="J159" s="138">
        <f>ROUND(I159*H159,2)</f>
        <v>0</v>
      </c>
      <c r="K159" s="139"/>
      <c r="L159" s="32"/>
      <c r="M159" s="140" t="s">
        <v>1</v>
      </c>
      <c r="N159" s="141" t="s">
        <v>39</v>
      </c>
      <c r="P159" s="142">
        <f>O159*H159</f>
        <v>0</v>
      </c>
      <c r="Q159" s="142">
        <v>1.49E-3</v>
      </c>
      <c r="R159" s="142">
        <f>Q159*H159</f>
        <v>3.8263199999999997E-2</v>
      </c>
      <c r="S159" s="142">
        <v>0</v>
      </c>
      <c r="T159" s="143">
        <f>S159*H159</f>
        <v>0</v>
      </c>
      <c r="AR159" s="144" t="s">
        <v>143</v>
      </c>
      <c r="AT159" s="144" t="s">
        <v>139</v>
      </c>
      <c r="AU159" s="144" t="s">
        <v>84</v>
      </c>
      <c r="AY159" s="17" t="s">
        <v>138</v>
      </c>
      <c r="BE159" s="145">
        <f>IF(N159="základní",J159,0)</f>
        <v>0</v>
      </c>
      <c r="BF159" s="145">
        <f>IF(N159="snížená",J159,0)</f>
        <v>0</v>
      </c>
      <c r="BG159" s="145">
        <f>IF(N159="zákl. přenesená",J159,0)</f>
        <v>0</v>
      </c>
      <c r="BH159" s="145">
        <f>IF(N159="sníž. přenesená",J159,0)</f>
        <v>0</v>
      </c>
      <c r="BI159" s="145">
        <f>IF(N159="nulová",J159,0)</f>
        <v>0</v>
      </c>
      <c r="BJ159" s="17" t="s">
        <v>82</v>
      </c>
      <c r="BK159" s="145">
        <f>ROUND(I159*H159,2)</f>
        <v>0</v>
      </c>
      <c r="BL159" s="17" t="s">
        <v>143</v>
      </c>
      <c r="BM159" s="144" t="s">
        <v>833</v>
      </c>
    </row>
    <row r="160" spans="2:65" s="12" customFormat="1" ht="11.25">
      <c r="B160" s="152"/>
      <c r="D160" s="146" t="s">
        <v>178</v>
      </c>
      <c r="E160" s="153" t="s">
        <v>1</v>
      </c>
      <c r="F160" s="154" t="s">
        <v>834</v>
      </c>
      <c r="H160" s="155">
        <v>25.68</v>
      </c>
      <c r="I160" s="156"/>
      <c r="L160" s="152"/>
      <c r="M160" s="157"/>
      <c r="T160" s="158"/>
      <c r="AT160" s="153" t="s">
        <v>178</v>
      </c>
      <c r="AU160" s="153" t="s">
        <v>84</v>
      </c>
      <c r="AV160" s="12" t="s">
        <v>84</v>
      </c>
      <c r="AW160" s="12" t="s">
        <v>31</v>
      </c>
      <c r="AX160" s="12" t="s">
        <v>82</v>
      </c>
      <c r="AY160" s="153" t="s">
        <v>138</v>
      </c>
    </row>
    <row r="161" spans="2:65" s="1" customFormat="1" ht="16.5" customHeight="1">
      <c r="B161" s="131"/>
      <c r="C161" s="132" t="s">
        <v>190</v>
      </c>
      <c r="D161" s="132" t="s">
        <v>139</v>
      </c>
      <c r="E161" s="133" t="s">
        <v>835</v>
      </c>
      <c r="F161" s="134" t="s">
        <v>836</v>
      </c>
      <c r="G161" s="135" t="s">
        <v>207</v>
      </c>
      <c r="H161" s="136">
        <v>25.68</v>
      </c>
      <c r="I161" s="137"/>
      <c r="J161" s="138">
        <f>ROUND(I161*H161,2)</f>
        <v>0</v>
      </c>
      <c r="K161" s="139"/>
      <c r="L161" s="32"/>
      <c r="M161" s="140" t="s">
        <v>1</v>
      </c>
      <c r="N161" s="141" t="s">
        <v>39</v>
      </c>
      <c r="P161" s="142">
        <f>O161*H161</f>
        <v>0</v>
      </c>
      <c r="Q161" s="142">
        <v>0</v>
      </c>
      <c r="R161" s="142">
        <f>Q161*H161</f>
        <v>0</v>
      </c>
      <c r="S161" s="142">
        <v>0</v>
      </c>
      <c r="T161" s="143">
        <f>S161*H161</f>
        <v>0</v>
      </c>
      <c r="AR161" s="144" t="s">
        <v>143</v>
      </c>
      <c r="AT161" s="144" t="s">
        <v>139</v>
      </c>
      <c r="AU161" s="144" t="s">
        <v>84</v>
      </c>
      <c r="AY161" s="17" t="s">
        <v>138</v>
      </c>
      <c r="BE161" s="145">
        <f>IF(N161="základní",J161,0)</f>
        <v>0</v>
      </c>
      <c r="BF161" s="145">
        <f>IF(N161="snížená",J161,0)</f>
        <v>0</v>
      </c>
      <c r="BG161" s="145">
        <f>IF(N161="zákl. přenesená",J161,0)</f>
        <v>0</v>
      </c>
      <c r="BH161" s="145">
        <f>IF(N161="sníž. přenesená",J161,0)</f>
        <v>0</v>
      </c>
      <c r="BI161" s="145">
        <f>IF(N161="nulová",J161,0)</f>
        <v>0</v>
      </c>
      <c r="BJ161" s="17" t="s">
        <v>82</v>
      </c>
      <c r="BK161" s="145">
        <f>ROUND(I161*H161,2)</f>
        <v>0</v>
      </c>
      <c r="BL161" s="17" t="s">
        <v>143</v>
      </c>
      <c r="BM161" s="144" t="s">
        <v>837</v>
      </c>
    </row>
    <row r="162" spans="2:65" s="1" customFormat="1" ht="21.75" customHeight="1">
      <c r="B162" s="131"/>
      <c r="C162" s="132" t="s">
        <v>339</v>
      </c>
      <c r="D162" s="132" t="s">
        <v>139</v>
      </c>
      <c r="E162" s="133" t="s">
        <v>838</v>
      </c>
      <c r="F162" s="134" t="s">
        <v>839</v>
      </c>
      <c r="G162" s="135" t="s">
        <v>207</v>
      </c>
      <c r="H162" s="136">
        <v>51.338000000000001</v>
      </c>
      <c r="I162" s="137"/>
      <c r="J162" s="138">
        <f>ROUND(I162*H162,2)</f>
        <v>0</v>
      </c>
      <c r="K162" s="139"/>
      <c r="L162" s="32"/>
      <c r="M162" s="140" t="s">
        <v>1</v>
      </c>
      <c r="N162" s="141" t="s">
        <v>39</v>
      </c>
      <c r="P162" s="142">
        <f>O162*H162</f>
        <v>0</v>
      </c>
      <c r="Q162" s="142">
        <v>5.8E-4</v>
      </c>
      <c r="R162" s="142">
        <f>Q162*H162</f>
        <v>2.977604E-2</v>
      </c>
      <c r="S162" s="142">
        <v>0</v>
      </c>
      <c r="T162" s="143">
        <f>S162*H162</f>
        <v>0</v>
      </c>
      <c r="AR162" s="144" t="s">
        <v>143</v>
      </c>
      <c r="AT162" s="144" t="s">
        <v>139</v>
      </c>
      <c r="AU162" s="144" t="s">
        <v>84</v>
      </c>
      <c r="AY162" s="17" t="s">
        <v>138</v>
      </c>
      <c r="BE162" s="145">
        <f>IF(N162="základní",J162,0)</f>
        <v>0</v>
      </c>
      <c r="BF162" s="145">
        <f>IF(N162="snížená",J162,0)</f>
        <v>0</v>
      </c>
      <c r="BG162" s="145">
        <f>IF(N162="zákl. přenesená",J162,0)</f>
        <v>0</v>
      </c>
      <c r="BH162" s="145">
        <f>IF(N162="sníž. přenesená",J162,0)</f>
        <v>0</v>
      </c>
      <c r="BI162" s="145">
        <f>IF(N162="nulová",J162,0)</f>
        <v>0</v>
      </c>
      <c r="BJ162" s="17" t="s">
        <v>82</v>
      </c>
      <c r="BK162" s="145">
        <f>ROUND(I162*H162,2)</f>
        <v>0</v>
      </c>
      <c r="BL162" s="17" t="s">
        <v>143</v>
      </c>
      <c r="BM162" s="144" t="s">
        <v>840</v>
      </c>
    </row>
    <row r="163" spans="2:65" s="12" customFormat="1" ht="11.25">
      <c r="B163" s="152"/>
      <c r="D163" s="146" t="s">
        <v>178</v>
      </c>
      <c r="E163" s="153" t="s">
        <v>1</v>
      </c>
      <c r="F163" s="154" t="s">
        <v>841</v>
      </c>
      <c r="H163" s="155">
        <v>51.338000000000001</v>
      </c>
      <c r="I163" s="156"/>
      <c r="L163" s="152"/>
      <c r="M163" s="157"/>
      <c r="T163" s="158"/>
      <c r="AT163" s="153" t="s">
        <v>178</v>
      </c>
      <c r="AU163" s="153" t="s">
        <v>84</v>
      </c>
      <c r="AV163" s="12" t="s">
        <v>84</v>
      </c>
      <c r="AW163" s="12" t="s">
        <v>31</v>
      </c>
      <c r="AX163" s="12" t="s">
        <v>82</v>
      </c>
      <c r="AY163" s="153" t="s">
        <v>138</v>
      </c>
    </row>
    <row r="164" spans="2:65" s="1" customFormat="1" ht="21.75" customHeight="1">
      <c r="B164" s="131"/>
      <c r="C164" s="132" t="s">
        <v>348</v>
      </c>
      <c r="D164" s="132" t="s">
        <v>139</v>
      </c>
      <c r="E164" s="133" t="s">
        <v>842</v>
      </c>
      <c r="F164" s="134" t="s">
        <v>843</v>
      </c>
      <c r="G164" s="135" t="s">
        <v>207</v>
      </c>
      <c r="H164" s="136">
        <v>51.338000000000001</v>
      </c>
      <c r="I164" s="137"/>
      <c r="J164" s="138">
        <f>ROUND(I164*H164,2)</f>
        <v>0</v>
      </c>
      <c r="K164" s="139"/>
      <c r="L164" s="32"/>
      <c r="M164" s="140" t="s">
        <v>1</v>
      </c>
      <c r="N164" s="141" t="s">
        <v>39</v>
      </c>
      <c r="P164" s="142">
        <f>O164*H164</f>
        <v>0</v>
      </c>
      <c r="Q164" s="142">
        <v>0</v>
      </c>
      <c r="R164" s="142">
        <f>Q164*H164</f>
        <v>0</v>
      </c>
      <c r="S164" s="142">
        <v>0</v>
      </c>
      <c r="T164" s="143">
        <f>S164*H164</f>
        <v>0</v>
      </c>
      <c r="AR164" s="144" t="s">
        <v>143</v>
      </c>
      <c r="AT164" s="144" t="s">
        <v>139</v>
      </c>
      <c r="AU164" s="144" t="s">
        <v>84</v>
      </c>
      <c r="AY164" s="17" t="s">
        <v>138</v>
      </c>
      <c r="BE164" s="145">
        <f>IF(N164="základní",J164,0)</f>
        <v>0</v>
      </c>
      <c r="BF164" s="145">
        <f>IF(N164="snížená",J164,0)</f>
        <v>0</v>
      </c>
      <c r="BG164" s="145">
        <f>IF(N164="zákl. přenesená",J164,0)</f>
        <v>0</v>
      </c>
      <c r="BH164" s="145">
        <f>IF(N164="sníž. přenesená",J164,0)</f>
        <v>0</v>
      </c>
      <c r="BI164" s="145">
        <f>IF(N164="nulová",J164,0)</f>
        <v>0</v>
      </c>
      <c r="BJ164" s="17" t="s">
        <v>82</v>
      </c>
      <c r="BK164" s="145">
        <f>ROUND(I164*H164,2)</f>
        <v>0</v>
      </c>
      <c r="BL164" s="17" t="s">
        <v>143</v>
      </c>
      <c r="BM164" s="144" t="s">
        <v>844</v>
      </c>
    </row>
    <row r="165" spans="2:65" s="1" customFormat="1" ht="37.9" customHeight="1">
      <c r="B165" s="131"/>
      <c r="C165" s="132" t="s">
        <v>353</v>
      </c>
      <c r="D165" s="132" t="s">
        <v>139</v>
      </c>
      <c r="E165" s="133" t="s">
        <v>310</v>
      </c>
      <c r="F165" s="134" t="s">
        <v>311</v>
      </c>
      <c r="G165" s="135" t="s">
        <v>214</v>
      </c>
      <c r="H165" s="136">
        <v>413.38400000000001</v>
      </c>
      <c r="I165" s="137"/>
      <c r="J165" s="138">
        <f>ROUND(I165*H165,2)</f>
        <v>0</v>
      </c>
      <c r="K165" s="139"/>
      <c r="L165" s="32"/>
      <c r="M165" s="140" t="s">
        <v>1</v>
      </c>
      <c r="N165" s="141" t="s">
        <v>39</v>
      </c>
      <c r="P165" s="142">
        <f>O165*H165</f>
        <v>0</v>
      </c>
      <c r="Q165" s="142">
        <v>0</v>
      </c>
      <c r="R165" s="142">
        <f>Q165*H165</f>
        <v>0</v>
      </c>
      <c r="S165" s="142">
        <v>0</v>
      </c>
      <c r="T165" s="143">
        <f>S165*H165</f>
        <v>0</v>
      </c>
      <c r="AR165" s="144" t="s">
        <v>143</v>
      </c>
      <c r="AT165" s="144" t="s">
        <v>139</v>
      </c>
      <c r="AU165" s="144" t="s">
        <v>84</v>
      </c>
      <c r="AY165" s="17" t="s">
        <v>138</v>
      </c>
      <c r="BE165" s="145">
        <f>IF(N165="základní",J165,0)</f>
        <v>0</v>
      </c>
      <c r="BF165" s="145">
        <f>IF(N165="snížená",J165,0)</f>
        <v>0</v>
      </c>
      <c r="BG165" s="145">
        <f>IF(N165="zákl. přenesená",J165,0)</f>
        <v>0</v>
      </c>
      <c r="BH165" s="145">
        <f>IF(N165="sníž. přenesená",J165,0)</f>
        <v>0</v>
      </c>
      <c r="BI165" s="145">
        <f>IF(N165="nulová",J165,0)</f>
        <v>0</v>
      </c>
      <c r="BJ165" s="17" t="s">
        <v>82</v>
      </c>
      <c r="BK165" s="145">
        <f>ROUND(I165*H165,2)</f>
        <v>0</v>
      </c>
      <c r="BL165" s="17" t="s">
        <v>143</v>
      </c>
      <c r="BM165" s="144" t="s">
        <v>845</v>
      </c>
    </row>
    <row r="166" spans="2:65" s="12" customFormat="1" ht="11.25">
      <c r="B166" s="152"/>
      <c r="D166" s="146" t="s">
        <v>178</v>
      </c>
      <c r="E166" s="153" t="s">
        <v>1</v>
      </c>
      <c r="F166" s="154" t="s">
        <v>846</v>
      </c>
      <c r="H166" s="155">
        <v>413.38400000000001</v>
      </c>
      <c r="I166" s="156"/>
      <c r="L166" s="152"/>
      <c r="M166" s="157"/>
      <c r="T166" s="158"/>
      <c r="AT166" s="153" t="s">
        <v>178</v>
      </c>
      <c r="AU166" s="153" t="s">
        <v>84</v>
      </c>
      <c r="AV166" s="12" t="s">
        <v>84</v>
      </c>
      <c r="AW166" s="12" t="s">
        <v>31</v>
      </c>
      <c r="AX166" s="12" t="s">
        <v>82</v>
      </c>
      <c r="AY166" s="153" t="s">
        <v>138</v>
      </c>
    </row>
    <row r="167" spans="2:65" s="1" customFormat="1" ht="24.2" customHeight="1">
      <c r="B167" s="131"/>
      <c r="C167" s="132" t="s">
        <v>359</v>
      </c>
      <c r="D167" s="132" t="s">
        <v>139</v>
      </c>
      <c r="E167" s="133" t="s">
        <v>847</v>
      </c>
      <c r="F167" s="134" t="s">
        <v>848</v>
      </c>
      <c r="G167" s="135" t="s">
        <v>214</v>
      </c>
      <c r="H167" s="136">
        <v>269.548</v>
      </c>
      <c r="I167" s="137"/>
      <c r="J167" s="138">
        <f>ROUND(I167*H167,2)</f>
        <v>0</v>
      </c>
      <c r="K167" s="139"/>
      <c r="L167" s="32"/>
      <c r="M167" s="140" t="s">
        <v>1</v>
      </c>
      <c r="N167" s="141" t="s">
        <v>39</v>
      </c>
      <c r="P167" s="142">
        <f>O167*H167</f>
        <v>0</v>
      </c>
      <c r="Q167" s="142">
        <v>0</v>
      </c>
      <c r="R167" s="142">
        <f>Q167*H167</f>
        <v>0</v>
      </c>
      <c r="S167" s="142">
        <v>0</v>
      </c>
      <c r="T167" s="143">
        <f>S167*H167</f>
        <v>0</v>
      </c>
      <c r="AR167" s="144" t="s">
        <v>143</v>
      </c>
      <c r="AT167" s="144" t="s">
        <v>139</v>
      </c>
      <c r="AU167" s="144" t="s">
        <v>84</v>
      </c>
      <c r="AY167" s="17" t="s">
        <v>138</v>
      </c>
      <c r="BE167" s="145">
        <f>IF(N167="základní",J167,0)</f>
        <v>0</v>
      </c>
      <c r="BF167" s="145">
        <f>IF(N167="snížená",J167,0)</f>
        <v>0</v>
      </c>
      <c r="BG167" s="145">
        <f>IF(N167="zákl. přenesená",J167,0)</f>
        <v>0</v>
      </c>
      <c r="BH167" s="145">
        <f>IF(N167="sníž. přenesená",J167,0)</f>
        <v>0</v>
      </c>
      <c r="BI167" s="145">
        <f>IF(N167="nulová",J167,0)</f>
        <v>0</v>
      </c>
      <c r="BJ167" s="17" t="s">
        <v>82</v>
      </c>
      <c r="BK167" s="145">
        <f>ROUND(I167*H167,2)</f>
        <v>0</v>
      </c>
      <c r="BL167" s="17" t="s">
        <v>143</v>
      </c>
      <c r="BM167" s="144" t="s">
        <v>849</v>
      </c>
    </row>
    <row r="168" spans="2:65" s="12" customFormat="1" ht="11.25">
      <c r="B168" s="152"/>
      <c r="D168" s="146" t="s">
        <v>178</v>
      </c>
      <c r="E168" s="153" t="s">
        <v>1</v>
      </c>
      <c r="F168" s="154" t="s">
        <v>850</v>
      </c>
      <c r="H168" s="155">
        <v>12.023</v>
      </c>
      <c r="I168" s="156"/>
      <c r="L168" s="152"/>
      <c r="M168" s="157"/>
      <c r="T168" s="158"/>
      <c r="AT168" s="153" t="s">
        <v>178</v>
      </c>
      <c r="AU168" s="153" t="s">
        <v>84</v>
      </c>
      <c r="AV168" s="12" t="s">
        <v>84</v>
      </c>
      <c r="AW168" s="12" t="s">
        <v>31</v>
      </c>
      <c r="AX168" s="12" t="s">
        <v>74</v>
      </c>
      <c r="AY168" s="153" t="s">
        <v>138</v>
      </c>
    </row>
    <row r="169" spans="2:65" s="12" customFormat="1" ht="22.5">
      <c r="B169" s="152"/>
      <c r="D169" s="146" t="s">
        <v>178</v>
      </c>
      <c r="E169" s="153" t="s">
        <v>1</v>
      </c>
      <c r="F169" s="154" t="s">
        <v>851</v>
      </c>
      <c r="H169" s="155">
        <v>27.271000000000001</v>
      </c>
      <c r="I169" s="156"/>
      <c r="L169" s="152"/>
      <c r="M169" s="157"/>
      <c r="T169" s="158"/>
      <c r="AT169" s="153" t="s">
        <v>178</v>
      </c>
      <c r="AU169" s="153" t="s">
        <v>84</v>
      </c>
      <c r="AV169" s="12" t="s">
        <v>84</v>
      </c>
      <c r="AW169" s="12" t="s">
        <v>31</v>
      </c>
      <c r="AX169" s="12" t="s">
        <v>74</v>
      </c>
      <c r="AY169" s="153" t="s">
        <v>138</v>
      </c>
    </row>
    <row r="170" spans="2:65" s="12" customFormat="1" ht="11.25">
      <c r="B170" s="152"/>
      <c r="D170" s="146" t="s">
        <v>178</v>
      </c>
      <c r="E170" s="153" t="s">
        <v>1</v>
      </c>
      <c r="F170" s="154" t="s">
        <v>852</v>
      </c>
      <c r="H170" s="155">
        <v>2.08</v>
      </c>
      <c r="I170" s="156"/>
      <c r="L170" s="152"/>
      <c r="M170" s="157"/>
      <c r="T170" s="158"/>
      <c r="AT170" s="153" t="s">
        <v>178</v>
      </c>
      <c r="AU170" s="153" t="s">
        <v>84</v>
      </c>
      <c r="AV170" s="12" t="s">
        <v>84</v>
      </c>
      <c r="AW170" s="12" t="s">
        <v>31</v>
      </c>
      <c r="AX170" s="12" t="s">
        <v>74</v>
      </c>
      <c r="AY170" s="153" t="s">
        <v>138</v>
      </c>
    </row>
    <row r="171" spans="2:65" s="12" customFormat="1" ht="22.5">
      <c r="B171" s="152"/>
      <c r="D171" s="146" t="s">
        <v>178</v>
      </c>
      <c r="E171" s="153" t="s">
        <v>1</v>
      </c>
      <c r="F171" s="154" t="s">
        <v>853</v>
      </c>
      <c r="H171" s="155">
        <v>16.686</v>
      </c>
      <c r="I171" s="156"/>
      <c r="L171" s="152"/>
      <c r="M171" s="157"/>
      <c r="T171" s="158"/>
      <c r="AT171" s="153" t="s">
        <v>178</v>
      </c>
      <c r="AU171" s="153" t="s">
        <v>84</v>
      </c>
      <c r="AV171" s="12" t="s">
        <v>84</v>
      </c>
      <c r="AW171" s="12" t="s">
        <v>31</v>
      </c>
      <c r="AX171" s="12" t="s">
        <v>74</v>
      </c>
      <c r="AY171" s="153" t="s">
        <v>138</v>
      </c>
    </row>
    <row r="172" spans="2:65" s="14" customFormat="1" ht="11.25">
      <c r="B172" s="173"/>
      <c r="D172" s="146" t="s">
        <v>178</v>
      </c>
      <c r="E172" s="174" t="s">
        <v>854</v>
      </c>
      <c r="F172" s="175" t="s">
        <v>304</v>
      </c>
      <c r="H172" s="176">
        <v>58.06</v>
      </c>
      <c r="I172" s="177"/>
      <c r="L172" s="173"/>
      <c r="M172" s="178"/>
      <c r="T172" s="179"/>
      <c r="AT172" s="174" t="s">
        <v>178</v>
      </c>
      <c r="AU172" s="174" t="s">
        <v>84</v>
      </c>
      <c r="AV172" s="14" t="s">
        <v>154</v>
      </c>
      <c r="AW172" s="14" t="s">
        <v>31</v>
      </c>
      <c r="AX172" s="14" t="s">
        <v>74</v>
      </c>
      <c r="AY172" s="174" t="s">
        <v>138</v>
      </c>
    </row>
    <row r="173" spans="2:65" s="12" customFormat="1" ht="11.25">
      <c r="B173" s="152"/>
      <c r="D173" s="146" t="s">
        <v>178</v>
      </c>
      <c r="E173" s="153" t="s">
        <v>1</v>
      </c>
      <c r="F173" s="154" t="s">
        <v>855</v>
      </c>
      <c r="H173" s="155">
        <v>66.239999999999995</v>
      </c>
      <c r="I173" s="156"/>
      <c r="L173" s="152"/>
      <c r="M173" s="157"/>
      <c r="T173" s="158"/>
      <c r="AT173" s="153" t="s">
        <v>178</v>
      </c>
      <c r="AU173" s="153" t="s">
        <v>84</v>
      </c>
      <c r="AV173" s="12" t="s">
        <v>84</v>
      </c>
      <c r="AW173" s="12" t="s">
        <v>31</v>
      </c>
      <c r="AX173" s="12" t="s">
        <v>74</v>
      </c>
      <c r="AY173" s="153" t="s">
        <v>138</v>
      </c>
    </row>
    <row r="174" spans="2:65" s="14" customFormat="1" ht="11.25">
      <c r="B174" s="173"/>
      <c r="D174" s="146" t="s">
        <v>178</v>
      </c>
      <c r="E174" s="174" t="s">
        <v>763</v>
      </c>
      <c r="F174" s="175" t="s">
        <v>304</v>
      </c>
      <c r="H174" s="176">
        <v>66.239999999999995</v>
      </c>
      <c r="I174" s="177"/>
      <c r="L174" s="173"/>
      <c r="M174" s="178"/>
      <c r="T174" s="179"/>
      <c r="AT174" s="174" t="s">
        <v>178</v>
      </c>
      <c r="AU174" s="174" t="s">
        <v>84</v>
      </c>
      <c r="AV174" s="14" t="s">
        <v>154</v>
      </c>
      <c r="AW174" s="14" t="s">
        <v>31</v>
      </c>
      <c r="AX174" s="14" t="s">
        <v>74</v>
      </c>
      <c r="AY174" s="174" t="s">
        <v>138</v>
      </c>
    </row>
    <row r="175" spans="2:65" s="12" customFormat="1" ht="11.25">
      <c r="B175" s="152"/>
      <c r="D175" s="146" t="s">
        <v>178</v>
      </c>
      <c r="E175" s="153" t="s">
        <v>1</v>
      </c>
      <c r="F175" s="154" t="s">
        <v>856</v>
      </c>
      <c r="H175" s="155">
        <v>7.36</v>
      </c>
      <c r="I175" s="156"/>
      <c r="L175" s="152"/>
      <c r="M175" s="157"/>
      <c r="T175" s="158"/>
      <c r="AT175" s="153" t="s">
        <v>178</v>
      </c>
      <c r="AU175" s="153" t="s">
        <v>84</v>
      </c>
      <c r="AV175" s="12" t="s">
        <v>84</v>
      </c>
      <c r="AW175" s="12" t="s">
        <v>31</v>
      </c>
      <c r="AX175" s="12" t="s">
        <v>74</v>
      </c>
      <c r="AY175" s="153" t="s">
        <v>138</v>
      </c>
    </row>
    <row r="176" spans="2:65" s="14" customFormat="1" ht="11.25">
      <c r="B176" s="173"/>
      <c r="D176" s="146" t="s">
        <v>178</v>
      </c>
      <c r="E176" s="174" t="s">
        <v>764</v>
      </c>
      <c r="F176" s="175" t="s">
        <v>304</v>
      </c>
      <c r="H176" s="176">
        <v>7.36</v>
      </c>
      <c r="I176" s="177"/>
      <c r="L176" s="173"/>
      <c r="M176" s="178"/>
      <c r="T176" s="179"/>
      <c r="AT176" s="174" t="s">
        <v>178</v>
      </c>
      <c r="AU176" s="174" t="s">
        <v>84</v>
      </c>
      <c r="AV176" s="14" t="s">
        <v>154</v>
      </c>
      <c r="AW176" s="14" t="s">
        <v>31</v>
      </c>
      <c r="AX176" s="14" t="s">
        <v>74</v>
      </c>
      <c r="AY176" s="174" t="s">
        <v>138</v>
      </c>
    </row>
    <row r="177" spans="2:65" s="12" customFormat="1" ht="22.5">
      <c r="B177" s="152"/>
      <c r="D177" s="146" t="s">
        <v>178</v>
      </c>
      <c r="E177" s="153" t="s">
        <v>1</v>
      </c>
      <c r="F177" s="154" t="s">
        <v>857</v>
      </c>
      <c r="H177" s="155">
        <v>34.451999999999998</v>
      </c>
      <c r="I177" s="156"/>
      <c r="L177" s="152"/>
      <c r="M177" s="157"/>
      <c r="T177" s="158"/>
      <c r="AT177" s="153" t="s">
        <v>178</v>
      </c>
      <c r="AU177" s="153" t="s">
        <v>84</v>
      </c>
      <c r="AV177" s="12" t="s">
        <v>84</v>
      </c>
      <c r="AW177" s="12" t="s">
        <v>31</v>
      </c>
      <c r="AX177" s="12" t="s">
        <v>74</v>
      </c>
      <c r="AY177" s="153" t="s">
        <v>138</v>
      </c>
    </row>
    <row r="178" spans="2:65" s="14" customFormat="1" ht="11.25">
      <c r="B178" s="173"/>
      <c r="D178" s="146" t="s">
        <v>178</v>
      </c>
      <c r="E178" s="174" t="s">
        <v>766</v>
      </c>
      <c r="F178" s="175" t="s">
        <v>304</v>
      </c>
      <c r="H178" s="176">
        <v>34.451999999999998</v>
      </c>
      <c r="I178" s="177"/>
      <c r="L178" s="173"/>
      <c r="M178" s="178"/>
      <c r="T178" s="179"/>
      <c r="AT178" s="174" t="s">
        <v>178</v>
      </c>
      <c r="AU178" s="174" t="s">
        <v>84</v>
      </c>
      <c r="AV178" s="14" t="s">
        <v>154</v>
      </c>
      <c r="AW178" s="14" t="s">
        <v>31</v>
      </c>
      <c r="AX178" s="14" t="s">
        <v>74</v>
      </c>
      <c r="AY178" s="174" t="s">
        <v>138</v>
      </c>
    </row>
    <row r="179" spans="2:65" s="12" customFormat="1" ht="22.5">
      <c r="B179" s="152"/>
      <c r="D179" s="146" t="s">
        <v>178</v>
      </c>
      <c r="E179" s="153" t="s">
        <v>1</v>
      </c>
      <c r="F179" s="154" t="s">
        <v>858</v>
      </c>
      <c r="H179" s="155">
        <v>101.904</v>
      </c>
      <c r="I179" s="156"/>
      <c r="L179" s="152"/>
      <c r="M179" s="157"/>
      <c r="T179" s="158"/>
      <c r="AT179" s="153" t="s">
        <v>178</v>
      </c>
      <c r="AU179" s="153" t="s">
        <v>84</v>
      </c>
      <c r="AV179" s="12" t="s">
        <v>84</v>
      </c>
      <c r="AW179" s="12" t="s">
        <v>31</v>
      </c>
      <c r="AX179" s="12" t="s">
        <v>74</v>
      </c>
      <c r="AY179" s="153" t="s">
        <v>138</v>
      </c>
    </row>
    <row r="180" spans="2:65" s="14" customFormat="1" ht="11.25">
      <c r="B180" s="173"/>
      <c r="D180" s="146" t="s">
        <v>178</v>
      </c>
      <c r="E180" s="174" t="s">
        <v>767</v>
      </c>
      <c r="F180" s="175" t="s">
        <v>304</v>
      </c>
      <c r="H180" s="176">
        <v>101.904</v>
      </c>
      <c r="I180" s="177"/>
      <c r="L180" s="173"/>
      <c r="M180" s="178"/>
      <c r="T180" s="179"/>
      <c r="AT180" s="174" t="s">
        <v>178</v>
      </c>
      <c r="AU180" s="174" t="s">
        <v>84</v>
      </c>
      <c r="AV180" s="14" t="s">
        <v>154</v>
      </c>
      <c r="AW180" s="14" t="s">
        <v>31</v>
      </c>
      <c r="AX180" s="14" t="s">
        <v>74</v>
      </c>
      <c r="AY180" s="174" t="s">
        <v>138</v>
      </c>
    </row>
    <row r="181" spans="2:65" s="12" customFormat="1" ht="22.5">
      <c r="B181" s="152"/>
      <c r="D181" s="146" t="s">
        <v>178</v>
      </c>
      <c r="E181" s="153" t="s">
        <v>1</v>
      </c>
      <c r="F181" s="154" t="s">
        <v>859</v>
      </c>
      <c r="H181" s="155">
        <v>1.532</v>
      </c>
      <c r="I181" s="156"/>
      <c r="L181" s="152"/>
      <c r="M181" s="157"/>
      <c r="T181" s="158"/>
      <c r="AT181" s="153" t="s">
        <v>178</v>
      </c>
      <c r="AU181" s="153" t="s">
        <v>84</v>
      </c>
      <c r="AV181" s="12" t="s">
        <v>84</v>
      </c>
      <c r="AW181" s="12" t="s">
        <v>31</v>
      </c>
      <c r="AX181" s="12" t="s">
        <v>74</v>
      </c>
      <c r="AY181" s="153" t="s">
        <v>138</v>
      </c>
    </row>
    <row r="182" spans="2:65" s="14" customFormat="1" ht="11.25">
      <c r="B182" s="173"/>
      <c r="D182" s="146" t="s">
        <v>178</v>
      </c>
      <c r="E182" s="174" t="s">
        <v>769</v>
      </c>
      <c r="F182" s="175" t="s">
        <v>304</v>
      </c>
      <c r="H182" s="176">
        <v>1.532</v>
      </c>
      <c r="I182" s="177"/>
      <c r="L182" s="173"/>
      <c r="M182" s="178"/>
      <c r="T182" s="179"/>
      <c r="AT182" s="174" t="s">
        <v>178</v>
      </c>
      <c r="AU182" s="174" t="s">
        <v>84</v>
      </c>
      <c r="AV182" s="14" t="s">
        <v>154</v>
      </c>
      <c r="AW182" s="14" t="s">
        <v>31</v>
      </c>
      <c r="AX182" s="14" t="s">
        <v>74</v>
      </c>
      <c r="AY182" s="174" t="s">
        <v>138</v>
      </c>
    </row>
    <row r="183" spans="2:65" s="13" customFormat="1" ht="11.25">
      <c r="B183" s="163"/>
      <c r="D183" s="146" t="s">
        <v>178</v>
      </c>
      <c r="E183" s="164" t="s">
        <v>1</v>
      </c>
      <c r="F183" s="165" t="s">
        <v>221</v>
      </c>
      <c r="H183" s="166">
        <v>269.548</v>
      </c>
      <c r="I183" s="167"/>
      <c r="L183" s="163"/>
      <c r="M183" s="168"/>
      <c r="T183" s="169"/>
      <c r="AT183" s="164" t="s">
        <v>178</v>
      </c>
      <c r="AU183" s="164" t="s">
        <v>84</v>
      </c>
      <c r="AV183" s="13" t="s">
        <v>143</v>
      </c>
      <c r="AW183" s="13" t="s">
        <v>31</v>
      </c>
      <c r="AX183" s="13" t="s">
        <v>82</v>
      </c>
      <c r="AY183" s="164" t="s">
        <v>138</v>
      </c>
    </row>
    <row r="184" spans="2:65" s="1" customFormat="1" ht="24.2" customHeight="1">
      <c r="B184" s="131"/>
      <c r="C184" s="132" t="s">
        <v>8</v>
      </c>
      <c r="D184" s="132" t="s">
        <v>139</v>
      </c>
      <c r="E184" s="133" t="s">
        <v>860</v>
      </c>
      <c r="F184" s="134" t="s">
        <v>861</v>
      </c>
      <c r="G184" s="135" t="s">
        <v>214</v>
      </c>
      <c r="H184" s="136">
        <v>56.582000000000001</v>
      </c>
      <c r="I184" s="137"/>
      <c r="J184" s="138">
        <f>ROUND(I184*H184,2)</f>
        <v>0</v>
      </c>
      <c r="K184" s="139"/>
      <c r="L184" s="32"/>
      <c r="M184" s="140" t="s">
        <v>1</v>
      </c>
      <c r="N184" s="141" t="s">
        <v>39</v>
      </c>
      <c r="P184" s="142">
        <f>O184*H184</f>
        <v>0</v>
      </c>
      <c r="Q184" s="142">
        <v>0</v>
      </c>
      <c r="R184" s="142">
        <f>Q184*H184</f>
        <v>0</v>
      </c>
      <c r="S184" s="142">
        <v>0</v>
      </c>
      <c r="T184" s="143">
        <f>S184*H184</f>
        <v>0</v>
      </c>
      <c r="AR184" s="144" t="s">
        <v>143</v>
      </c>
      <c r="AT184" s="144" t="s">
        <v>139</v>
      </c>
      <c r="AU184" s="144" t="s">
        <v>84</v>
      </c>
      <c r="AY184" s="17" t="s">
        <v>138</v>
      </c>
      <c r="BE184" s="145">
        <f>IF(N184="základní",J184,0)</f>
        <v>0</v>
      </c>
      <c r="BF184" s="145">
        <f>IF(N184="snížená",J184,0)</f>
        <v>0</v>
      </c>
      <c r="BG184" s="145">
        <f>IF(N184="zákl. přenesená",J184,0)</f>
        <v>0</v>
      </c>
      <c r="BH184" s="145">
        <f>IF(N184="sníž. přenesená",J184,0)</f>
        <v>0</v>
      </c>
      <c r="BI184" s="145">
        <f>IF(N184="nulová",J184,0)</f>
        <v>0</v>
      </c>
      <c r="BJ184" s="17" t="s">
        <v>82</v>
      </c>
      <c r="BK184" s="145">
        <f>ROUND(I184*H184,2)</f>
        <v>0</v>
      </c>
      <c r="BL184" s="17" t="s">
        <v>143</v>
      </c>
      <c r="BM184" s="144" t="s">
        <v>862</v>
      </c>
    </row>
    <row r="185" spans="2:65" s="12" customFormat="1" ht="11.25">
      <c r="B185" s="152"/>
      <c r="D185" s="146" t="s">
        <v>178</v>
      </c>
      <c r="E185" s="153" t="s">
        <v>1</v>
      </c>
      <c r="F185" s="154" t="s">
        <v>755</v>
      </c>
      <c r="H185" s="155">
        <v>4.9020000000000001</v>
      </c>
      <c r="I185" s="156"/>
      <c r="L185" s="152"/>
      <c r="M185" s="157"/>
      <c r="T185" s="158"/>
      <c r="AT185" s="153" t="s">
        <v>178</v>
      </c>
      <c r="AU185" s="153" t="s">
        <v>84</v>
      </c>
      <c r="AV185" s="12" t="s">
        <v>84</v>
      </c>
      <c r="AW185" s="12" t="s">
        <v>31</v>
      </c>
      <c r="AX185" s="12" t="s">
        <v>74</v>
      </c>
      <c r="AY185" s="153" t="s">
        <v>138</v>
      </c>
    </row>
    <row r="186" spans="2:65" s="14" customFormat="1" ht="11.25">
      <c r="B186" s="173"/>
      <c r="D186" s="146" t="s">
        <v>178</v>
      </c>
      <c r="E186" s="174" t="s">
        <v>1</v>
      </c>
      <c r="F186" s="175" t="s">
        <v>304</v>
      </c>
      <c r="H186" s="176">
        <v>4.9020000000000001</v>
      </c>
      <c r="I186" s="177"/>
      <c r="L186" s="173"/>
      <c r="M186" s="178"/>
      <c r="T186" s="179"/>
      <c r="AT186" s="174" t="s">
        <v>178</v>
      </c>
      <c r="AU186" s="174" t="s">
        <v>84</v>
      </c>
      <c r="AV186" s="14" t="s">
        <v>154</v>
      </c>
      <c r="AW186" s="14" t="s">
        <v>31</v>
      </c>
      <c r="AX186" s="14" t="s">
        <v>74</v>
      </c>
      <c r="AY186" s="174" t="s">
        <v>138</v>
      </c>
    </row>
    <row r="187" spans="2:65" s="12" customFormat="1" ht="11.25">
      <c r="B187" s="152"/>
      <c r="D187" s="146" t="s">
        <v>178</v>
      </c>
      <c r="E187" s="153" t="s">
        <v>1</v>
      </c>
      <c r="F187" s="154" t="s">
        <v>863</v>
      </c>
      <c r="H187" s="155">
        <v>1.28</v>
      </c>
      <c r="I187" s="156"/>
      <c r="L187" s="152"/>
      <c r="M187" s="157"/>
      <c r="T187" s="158"/>
      <c r="AT187" s="153" t="s">
        <v>178</v>
      </c>
      <c r="AU187" s="153" t="s">
        <v>84</v>
      </c>
      <c r="AV187" s="12" t="s">
        <v>84</v>
      </c>
      <c r="AW187" s="12" t="s">
        <v>31</v>
      </c>
      <c r="AX187" s="12" t="s">
        <v>74</v>
      </c>
      <c r="AY187" s="153" t="s">
        <v>138</v>
      </c>
    </row>
    <row r="188" spans="2:65" s="14" customFormat="1" ht="11.25">
      <c r="B188" s="173"/>
      <c r="D188" s="146" t="s">
        <v>178</v>
      </c>
      <c r="E188" s="174" t="s">
        <v>757</v>
      </c>
      <c r="F188" s="175" t="s">
        <v>304</v>
      </c>
      <c r="H188" s="176">
        <v>1.28</v>
      </c>
      <c r="I188" s="177"/>
      <c r="L188" s="173"/>
      <c r="M188" s="178"/>
      <c r="T188" s="179"/>
      <c r="AT188" s="174" t="s">
        <v>178</v>
      </c>
      <c r="AU188" s="174" t="s">
        <v>84</v>
      </c>
      <c r="AV188" s="14" t="s">
        <v>154</v>
      </c>
      <c r="AW188" s="14" t="s">
        <v>31</v>
      </c>
      <c r="AX188" s="14" t="s">
        <v>74</v>
      </c>
      <c r="AY188" s="174" t="s">
        <v>138</v>
      </c>
    </row>
    <row r="189" spans="2:65" s="12" customFormat="1" ht="11.25">
      <c r="B189" s="152"/>
      <c r="D189" s="146" t="s">
        <v>178</v>
      </c>
      <c r="E189" s="153" t="s">
        <v>1</v>
      </c>
      <c r="F189" s="154" t="s">
        <v>864</v>
      </c>
      <c r="H189" s="155">
        <v>50.4</v>
      </c>
      <c r="I189" s="156"/>
      <c r="L189" s="152"/>
      <c r="M189" s="157"/>
      <c r="T189" s="158"/>
      <c r="AT189" s="153" t="s">
        <v>178</v>
      </c>
      <c r="AU189" s="153" t="s">
        <v>84</v>
      </c>
      <c r="AV189" s="12" t="s">
        <v>84</v>
      </c>
      <c r="AW189" s="12" t="s">
        <v>31</v>
      </c>
      <c r="AX189" s="12" t="s">
        <v>74</v>
      </c>
      <c r="AY189" s="153" t="s">
        <v>138</v>
      </c>
    </row>
    <row r="190" spans="2:65" s="14" customFormat="1" ht="11.25">
      <c r="B190" s="173"/>
      <c r="D190" s="146" t="s">
        <v>178</v>
      </c>
      <c r="E190" s="174" t="s">
        <v>771</v>
      </c>
      <c r="F190" s="175" t="s">
        <v>304</v>
      </c>
      <c r="H190" s="176">
        <v>50.4</v>
      </c>
      <c r="I190" s="177"/>
      <c r="L190" s="173"/>
      <c r="M190" s="178"/>
      <c r="T190" s="179"/>
      <c r="AT190" s="174" t="s">
        <v>178</v>
      </c>
      <c r="AU190" s="174" t="s">
        <v>84</v>
      </c>
      <c r="AV190" s="14" t="s">
        <v>154</v>
      </c>
      <c r="AW190" s="14" t="s">
        <v>31</v>
      </c>
      <c r="AX190" s="14" t="s">
        <v>74</v>
      </c>
      <c r="AY190" s="174" t="s">
        <v>138</v>
      </c>
    </row>
    <row r="191" spans="2:65" s="13" customFormat="1" ht="11.25">
      <c r="B191" s="163"/>
      <c r="D191" s="146" t="s">
        <v>178</v>
      </c>
      <c r="E191" s="164" t="s">
        <v>1</v>
      </c>
      <c r="F191" s="165" t="s">
        <v>221</v>
      </c>
      <c r="H191" s="166">
        <v>56.582000000000001</v>
      </c>
      <c r="I191" s="167"/>
      <c r="L191" s="163"/>
      <c r="M191" s="168"/>
      <c r="T191" s="169"/>
      <c r="AT191" s="164" t="s">
        <v>178</v>
      </c>
      <c r="AU191" s="164" t="s">
        <v>84</v>
      </c>
      <c r="AV191" s="13" t="s">
        <v>143</v>
      </c>
      <c r="AW191" s="13" t="s">
        <v>31</v>
      </c>
      <c r="AX191" s="13" t="s">
        <v>82</v>
      </c>
      <c r="AY191" s="164" t="s">
        <v>138</v>
      </c>
    </row>
    <row r="192" spans="2:65" s="1" customFormat="1" ht="16.5" customHeight="1">
      <c r="B192" s="131"/>
      <c r="C192" s="180" t="s">
        <v>367</v>
      </c>
      <c r="D192" s="180" t="s">
        <v>320</v>
      </c>
      <c r="E192" s="181" t="s">
        <v>865</v>
      </c>
      <c r="F192" s="182" t="s">
        <v>866</v>
      </c>
      <c r="G192" s="183" t="s">
        <v>227</v>
      </c>
      <c r="H192" s="184">
        <v>8.3330000000000002</v>
      </c>
      <c r="I192" s="185"/>
      <c r="J192" s="186">
        <f>ROUND(I192*H192,2)</f>
        <v>0</v>
      </c>
      <c r="K192" s="187"/>
      <c r="L192" s="188"/>
      <c r="M192" s="189" t="s">
        <v>1</v>
      </c>
      <c r="N192" s="190" t="s">
        <v>39</v>
      </c>
      <c r="P192" s="142">
        <f>O192*H192</f>
        <v>0</v>
      </c>
      <c r="Q192" s="142">
        <v>0</v>
      </c>
      <c r="R192" s="142">
        <f>Q192*H192</f>
        <v>0</v>
      </c>
      <c r="S192" s="142">
        <v>0</v>
      </c>
      <c r="T192" s="143">
        <f>S192*H192</f>
        <v>0</v>
      </c>
      <c r="AR192" s="144" t="s">
        <v>180</v>
      </c>
      <c r="AT192" s="144" t="s">
        <v>320</v>
      </c>
      <c r="AU192" s="144" t="s">
        <v>84</v>
      </c>
      <c r="AY192" s="17" t="s">
        <v>138</v>
      </c>
      <c r="BE192" s="145">
        <f>IF(N192="základní",J192,0)</f>
        <v>0</v>
      </c>
      <c r="BF192" s="145">
        <f>IF(N192="snížená",J192,0)</f>
        <v>0</v>
      </c>
      <c r="BG192" s="145">
        <f>IF(N192="zákl. přenesená",J192,0)</f>
        <v>0</v>
      </c>
      <c r="BH192" s="145">
        <f>IF(N192="sníž. přenesená",J192,0)</f>
        <v>0</v>
      </c>
      <c r="BI192" s="145">
        <f>IF(N192="nulová",J192,0)</f>
        <v>0</v>
      </c>
      <c r="BJ192" s="17" t="s">
        <v>82</v>
      </c>
      <c r="BK192" s="145">
        <f>ROUND(I192*H192,2)</f>
        <v>0</v>
      </c>
      <c r="BL192" s="17" t="s">
        <v>143</v>
      </c>
      <c r="BM192" s="144" t="s">
        <v>867</v>
      </c>
    </row>
    <row r="193" spans="2:65" s="12" customFormat="1" ht="11.25">
      <c r="B193" s="152"/>
      <c r="D193" s="146" t="s">
        <v>178</v>
      </c>
      <c r="E193" s="153" t="s">
        <v>1</v>
      </c>
      <c r="F193" s="154" t="s">
        <v>868</v>
      </c>
      <c r="H193" s="155">
        <v>8.3330000000000002</v>
      </c>
      <c r="I193" s="156"/>
      <c r="L193" s="152"/>
      <c r="M193" s="157"/>
      <c r="T193" s="158"/>
      <c r="AT193" s="153" t="s">
        <v>178</v>
      </c>
      <c r="AU193" s="153" t="s">
        <v>84</v>
      </c>
      <c r="AV193" s="12" t="s">
        <v>84</v>
      </c>
      <c r="AW193" s="12" t="s">
        <v>31</v>
      </c>
      <c r="AX193" s="12" t="s">
        <v>82</v>
      </c>
      <c r="AY193" s="153" t="s">
        <v>138</v>
      </c>
    </row>
    <row r="194" spans="2:65" s="1" customFormat="1" ht="16.5" customHeight="1">
      <c r="B194" s="131"/>
      <c r="C194" s="180" t="s">
        <v>377</v>
      </c>
      <c r="D194" s="180" t="s">
        <v>320</v>
      </c>
      <c r="E194" s="181" t="s">
        <v>869</v>
      </c>
      <c r="F194" s="182" t="s">
        <v>870</v>
      </c>
      <c r="G194" s="183" t="s">
        <v>227</v>
      </c>
      <c r="H194" s="184">
        <v>371.52499999999998</v>
      </c>
      <c r="I194" s="185"/>
      <c r="J194" s="186">
        <f>ROUND(I194*H194,2)</f>
        <v>0</v>
      </c>
      <c r="K194" s="187"/>
      <c r="L194" s="188"/>
      <c r="M194" s="189" t="s">
        <v>1</v>
      </c>
      <c r="N194" s="190" t="s">
        <v>39</v>
      </c>
      <c r="P194" s="142">
        <f>O194*H194</f>
        <v>0</v>
      </c>
      <c r="Q194" s="142">
        <v>1</v>
      </c>
      <c r="R194" s="142">
        <f>Q194*H194</f>
        <v>371.52499999999998</v>
      </c>
      <c r="S194" s="142">
        <v>0</v>
      </c>
      <c r="T194" s="143">
        <f>S194*H194</f>
        <v>0</v>
      </c>
      <c r="AR194" s="144" t="s">
        <v>180</v>
      </c>
      <c r="AT194" s="144" t="s">
        <v>320</v>
      </c>
      <c r="AU194" s="144" t="s">
        <v>84</v>
      </c>
      <c r="AY194" s="17" t="s">
        <v>138</v>
      </c>
      <c r="BE194" s="145">
        <f>IF(N194="základní",J194,0)</f>
        <v>0</v>
      </c>
      <c r="BF194" s="145">
        <f>IF(N194="snížená",J194,0)</f>
        <v>0</v>
      </c>
      <c r="BG194" s="145">
        <f>IF(N194="zákl. přenesená",J194,0)</f>
        <v>0</v>
      </c>
      <c r="BH194" s="145">
        <f>IF(N194="sníž. přenesená",J194,0)</f>
        <v>0</v>
      </c>
      <c r="BI194" s="145">
        <f>IF(N194="nulová",J194,0)</f>
        <v>0</v>
      </c>
      <c r="BJ194" s="17" t="s">
        <v>82</v>
      </c>
      <c r="BK194" s="145">
        <f>ROUND(I194*H194,2)</f>
        <v>0</v>
      </c>
      <c r="BL194" s="17" t="s">
        <v>143</v>
      </c>
      <c r="BM194" s="144" t="s">
        <v>871</v>
      </c>
    </row>
    <row r="195" spans="2:65" s="12" customFormat="1" ht="11.25">
      <c r="B195" s="152"/>
      <c r="D195" s="146" t="s">
        <v>178</v>
      </c>
      <c r="E195" s="153" t="s">
        <v>1</v>
      </c>
      <c r="F195" s="154" t="s">
        <v>872</v>
      </c>
      <c r="H195" s="155">
        <v>371.52499999999998</v>
      </c>
      <c r="I195" s="156"/>
      <c r="L195" s="152"/>
      <c r="M195" s="157"/>
      <c r="T195" s="158"/>
      <c r="AT195" s="153" t="s">
        <v>178</v>
      </c>
      <c r="AU195" s="153" t="s">
        <v>84</v>
      </c>
      <c r="AV195" s="12" t="s">
        <v>84</v>
      </c>
      <c r="AW195" s="12" t="s">
        <v>31</v>
      </c>
      <c r="AX195" s="12" t="s">
        <v>82</v>
      </c>
      <c r="AY195" s="153" t="s">
        <v>138</v>
      </c>
    </row>
    <row r="196" spans="2:65" s="1" customFormat="1" ht="16.5" customHeight="1">
      <c r="B196" s="131"/>
      <c r="C196" s="180" t="s">
        <v>382</v>
      </c>
      <c r="D196" s="180" t="s">
        <v>320</v>
      </c>
      <c r="E196" s="181" t="s">
        <v>873</v>
      </c>
      <c r="F196" s="182" t="s">
        <v>874</v>
      </c>
      <c r="G196" s="183" t="s">
        <v>227</v>
      </c>
      <c r="H196" s="184">
        <v>58.567999999999998</v>
      </c>
      <c r="I196" s="185"/>
      <c r="J196" s="186">
        <f>ROUND(I196*H196,2)</f>
        <v>0</v>
      </c>
      <c r="K196" s="187"/>
      <c r="L196" s="188"/>
      <c r="M196" s="189" t="s">
        <v>1</v>
      </c>
      <c r="N196" s="190" t="s">
        <v>39</v>
      </c>
      <c r="P196" s="142">
        <f>O196*H196</f>
        <v>0</v>
      </c>
      <c r="Q196" s="142">
        <v>1</v>
      </c>
      <c r="R196" s="142">
        <f>Q196*H196</f>
        <v>58.567999999999998</v>
      </c>
      <c r="S196" s="142">
        <v>0</v>
      </c>
      <c r="T196" s="143">
        <f>S196*H196</f>
        <v>0</v>
      </c>
      <c r="AR196" s="144" t="s">
        <v>180</v>
      </c>
      <c r="AT196" s="144" t="s">
        <v>320</v>
      </c>
      <c r="AU196" s="144" t="s">
        <v>84</v>
      </c>
      <c r="AY196" s="17" t="s">
        <v>138</v>
      </c>
      <c r="BE196" s="145">
        <f>IF(N196="základní",J196,0)</f>
        <v>0</v>
      </c>
      <c r="BF196" s="145">
        <f>IF(N196="snížená",J196,0)</f>
        <v>0</v>
      </c>
      <c r="BG196" s="145">
        <f>IF(N196="zákl. přenesená",J196,0)</f>
        <v>0</v>
      </c>
      <c r="BH196" s="145">
        <f>IF(N196="sníž. přenesená",J196,0)</f>
        <v>0</v>
      </c>
      <c r="BI196" s="145">
        <f>IF(N196="nulová",J196,0)</f>
        <v>0</v>
      </c>
      <c r="BJ196" s="17" t="s">
        <v>82</v>
      </c>
      <c r="BK196" s="145">
        <f>ROUND(I196*H196,2)</f>
        <v>0</v>
      </c>
      <c r="BL196" s="17" t="s">
        <v>143</v>
      </c>
      <c r="BM196" s="144" t="s">
        <v>875</v>
      </c>
    </row>
    <row r="197" spans="2:65" s="12" customFormat="1" ht="11.25">
      <c r="B197" s="152"/>
      <c r="D197" s="146" t="s">
        <v>178</v>
      </c>
      <c r="E197" s="153" t="s">
        <v>1</v>
      </c>
      <c r="F197" s="154" t="s">
        <v>876</v>
      </c>
      <c r="H197" s="155">
        <v>58.567999999999998</v>
      </c>
      <c r="I197" s="156"/>
      <c r="L197" s="152"/>
      <c r="M197" s="157"/>
      <c r="T197" s="158"/>
      <c r="AT197" s="153" t="s">
        <v>178</v>
      </c>
      <c r="AU197" s="153" t="s">
        <v>84</v>
      </c>
      <c r="AV197" s="12" t="s">
        <v>84</v>
      </c>
      <c r="AW197" s="12" t="s">
        <v>31</v>
      </c>
      <c r="AX197" s="12" t="s">
        <v>82</v>
      </c>
      <c r="AY197" s="153" t="s">
        <v>138</v>
      </c>
    </row>
    <row r="198" spans="2:65" s="1" customFormat="1" ht="16.5" customHeight="1">
      <c r="B198" s="131"/>
      <c r="C198" s="180" t="s">
        <v>387</v>
      </c>
      <c r="D198" s="180" t="s">
        <v>320</v>
      </c>
      <c r="E198" s="181" t="s">
        <v>877</v>
      </c>
      <c r="F198" s="182" t="s">
        <v>878</v>
      </c>
      <c r="G198" s="183" t="s">
        <v>227</v>
      </c>
      <c r="H198" s="184">
        <v>17.292000000000002</v>
      </c>
      <c r="I198" s="185"/>
      <c r="J198" s="186">
        <f>ROUND(I198*H198,2)</f>
        <v>0</v>
      </c>
      <c r="K198" s="187"/>
      <c r="L198" s="188"/>
      <c r="M198" s="189" t="s">
        <v>1</v>
      </c>
      <c r="N198" s="190" t="s">
        <v>39</v>
      </c>
      <c r="P198" s="142">
        <f>O198*H198</f>
        <v>0</v>
      </c>
      <c r="Q198" s="142">
        <v>1</v>
      </c>
      <c r="R198" s="142">
        <f>Q198*H198</f>
        <v>17.292000000000002</v>
      </c>
      <c r="S198" s="142">
        <v>0</v>
      </c>
      <c r="T198" s="143">
        <f>S198*H198</f>
        <v>0</v>
      </c>
      <c r="AR198" s="144" t="s">
        <v>180</v>
      </c>
      <c r="AT198" s="144" t="s">
        <v>320</v>
      </c>
      <c r="AU198" s="144" t="s">
        <v>84</v>
      </c>
      <c r="AY198" s="17" t="s">
        <v>138</v>
      </c>
      <c r="BE198" s="145">
        <f>IF(N198="základní",J198,0)</f>
        <v>0</v>
      </c>
      <c r="BF198" s="145">
        <f>IF(N198="snížená",J198,0)</f>
        <v>0</v>
      </c>
      <c r="BG198" s="145">
        <f>IF(N198="zákl. přenesená",J198,0)</f>
        <v>0</v>
      </c>
      <c r="BH198" s="145">
        <f>IF(N198="sníž. přenesená",J198,0)</f>
        <v>0</v>
      </c>
      <c r="BI198" s="145">
        <f>IF(N198="nulová",J198,0)</f>
        <v>0</v>
      </c>
      <c r="BJ198" s="17" t="s">
        <v>82</v>
      </c>
      <c r="BK198" s="145">
        <f>ROUND(I198*H198,2)</f>
        <v>0</v>
      </c>
      <c r="BL198" s="17" t="s">
        <v>143</v>
      </c>
      <c r="BM198" s="144" t="s">
        <v>879</v>
      </c>
    </row>
    <row r="199" spans="2:65" s="12" customFormat="1" ht="11.25">
      <c r="B199" s="152"/>
      <c r="D199" s="146" t="s">
        <v>178</v>
      </c>
      <c r="E199" s="153" t="s">
        <v>1</v>
      </c>
      <c r="F199" s="154" t="s">
        <v>880</v>
      </c>
      <c r="H199" s="155">
        <v>17.292000000000002</v>
      </c>
      <c r="I199" s="156"/>
      <c r="L199" s="152"/>
      <c r="M199" s="157"/>
      <c r="T199" s="158"/>
      <c r="AT199" s="153" t="s">
        <v>178</v>
      </c>
      <c r="AU199" s="153" t="s">
        <v>84</v>
      </c>
      <c r="AV199" s="12" t="s">
        <v>84</v>
      </c>
      <c r="AW199" s="12" t="s">
        <v>31</v>
      </c>
      <c r="AX199" s="12" t="s">
        <v>82</v>
      </c>
      <c r="AY199" s="153" t="s">
        <v>138</v>
      </c>
    </row>
    <row r="200" spans="2:65" s="1" customFormat="1" ht="24.2" customHeight="1">
      <c r="B200" s="131"/>
      <c r="C200" s="132" t="s">
        <v>391</v>
      </c>
      <c r="D200" s="132" t="s">
        <v>139</v>
      </c>
      <c r="E200" s="133" t="s">
        <v>881</v>
      </c>
      <c r="F200" s="134" t="s">
        <v>882</v>
      </c>
      <c r="G200" s="135" t="s">
        <v>207</v>
      </c>
      <c r="H200" s="136">
        <v>141.83000000000001</v>
      </c>
      <c r="I200" s="137"/>
      <c r="J200" s="138">
        <f>ROUND(I200*H200,2)</f>
        <v>0</v>
      </c>
      <c r="K200" s="139"/>
      <c r="L200" s="32"/>
      <c r="M200" s="140" t="s">
        <v>1</v>
      </c>
      <c r="N200" s="141" t="s">
        <v>39</v>
      </c>
      <c r="P200" s="142">
        <f>O200*H200</f>
        <v>0</v>
      </c>
      <c r="Q200" s="142">
        <v>0</v>
      </c>
      <c r="R200" s="142">
        <f>Q200*H200</f>
        <v>0</v>
      </c>
      <c r="S200" s="142">
        <v>0</v>
      </c>
      <c r="T200" s="143">
        <f>S200*H200</f>
        <v>0</v>
      </c>
      <c r="AR200" s="144" t="s">
        <v>143</v>
      </c>
      <c r="AT200" s="144" t="s">
        <v>139</v>
      </c>
      <c r="AU200" s="144" t="s">
        <v>84</v>
      </c>
      <c r="AY200" s="17" t="s">
        <v>138</v>
      </c>
      <c r="BE200" s="145">
        <f>IF(N200="základní",J200,0)</f>
        <v>0</v>
      </c>
      <c r="BF200" s="145">
        <f>IF(N200="snížená",J200,0)</f>
        <v>0</v>
      </c>
      <c r="BG200" s="145">
        <f>IF(N200="zákl. přenesená",J200,0)</f>
        <v>0</v>
      </c>
      <c r="BH200" s="145">
        <f>IF(N200="sníž. přenesená",J200,0)</f>
        <v>0</v>
      </c>
      <c r="BI200" s="145">
        <f>IF(N200="nulová",J200,0)</f>
        <v>0</v>
      </c>
      <c r="BJ200" s="17" t="s">
        <v>82</v>
      </c>
      <c r="BK200" s="145">
        <f>ROUND(I200*H200,2)</f>
        <v>0</v>
      </c>
      <c r="BL200" s="17" t="s">
        <v>143</v>
      </c>
      <c r="BM200" s="144" t="s">
        <v>883</v>
      </c>
    </row>
    <row r="201" spans="2:65" s="12" customFormat="1" ht="11.25">
      <c r="B201" s="152"/>
      <c r="D201" s="146" t="s">
        <v>178</v>
      </c>
      <c r="E201" s="153" t="s">
        <v>1</v>
      </c>
      <c r="F201" s="154" t="s">
        <v>884</v>
      </c>
      <c r="H201" s="155">
        <v>141.83000000000001</v>
      </c>
      <c r="I201" s="156"/>
      <c r="L201" s="152"/>
      <c r="M201" s="157"/>
      <c r="T201" s="158"/>
      <c r="AT201" s="153" t="s">
        <v>178</v>
      </c>
      <c r="AU201" s="153" t="s">
        <v>84</v>
      </c>
      <c r="AV201" s="12" t="s">
        <v>84</v>
      </c>
      <c r="AW201" s="12" t="s">
        <v>31</v>
      </c>
      <c r="AX201" s="12" t="s">
        <v>82</v>
      </c>
      <c r="AY201" s="153" t="s">
        <v>138</v>
      </c>
    </row>
    <row r="202" spans="2:65" s="11" customFormat="1" ht="22.9" customHeight="1">
      <c r="B202" s="121"/>
      <c r="D202" s="122" t="s">
        <v>73</v>
      </c>
      <c r="E202" s="150" t="s">
        <v>84</v>
      </c>
      <c r="F202" s="150" t="s">
        <v>511</v>
      </c>
      <c r="I202" s="124"/>
      <c r="J202" s="151">
        <f>BK202</f>
        <v>0</v>
      </c>
      <c r="L202" s="121"/>
      <c r="M202" s="126"/>
      <c r="P202" s="127">
        <f>SUM(P203:P219)</f>
        <v>0</v>
      </c>
      <c r="R202" s="127">
        <f>SUM(R203:R219)</f>
        <v>30.49055946</v>
      </c>
      <c r="T202" s="128">
        <f>SUM(T203:T219)</f>
        <v>0</v>
      </c>
      <c r="AR202" s="122" t="s">
        <v>82</v>
      </c>
      <c r="AT202" s="129" t="s">
        <v>73</v>
      </c>
      <c r="AU202" s="129" t="s">
        <v>82</v>
      </c>
      <c r="AY202" s="122" t="s">
        <v>138</v>
      </c>
      <c r="BK202" s="130">
        <f>SUM(BK203:BK219)</f>
        <v>0</v>
      </c>
    </row>
    <row r="203" spans="2:65" s="1" customFormat="1" ht="24.2" customHeight="1">
      <c r="B203" s="131"/>
      <c r="C203" s="132" t="s">
        <v>7</v>
      </c>
      <c r="D203" s="132" t="s">
        <v>139</v>
      </c>
      <c r="E203" s="133" t="s">
        <v>885</v>
      </c>
      <c r="F203" s="134" t="s">
        <v>886</v>
      </c>
      <c r="G203" s="135" t="s">
        <v>207</v>
      </c>
      <c r="H203" s="136">
        <v>1138.9159999999999</v>
      </c>
      <c r="I203" s="137"/>
      <c r="J203" s="138">
        <f>ROUND(I203*H203,2)</f>
        <v>0</v>
      </c>
      <c r="K203" s="139"/>
      <c r="L203" s="32"/>
      <c r="M203" s="140" t="s">
        <v>1</v>
      </c>
      <c r="N203" s="141" t="s">
        <v>39</v>
      </c>
      <c r="P203" s="142">
        <f>O203*H203</f>
        <v>0</v>
      </c>
      <c r="Q203" s="142">
        <v>1.7000000000000001E-4</v>
      </c>
      <c r="R203" s="142">
        <f>Q203*H203</f>
        <v>0.19361571999999999</v>
      </c>
      <c r="S203" s="142">
        <v>0</v>
      </c>
      <c r="T203" s="143">
        <f>S203*H203</f>
        <v>0</v>
      </c>
      <c r="AR203" s="144" t="s">
        <v>143</v>
      </c>
      <c r="AT203" s="144" t="s">
        <v>139</v>
      </c>
      <c r="AU203" s="144" t="s">
        <v>84</v>
      </c>
      <c r="AY203" s="17" t="s">
        <v>138</v>
      </c>
      <c r="BE203" s="145">
        <f>IF(N203="základní",J203,0)</f>
        <v>0</v>
      </c>
      <c r="BF203" s="145">
        <f>IF(N203="snížená",J203,0)</f>
        <v>0</v>
      </c>
      <c r="BG203" s="145">
        <f>IF(N203="zákl. přenesená",J203,0)</f>
        <v>0</v>
      </c>
      <c r="BH203" s="145">
        <f>IF(N203="sníž. přenesená",J203,0)</f>
        <v>0</v>
      </c>
      <c r="BI203" s="145">
        <f>IF(N203="nulová",J203,0)</f>
        <v>0</v>
      </c>
      <c r="BJ203" s="17" t="s">
        <v>82</v>
      </c>
      <c r="BK203" s="145">
        <f>ROUND(I203*H203,2)</f>
        <v>0</v>
      </c>
      <c r="BL203" s="17" t="s">
        <v>143</v>
      </c>
      <c r="BM203" s="144" t="s">
        <v>887</v>
      </c>
    </row>
    <row r="204" spans="2:65" s="12" customFormat="1" ht="11.25">
      <c r="B204" s="152"/>
      <c r="D204" s="146" t="s">
        <v>178</v>
      </c>
      <c r="E204" s="153" t="s">
        <v>1</v>
      </c>
      <c r="F204" s="154" t="s">
        <v>888</v>
      </c>
      <c r="H204" s="155">
        <v>188.6</v>
      </c>
      <c r="I204" s="156"/>
      <c r="L204" s="152"/>
      <c r="M204" s="157"/>
      <c r="T204" s="158"/>
      <c r="AT204" s="153" t="s">
        <v>178</v>
      </c>
      <c r="AU204" s="153" t="s">
        <v>84</v>
      </c>
      <c r="AV204" s="12" t="s">
        <v>84</v>
      </c>
      <c r="AW204" s="12" t="s">
        <v>31</v>
      </c>
      <c r="AX204" s="12" t="s">
        <v>74</v>
      </c>
      <c r="AY204" s="153" t="s">
        <v>138</v>
      </c>
    </row>
    <row r="205" spans="2:65" s="12" customFormat="1" ht="11.25">
      <c r="B205" s="152"/>
      <c r="D205" s="146" t="s">
        <v>178</v>
      </c>
      <c r="E205" s="153" t="s">
        <v>1</v>
      </c>
      <c r="F205" s="154" t="s">
        <v>889</v>
      </c>
      <c r="H205" s="155">
        <v>133.97999999999999</v>
      </c>
      <c r="I205" s="156"/>
      <c r="L205" s="152"/>
      <c r="M205" s="157"/>
      <c r="T205" s="158"/>
      <c r="AT205" s="153" t="s">
        <v>178</v>
      </c>
      <c r="AU205" s="153" t="s">
        <v>84</v>
      </c>
      <c r="AV205" s="12" t="s">
        <v>84</v>
      </c>
      <c r="AW205" s="12" t="s">
        <v>31</v>
      </c>
      <c r="AX205" s="12" t="s">
        <v>74</v>
      </c>
      <c r="AY205" s="153" t="s">
        <v>138</v>
      </c>
    </row>
    <row r="206" spans="2:65" s="12" customFormat="1" ht="22.5">
      <c r="B206" s="152"/>
      <c r="D206" s="146" t="s">
        <v>178</v>
      </c>
      <c r="E206" s="153" t="s">
        <v>1</v>
      </c>
      <c r="F206" s="154" t="s">
        <v>890</v>
      </c>
      <c r="H206" s="155">
        <v>437.43599999999998</v>
      </c>
      <c r="I206" s="156"/>
      <c r="L206" s="152"/>
      <c r="M206" s="157"/>
      <c r="T206" s="158"/>
      <c r="AT206" s="153" t="s">
        <v>178</v>
      </c>
      <c r="AU206" s="153" t="s">
        <v>84</v>
      </c>
      <c r="AV206" s="12" t="s">
        <v>84</v>
      </c>
      <c r="AW206" s="12" t="s">
        <v>31</v>
      </c>
      <c r="AX206" s="12" t="s">
        <v>74</v>
      </c>
      <c r="AY206" s="153" t="s">
        <v>138</v>
      </c>
    </row>
    <row r="207" spans="2:65" s="12" customFormat="1" ht="11.25">
      <c r="B207" s="152"/>
      <c r="D207" s="146" t="s">
        <v>178</v>
      </c>
      <c r="E207" s="153" t="s">
        <v>1</v>
      </c>
      <c r="F207" s="154" t="s">
        <v>891</v>
      </c>
      <c r="H207" s="155">
        <v>378.9</v>
      </c>
      <c r="I207" s="156"/>
      <c r="L207" s="152"/>
      <c r="M207" s="157"/>
      <c r="T207" s="158"/>
      <c r="AT207" s="153" t="s">
        <v>178</v>
      </c>
      <c r="AU207" s="153" t="s">
        <v>84</v>
      </c>
      <c r="AV207" s="12" t="s">
        <v>84</v>
      </c>
      <c r="AW207" s="12" t="s">
        <v>31</v>
      </c>
      <c r="AX207" s="12" t="s">
        <v>74</v>
      </c>
      <c r="AY207" s="153" t="s">
        <v>138</v>
      </c>
    </row>
    <row r="208" spans="2:65" s="13" customFormat="1" ht="11.25">
      <c r="B208" s="163"/>
      <c r="D208" s="146" t="s">
        <v>178</v>
      </c>
      <c r="E208" s="164" t="s">
        <v>1</v>
      </c>
      <c r="F208" s="165" t="s">
        <v>221</v>
      </c>
      <c r="H208" s="166">
        <v>1138.9159999999999</v>
      </c>
      <c r="I208" s="167"/>
      <c r="L208" s="163"/>
      <c r="M208" s="168"/>
      <c r="T208" s="169"/>
      <c r="AT208" s="164" t="s">
        <v>178</v>
      </c>
      <c r="AU208" s="164" t="s">
        <v>84</v>
      </c>
      <c r="AV208" s="13" t="s">
        <v>143</v>
      </c>
      <c r="AW208" s="13" t="s">
        <v>31</v>
      </c>
      <c r="AX208" s="13" t="s">
        <v>82</v>
      </c>
      <c r="AY208" s="164" t="s">
        <v>138</v>
      </c>
    </row>
    <row r="209" spans="2:65" s="1" customFormat="1" ht="24.2" customHeight="1">
      <c r="B209" s="131"/>
      <c r="C209" s="180" t="s">
        <v>399</v>
      </c>
      <c r="D209" s="180" t="s">
        <v>320</v>
      </c>
      <c r="E209" s="181" t="s">
        <v>892</v>
      </c>
      <c r="F209" s="182" t="s">
        <v>893</v>
      </c>
      <c r="G209" s="183" t="s">
        <v>207</v>
      </c>
      <c r="H209" s="184">
        <v>1349.046</v>
      </c>
      <c r="I209" s="185"/>
      <c r="J209" s="186">
        <f>ROUND(I209*H209,2)</f>
        <v>0</v>
      </c>
      <c r="K209" s="187"/>
      <c r="L209" s="188"/>
      <c r="M209" s="189" t="s">
        <v>1</v>
      </c>
      <c r="N209" s="190" t="s">
        <v>39</v>
      </c>
      <c r="P209" s="142">
        <f>O209*H209</f>
        <v>0</v>
      </c>
      <c r="Q209" s="142">
        <v>2.9999999999999997E-4</v>
      </c>
      <c r="R209" s="142">
        <f>Q209*H209</f>
        <v>0.40471379999999996</v>
      </c>
      <c r="S209" s="142">
        <v>0</v>
      </c>
      <c r="T209" s="143">
        <f>S209*H209</f>
        <v>0</v>
      </c>
      <c r="AR209" s="144" t="s">
        <v>180</v>
      </c>
      <c r="AT209" s="144" t="s">
        <v>320</v>
      </c>
      <c r="AU209" s="144" t="s">
        <v>84</v>
      </c>
      <c r="AY209" s="17" t="s">
        <v>138</v>
      </c>
      <c r="BE209" s="145">
        <f>IF(N209="základní",J209,0)</f>
        <v>0</v>
      </c>
      <c r="BF209" s="145">
        <f>IF(N209="snížená",J209,0)</f>
        <v>0</v>
      </c>
      <c r="BG209" s="145">
        <f>IF(N209="zákl. přenesená",J209,0)</f>
        <v>0</v>
      </c>
      <c r="BH209" s="145">
        <f>IF(N209="sníž. přenesená",J209,0)</f>
        <v>0</v>
      </c>
      <c r="BI209" s="145">
        <f>IF(N209="nulová",J209,0)</f>
        <v>0</v>
      </c>
      <c r="BJ209" s="17" t="s">
        <v>82</v>
      </c>
      <c r="BK209" s="145">
        <f>ROUND(I209*H209,2)</f>
        <v>0</v>
      </c>
      <c r="BL209" s="17" t="s">
        <v>143</v>
      </c>
      <c r="BM209" s="144" t="s">
        <v>894</v>
      </c>
    </row>
    <row r="210" spans="2:65" s="12" customFormat="1" ht="11.25">
      <c r="B210" s="152"/>
      <c r="D210" s="146" t="s">
        <v>178</v>
      </c>
      <c r="F210" s="154" t="s">
        <v>895</v>
      </c>
      <c r="H210" s="155">
        <v>1349.046</v>
      </c>
      <c r="I210" s="156"/>
      <c r="L210" s="152"/>
      <c r="M210" s="157"/>
      <c r="T210" s="158"/>
      <c r="AT210" s="153" t="s">
        <v>178</v>
      </c>
      <c r="AU210" s="153" t="s">
        <v>84</v>
      </c>
      <c r="AV210" s="12" t="s">
        <v>84</v>
      </c>
      <c r="AW210" s="12" t="s">
        <v>3</v>
      </c>
      <c r="AX210" s="12" t="s">
        <v>82</v>
      </c>
      <c r="AY210" s="153" t="s">
        <v>138</v>
      </c>
    </row>
    <row r="211" spans="2:65" s="1" customFormat="1" ht="16.5" customHeight="1">
      <c r="B211" s="131"/>
      <c r="C211" s="132" t="s">
        <v>403</v>
      </c>
      <c r="D211" s="132" t="s">
        <v>139</v>
      </c>
      <c r="E211" s="133" t="s">
        <v>896</v>
      </c>
      <c r="F211" s="134" t="s">
        <v>897</v>
      </c>
      <c r="G211" s="135" t="s">
        <v>214</v>
      </c>
      <c r="H211" s="136">
        <v>12.94</v>
      </c>
      <c r="I211" s="137"/>
      <c r="J211" s="138">
        <f>ROUND(I211*H211,2)</f>
        <v>0</v>
      </c>
      <c r="K211" s="139"/>
      <c r="L211" s="32"/>
      <c r="M211" s="140" t="s">
        <v>1</v>
      </c>
      <c r="N211" s="141" t="s">
        <v>39</v>
      </c>
      <c r="P211" s="142">
        <f>O211*H211</f>
        <v>0</v>
      </c>
      <c r="Q211" s="142">
        <v>2.3010199999999998</v>
      </c>
      <c r="R211" s="142">
        <f>Q211*H211</f>
        <v>29.775198799999998</v>
      </c>
      <c r="S211" s="142">
        <v>0</v>
      </c>
      <c r="T211" s="143">
        <f>S211*H211</f>
        <v>0</v>
      </c>
      <c r="AR211" s="144" t="s">
        <v>143</v>
      </c>
      <c r="AT211" s="144" t="s">
        <v>139</v>
      </c>
      <c r="AU211" s="144" t="s">
        <v>84</v>
      </c>
      <c r="AY211" s="17" t="s">
        <v>138</v>
      </c>
      <c r="BE211" s="145">
        <f>IF(N211="základní",J211,0)</f>
        <v>0</v>
      </c>
      <c r="BF211" s="145">
        <f>IF(N211="snížená",J211,0)</f>
        <v>0</v>
      </c>
      <c r="BG211" s="145">
        <f>IF(N211="zákl. přenesená",J211,0)</f>
        <v>0</v>
      </c>
      <c r="BH211" s="145">
        <f>IF(N211="sníž. přenesená",J211,0)</f>
        <v>0</v>
      </c>
      <c r="BI211" s="145">
        <f>IF(N211="nulová",J211,0)</f>
        <v>0</v>
      </c>
      <c r="BJ211" s="17" t="s">
        <v>82</v>
      </c>
      <c r="BK211" s="145">
        <f>ROUND(I211*H211,2)</f>
        <v>0</v>
      </c>
      <c r="BL211" s="17" t="s">
        <v>143</v>
      </c>
      <c r="BM211" s="144" t="s">
        <v>898</v>
      </c>
    </row>
    <row r="212" spans="2:65" s="12" customFormat="1" ht="11.25">
      <c r="B212" s="152"/>
      <c r="D212" s="146" t="s">
        <v>178</v>
      </c>
      <c r="E212" s="153" t="s">
        <v>761</v>
      </c>
      <c r="F212" s="154" t="s">
        <v>899</v>
      </c>
      <c r="H212" s="155">
        <v>7.9</v>
      </c>
      <c r="I212" s="156"/>
      <c r="L212" s="152"/>
      <c r="M212" s="157"/>
      <c r="T212" s="158"/>
      <c r="AT212" s="153" t="s">
        <v>178</v>
      </c>
      <c r="AU212" s="153" t="s">
        <v>84</v>
      </c>
      <c r="AV212" s="12" t="s">
        <v>84</v>
      </c>
      <c r="AW212" s="12" t="s">
        <v>31</v>
      </c>
      <c r="AX212" s="12" t="s">
        <v>74</v>
      </c>
      <c r="AY212" s="153" t="s">
        <v>138</v>
      </c>
    </row>
    <row r="213" spans="2:65" s="12" customFormat="1" ht="11.25">
      <c r="B213" s="152"/>
      <c r="D213" s="146" t="s">
        <v>178</v>
      </c>
      <c r="E213" s="153" t="s">
        <v>1</v>
      </c>
      <c r="F213" s="154" t="s">
        <v>900</v>
      </c>
      <c r="H213" s="155">
        <v>5.04</v>
      </c>
      <c r="I213" s="156"/>
      <c r="L213" s="152"/>
      <c r="M213" s="157"/>
      <c r="T213" s="158"/>
      <c r="AT213" s="153" t="s">
        <v>178</v>
      </c>
      <c r="AU213" s="153" t="s">
        <v>84</v>
      </c>
      <c r="AV213" s="12" t="s">
        <v>84</v>
      </c>
      <c r="AW213" s="12" t="s">
        <v>31</v>
      </c>
      <c r="AX213" s="12" t="s">
        <v>74</v>
      </c>
      <c r="AY213" s="153" t="s">
        <v>138</v>
      </c>
    </row>
    <row r="214" spans="2:65" s="13" customFormat="1" ht="11.25">
      <c r="B214" s="163"/>
      <c r="D214" s="146" t="s">
        <v>178</v>
      </c>
      <c r="E214" s="164" t="s">
        <v>1</v>
      </c>
      <c r="F214" s="165" t="s">
        <v>221</v>
      </c>
      <c r="H214" s="166">
        <v>12.94</v>
      </c>
      <c r="I214" s="167"/>
      <c r="L214" s="163"/>
      <c r="M214" s="168"/>
      <c r="T214" s="169"/>
      <c r="AT214" s="164" t="s">
        <v>178</v>
      </c>
      <c r="AU214" s="164" t="s">
        <v>84</v>
      </c>
      <c r="AV214" s="13" t="s">
        <v>143</v>
      </c>
      <c r="AW214" s="13" t="s">
        <v>31</v>
      </c>
      <c r="AX214" s="13" t="s">
        <v>82</v>
      </c>
      <c r="AY214" s="164" t="s">
        <v>138</v>
      </c>
    </row>
    <row r="215" spans="2:65" s="1" customFormat="1" ht="16.5" customHeight="1">
      <c r="B215" s="131"/>
      <c r="C215" s="132" t="s">
        <v>407</v>
      </c>
      <c r="D215" s="132" t="s">
        <v>139</v>
      </c>
      <c r="E215" s="133" t="s">
        <v>901</v>
      </c>
      <c r="F215" s="134" t="s">
        <v>902</v>
      </c>
      <c r="G215" s="135" t="s">
        <v>207</v>
      </c>
      <c r="H215" s="136">
        <v>43.506</v>
      </c>
      <c r="I215" s="137"/>
      <c r="J215" s="138">
        <f>ROUND(I215*H215,2)</f>
        <v>0</v>
      </c>
      <c r="K215" s="139"/>
      <c r="L215" s="32"/>
      <c r="M215" s="140" t="s">
        <v>1</v>
      </c>
      <c r="N215" s="141" t="s">
        <v>39</v>
      </c>
      <c r="P215" s="142">
        <f>O215*H215</f>
        <v>0</v>
      </c>
      <c r="Q215" s="142">
        <v>2.6900000000000001E-3</v>
      </c>
      <c r="R215" s="142">
        <f>Q215*H215</f>
        <v>0.11703114000000001</v>
      </c>
      <c r="S215" s="142">
        <v>0</v>
      </c>
      <c r="T215" s="143">
        <f>S215*H215</f>
        <v>0</v>
      </c>
      <c r="AR215" s="144" t="s">
        <v>143</v>
      </c>
      <c r="AT215" s="144" t="s">
        <v>139</v>
      </c>
      <c r="AU215" s="144" t="s">
        <v>84</v>
      </c>
      <c r="AY215" s="17" t="s">
        <v>138</v>
      </c>
      <c r="BE215" s="145">
        <f>IF(N215="základní",J215,0)</f>
        <v>0</v>
      </c>
      <c r="BF215" s="145">
        <f>IF(N215="snížená",J215,0)</f>
        <v>0</v>
      </c>
      <c r="BG215" s="145">
        <f>IF(N215="zákl. přenesená",J215,0)</f>
        <v>0</v>
      </c>
      <c r="BH215" s="145">
        <f>IF(N215="sníž. přenesená",J215,0)</f>
        <v>0</v>
      </c>
      <c r="BI215" s="145">
        <f>IF(N215="nulová",J215,0)</f>
        <v>0</v>
      </c>
      <c r="BJ215" s="17" t="s">
        <v>82</v>
      </c>
      <c r="BK215" s="145">
        <f>ROUND(I215*H215,2)</f>
        <v>0</v>
      </c>
      <c r="BL215" s="17" t="s">
        <v>143</v>
      </c>
      <c r="BM215" s="144" t="s">
        <v>903</v>
      </c>
    </row>
    <row r="216" spans="2:65" s="12" customFormat="1" ht="11.25">
      <c r="B216" s="152"/>
      <c r="D216" s="146" t="s">
        <v>178</v>
      </c>
      <c r="E216" s="153" t="s">
        <v>1</v>
      </c>
      <c r="F216" s="154" t="s">
        <v>904</v>
      </c>
      <c r="H216" s="155">
        <v>21.33</v>
      </c>
      <c r="I216" s="156"/>
      <c r="L216" s="152"/>
      <c r="M216" s="157"/>
      <c r="T216" s="158"/>
      <c r="AT216" s="153" t="s">
        <v>178</v>
      </c>
      <c r="AU216" s="153" t="s">
        <v>84</v>
      </c>
      <c r="AV216" s="12" t="s">
        <v>84</v>
      </c>
      <c r="AW216" s="12" t="s">
        <v>31</v>
      </c>
      <c r="AX216" s="12" t="s">
        <v>74</v>
      </c>
      <c r="AY216" s="153" t="s">
        <v>138</v>
      </c>
    </row>
    <row r="217" spans="2:65" s="12" customFormat="1" ht="11.25">
      <c r="B217" s="152"/>
      <c r="D217" s="146" t="s">
        <v>178</v>
      </c>
      <c r="E217" s="153" t="s">
        <v>1</v>
      </c>
      <c r="F217" s="154" t="s">
        <v>905</v>
      </c>
      <c r="H217" s="155">
        <v>22.175999999999998</v>
      </c>
      <c r="I217" s="156"/>
      <c r="L217" s="152"/>
      <c r="M217" s="157"/>
      <c r="T217" s="158"/>
      <c r="AT217" s="153" t="s">
        <v>178</v>
      </c>
      <c r="AU217" s="153" t="s">
        <v>84</v>
      </c>
      <c r="AV217" s="12" t="s">
        <v>84</v>
      </c>
      <c r="AW217" s="12" t="s">
        <v>31</v>
      </c>
      <c r="AX217" s="12" t="s">
        <v>74</v>
      </c>
      <c r="AY217" s="153" t="s">
        <v>138</v>
      </c>
    </row>
    <row r="218" spans="2:65" s="13" customFormat="1" ht="11.25">
      <c r="B218" s="163"/>
      <c r="D218" s="146" t="s">
        <v>178</v>
      </c>
      <c r="E218" s="164" t="s">
        <v>1</v>
      </c>
      <c r="F218" s="165" t="s">
        <v>221</v>
      </c>
      <c r="H218" s="166">
        <v>43.506</v>
      </c>
      <c r="I218" s="167"/>
      <c r="L218" s="163"/>
      <c r="M218" s="168"/>
      <c r="T218" s="169"/>
      <c r="AT218" s="164" t="s">
        <v>178</v>
      </c>
      <c r="AU218" s="164" t="s">
        <v>84</v>
      </c>
      <c r="AV218" s="13" t="s">
        <v>143</v>
      </c>
      <c r="AW218" s="13" t="s">
        <v>31</v>
      </c>
      <c r="AX218" s="13" t="s">
        <v>82</v>
      </c>
      <c r="AY218" s="164" t="s">
        <v>138</v>
      </c>
    </row>
    <row r="219" spans="2:65" s="1" customFormat="1" ht="16.5" customHeight="1">
      <c r="B219" s="131"/>
      <c r="C219" s="132" t="s">
        <v>413</v>
      </c>
      <c r="D219" s="132" t="s">
        <v>139</v>
      </c>
      <c r="E219" s="133" t="s">
        <v>906</v>
      </c>
      <c r="F219" s="134" t="s">
        <v>907</v>
      </c>
      <c r="G219" s="135" t="s">
        <v>207</v>
      </c>
      <c r="H219" s="136">
        <v>43.506</v>
      </c>
      <c r="I219" s="137"/>
      <c r="J219" s="138">
        <f>ROUND(I219*H219,2)</f>
        <v>0</v>
      </c>
      <c r="K219" s="139"/>
      <c r="L219" s="32"/>
      <c r="M219" s="140" t="s">
        <v>1</v>
      </c>
      <c r="N219" s="141" t="s">
        <v>39</v>
      </c>
      <c r="P219" s="142">
        <f>O219*H219</f>
        <v>0</v>
      </c>
      <c r="Q219" s="142">
        <v>0</v>
      </c>
      <c r="R219" s="142">
        <f>Q219*H219</f>
        <v>0</v>
      </c>
      <c r="S219" s="142">
        <v>0</v>
      </c>
      <c r="T219" s="143">
        <f>S219*H219</f>
        <v>0</v>
      </c>
      <c r="AR219" s="144" t="s">
        <v>143</v>
      </c>
      <c r="AT219" s="144" t="s">
        <v>139</v>
      </c>
      <c r="AU219" s="144" t="s">
        <v>84</v>
      </c>
      <c r="AY219" s="17" t="s">
        <v>138</v>
      </c>
      <c r="BE219" s="145">
        <f>IF(N219="základní",J219,0)</f>
        <v>0</v>
      </c>
      <c r="BF219" s="145">
        <f>IF(N219="snížená",J219,0)</f>
        <v>0</v>
      </c>
      <c r="BG219" s="145">
        <f>IF(N219="zákl. přenesená",J219,0)</f>
        <v>0</v>
      </c>
      <c r="BH219" s="145">
        <f>IF(N219="sníž. přenesená",J219,0)</f>
        <v>0</v>
      </c>
      <c r="BI219" s="145">
        <f>IF(N219="nulová",J219,0)</f>
        <v>0</v>
      </c>
      <c r="BJ219" s="17" t="s">
        <v>82</v>
      </c>
      <c r="BK219" s="145">
        <f>ROUND(I219*H219,2)</f>
        <v>0</v>
      </c>
      <c r="BL219" s="17" t="s">
        <v>143</v>
      </c>
      <c r="BM219" s="144" t="s">
        <v>908</v>
      </c>
    </row>
    <row r="220" spans="2:65" s="11" customFormat="1" ht="22.9" customHeight="1">
      <c r="B220" s="121"/>
      <c r="D220" s="122" t="s">
        <v>73</v>
      </c>
      <c r="E220" s="150" t="s">
        <v>143</v>
      </c>
      <c r="F220" s="150" t="s">
        <v>909</v>
      </c>
      <c r="I220" s="124"/>
      <c r="J220" s="151">
        <f>BK220</f>
        <v>0</v>
      </c>
      <c r="L220" s="121"/>
      <c r="M220" s="126"/>
      <c r="P220" s="127">
        <f>SUM(P221:P228)</f>
        <v>0</v>
      </c>
      <c r="R220" s="127">
        <f>SUM(R221:R228)</f>
        <v>0</v>
      </c>
      <c r="T220" s="128">
        <f>SUM(T221:T228)</f>
        <v>0</v>
      </c>
      <c r="AR220" s="122" t="s">
        <v>82</v>
      </c>
      <c r="AT220" s="129" t="s">
        <v>73</v>
      </c>
      <c r="AU220" s="129" t="s">
        <v>82</v>
      </c>
      <c r="AY220" s="122" t="s">
        <v>138</v>
      </c>
      <c r="BK220" s="130">
        <f>SUM(BK221:BK228)</f>
        <v>0</v>
      </c>
    </row>
    <row r="221" spans="2:65" s="1" customFormat="1" ht="16.5" customHeight="1">
      <c r="B221" s="131"/>
      <c r="C221" s="132" t="s">
        <v>417</v>
      </c>
      <c r="D221" s="132" t="s">
        <v>139</v>
      </c>
      <c r="E221" s="133" t="s">
        <v>910</v>
      </c>
      <c r="F221" s="134" t="s">
        <v>911</v>
      </c>
      <c r="G221" s="135" t="s">
        <v>214</v>
      </c>
      <c r="H221" s="136">
        <v>3.8319999999999999</v>
      </c>
      <c r="I221" s="137"/>
      <c r="J221" s="138">
        <f>ROUND(I221*H221,2)</f>
        <v>0</v>
      </c>
      <c r="K221" s="139"/>
      <c r="L221" s="32"/>
      <c r="M221" s="140" t="s">
        <v>1</v>
      </c>
      <c r="N221" s="141" t="s">
        <v>39</v>
      </c>
      <c r="P221" s="142">
        <f>O221*H221</f>
        <v>0</v>
      </c>
      <c r="Q221" s="142">
        <v>0</v>
      </c>
      <c r="R221" s="142">
        <f>Q221*H221</f>
        <v>0</v>
      </c>
      <c r="S221" s="142">
        <v>0</v>
      </c>
      <c r="T221" s="143">
        <f>S221*H221</f>
        <v>0</v>
      </c>
      <c r="AR221" s="144" t="s">
        <v>143</v>
      </c>
      <c r="AT221" s="144" t="s">
        <v>139</v>
      </c>
      <c r="AU221" s="144" t="s">
        <v>84</v>
      </c>
      <c r="AY221" s="17" t="s">
        <v>138</v>
      </c>
      <c r="BE221" s="145">
        <f>IF(N221="základní",J221,0)</f>
        <v>0</v>
      </c>
      <c r="BF221" s="145">
        <f>IF(N221="snížená",J221,0)</f>
        <v>0</v>
      </c>
      <c r="BG221" s="145">
        <f>IF(N221="zákl. přenesená",J221,0)</f>
        <v>0</v>
      </c>
      <c r="BH221" s="145">
        <f>IF(N221="sníž. přenesená",J221,0)</f>
        <v>0</v>
      </c>
      <c r="BI221" s="145">
        <f>IF(N221="nulová",J221,0)</f>
        <v>0</v>
      </c>
      <c r="BJ221" s="17" t="s">
        <v>82</v>
      </c>
      <c r="BK221" s="145">
        <f>ROUND(I221*H221,2)</f>
        <v>0</v>
      </c>
      <c r="BL221" s="17" t="s">
        <v>143</v>
      </c>
      <c r="BM221" s="144" t="s">
        <v>912</v>
      </c>
    </row>
    <row r="222" spans="2:65" s="12" customFormat="1" ht="11.25">
      <c r="B222" s="152"/>
      <c r="D222" s="146" t="s">
        <v>178</v>
      </c>
      <c r="E222" s="153" t="s">
        <v>1</v>
      </c>
      <c r="F222" s="154" t="s">
        <v>913</v>
      </c>
      <c r="H222" s="155">
        <v>3.6720000000000002</v>
      </c>
      <c r="I222" s="156"/>
      <c r="L222" s="152"/>
      <c r="M222" s="157"/>
      <c r="T222" s="158"/>
      <c r="AT222" s="153" t="s">
        <v>178</v>
      </c>
      <c r="AU222" s="153" t="s">
        <v>84</v>
      </c>
      <c r="AV222" s="12" t="s">
        <v>84</v>
      </c>
      <c r="AW222" s="12" t="s">
        <v>31</v>
      </c>
      <c r="AX222" s="12" t="s">
        <v>74</v>
      </c>
      <c r="AY222" s="153" t="s">
        <v>138</v>
      </c>
    </row>
    <row r="223" spans="2:65" s="12" customFormat="1" ht="11.25">
      <c r="B223" s="152"/>
      <c r="D223" s="146" t="s">
        <v>178</v>
      </c>
      <c r="E223" s="153" t="s">
        <v>1</v>
      </c>
      <c r="F223" s="154" t="s">
        <v>914</v>
      </c>
      <c r="H223" s="155">
        <v>0.16</v>
      </c>
      <c r="I223" s="156"/>
      <c r="L223" s="152"/>
      <c r="M223" s="157"/>
      <c r="T223" s="158"/>
      <c r="AT223" s="153" t="s">
        <v>178</v>
      </c>
      <c r="AU223" s="153" t="s">
        <v>84</v>
      </c>
      <c r="AV223" s="12" t="s">
        <v>84</v>
      </c>
      <c r="AW223" s="12" t="s">
        <v>31</v>
      </c>
      <c r="AX223" s="12" t="s">
        <v>74</v>
      </c>
      <c r="AY223" s="153" t="s">
        <v>138</v>
      </c>
    </row>
    <row r="224" spans="2:65" s="13" customFormat="1" ht="11.25">
      <c r="B224" s="163"/>
      <c r="D224" s="146" t="s">
        <v>178</v>
      </c>
      <c r="E224" s="164" t="s">
        <v>1</v>
      </c>
      <c r="F224" s="165" t="s">
        <v>221</v>
      </c>
      <c r="H224" s="166">
        <v>3.8319999999999999</v>
      </c>
      <c r="I224" s="167"/>
      <c r="L224" s="163"/>
      <c r="M224" s="168"/>
      <c r="T224" s="169"/>
      <c r="AT224" s="164" t="s">
        <v>178</v>
      </c>
      <c r="AU224" s="164" t="s">
        <v>84</v>
      </c>
      <c r="AV224" s="13" t="s">
        <v>143</v>
      </c>
      <c r="AW224" s="13" t="s">
        <v>31</v>
      </c>
      <c r="AX224" s="13" t="s">
        <v>82</v>
      </c>
      <c r="AY224" s="164" t="s">
        <v>138</v>
      </c>
    </row>
    <row r="225" spans="2:65" s="1" customFormat="1" ht="16.5" customHeight="1">
      <c r="B225" s="131"/>
      <c r="C225" s="132" t="s">
        <v>421</v>
      </c>
      <c r="D225" s="132" t="s">
        <v>139</v>
      </c>
      <c r="E225" s="133" t="s">
        <v>915</v>
      </c>
      <c r="F225" s="134" t="s">
        <v>916</v>
      </c>
      <c r="G225" s="135" t="s">
        <v>214</v>
      </c>
      <c r="H225" s="136">
        <v>1.982</v>
      </c>
      <c r="I225" s="137"/>
      <c r="J225" s="138">
        <f>ROUND(I225*H225,2)</f>
        <v>0</v>
      </c>
      <c r="K225" s="139"/>
      <c r="L225" s="32"/>
      <c r="M225" s="140" t="s">
        <v>1</v>
      </c>
      <c r="N225" s="141" t="s">
        <v>39</v>
      </c>
      <c r="P225" s="142">
        <f>O225*H225</f>
        <v>0</v>
      </c>
      <c r="Q225" s="142">
        <v>0</v>
      </c>
      <c r="R225" s="142">
        <f>Q225*H225</f>
        <v>0</v>
      </c>
      <c r="S225" s="142">
        <v>0</v>
      </c>
      <c r="T225" s="143">
        <f>S225*H225</f>
        <v>0</v>
      </c>
      <c r="AR225" s="144" t="s">
        <v>143</v>
      </c>
      <c r="AT225" s="144" t="s">
        <v>139</v>
      </c>
      <c r="AU225" s="144" t="s">
        <v>84</v>
      </c>
      <c r="AY225" s="17" t="s">
        <v>138</v>
      </c>
      <c r="BE225" s="145">
        <f>IF(N225="základní",J225,0)</f>
        <v>0</v>
      </c>
      <c r="BF225" s="145">
        <f>IF(N225="snížená",J225,0)</f>
        <v>0</v>
      </c>
      <c r="BG225" s="145">
        <f>IF(N225="zákl. přenesená",J225,0)</f>
        <v>0</v>
      </c>
      <c r="BH225" s="145">
        <f>IF(N225="sníž. přenesená",J225,0)</f>
        <v>0</v>
      </c>
      <c r="BI225" s="145">
        <f>IF(N225="nulová",J225,0)</f>
        <v>0</v>
      </c>
      <c r="BJ225" s="17" t="s">
        <v>82</v>
      </c>
      <c r="BK225" s="145">
        <f>ROUND(I225*H225,2)</f>
        <v>0</v>
      </c>
      <c r="BL225" s="17" t="s">
        <v>143</v>
      </c>
      <c r="BM225" s="144" t="s">
        <v>917</v>
      </c>
    </row>
    <row r="226" spans="2:65" s="12" customFormat="1" ht="11.25">
      <c r="B226" s="152"/>
      <c r="D226" s="146" t="s">
        <v>178</v>
      </c>
      <c r="E226" s="153" t="s">
        <v>1</v>
      </c>
      <c r="F226" s="154" t="s">
        <v>753</v>
      </c>
      <c r="H226" s="155">
        <v>1.0640000000000001</v>
      </c>
      <c r="I226" s="156"/>
      <c r="L226" s="152"/>
      <c r="M226" s="157"/>
      <c r="T226" s="158"/>
      <c r="AT226" s="153" t="s">
        <v>178</v>
      </c>
      <c r="AU226" s="153" t="s">
        <v>84</v>
      </c>
      <c r="AV226" s="12" t="s">
        <v>84</v>
      </c>
      <c r="AW226" s="12" t="s">
        <v>31</v>
      </c>
      <c r="AX226" s="12" t="s">
        <v>74</v>
      </c>
      <c r="AY226" s="153" t="s">
        <v>138</v>
      </c>
    </row>
    <row r="227" spans="2:65" s="12" customFormat="1" ht="11.25">
      <c r="B227" s="152"/>
      <c r="D227" s="146" t="s">
        <v>178</v>
      </c>
      <c r="E227" s="153" t="s">
        <v>1</v>
      </c>
      <c r="F227" s="154" t="s">
        <v>918</v>
      </c>
      <c r="H227" s="155">
        <v>0.91800000000000004</v>
      </c>
      <c r="I227" s="156"/>
      <c r="L227" s="152"/>
      <c r="M227" s="157"/>
      <c r="T227" s="158"/>
      <c r="AT227" s="153" t="s">
        <v>178</v>
      </c>
      <c r="AU227" s="153" t="s">
        <v>84</v>
      </c>
      <c r="AV227" s="12" t="s">
        <v>84</v>
      </c>
      <c r="AW227" s="12" t="s">
        <v>31</v>
      </c>
      <c r="AX227" s="12" t="s">
        <v>74</v>
      </c>
      <c r="AY227" s="153" t="s">
        <v>138</v>
      </c>
    </row>
    <row r="228" spans="2:65" s="13" customFormat="1" ht="11.25">
      <c r="B228" s="163"/>
      <c r="D228" s="146" t="s">
        <v>178</v>
      </c>
      <c r="E228" s="164" t="s">
        <v>1</v>
      </c>
      <c r="F228" s="165" t="s">
        <v>221</v>
      </c>
      <c r="H228" s="166">
        <v>1.982</v>
      </c>
      <c r="I228" s="167"/>
      <c r="L228" s="163"/>
      <c r="M228" s="168"/>
      <c r="T228" s="169"/>
      <c r="AT228" s="164" t="s">
        <v>178</v>
      </c>
      <c r="AU228" s="164" t="s">
        <v>84</v>
      </c>
      <c r="AV228" s="13" t="s">
        <v>143</v>
      </c>
      <c r="AW228" s="13" t="s">
        <v>31</v>
      </c>
      <c r="AX228" s="13" t="s">
        <v>82</v>
      </c>
      <c r="AY228" s="164" t="s">
        <v>138</v>
      </c>
    </row>
    <row r="229" spans="2:65" s="11" customFormat="1" ht="22.9" customHeight="1">
      <c r="B229" s="121"/>
      <c r="D229" s="122" t="s">
        <v>73</v>
      </c>
      <c r="E229" s="150" t="s">
        <v>180</v>
      </c>
      <c r="F229" s="150" t="s">
        <v>593</v>
      </c>
      <c r="I229" s="124"/>
      <c r="J229" s="151">
        <f>BK229</f>
        <v>0</v>
      </c>
      <c r="L229" s="121"/>
      <c r="M229" s="126"/>
      <c r="P229" s="127">
        <f>SUM(P230:P294)</f>
        <v>0</v>
      </c>
      <c r="R229" s="127">
        <f>SUM(R230:R294)</f>
        <v>21.822490500000004</v>
      </c>
      <c r="T229" s="128">
        <f>SUM(T230:T294)</f>
        <v>1.4430000000000001</v>
      </c>
      <c r="AR229" s="122" t="s">
        <v>82</v>
      </c>
      <c r="AT229" s="129" t="s">
        <v>73</v>
      </c>
      <c r="AU229" s="129" t="s">
        <v>82</v>
      </c>
      <c r="AY229" s="122" t="s">
        <v>138</v>
      </c>
      <c r="BK229" s="130">
        <f>SUM(BK230:BK294)</f>
        <v>0</v>
      </c>
    </row>
    <row r="230" spans="2:65" s="1" customFormat="1" ht="24.2" customHeight="1">
      <c r="B230" s="131"/>
      <c r="C230" s="132" t="s">
        <v>426</v>
      </c>
      <c r="D230" s="132" t="s">
        <v>139</v>
      </c>
      <c r="E230" s="133" t="s">
        <v>919</v>
      </c>
      <c r="F230" s="134" t="s">
        <v>920</v>
      </c>
      <c r="G230" s="135" t="s">
        <v>176</v>
      </c>
      <c r="H230" s="136">
        <v>420</v>
      </c>
      <c r="I230" s="137"/>
      <c r="J230" s="138">
        <f>ROUND(I230*H230,2)</f>
        <v>0</v>
      </c>
      <c r="K230" s="139"/>
      <c r="L230" s="32"/>
      <c r="M230" s="140" t="s">
        <v>1</v>
      </c>
      <c r="N230" s="141" t="s">
        <v>39</v>
      </c>
      <c r="P230" s="142">
        <f>O230*H230</f>
        <v>0</v>
      </c>
      <c r="Q230" s="142">
        <v>0</v>
      </c>
      <c r="R230" s="142">
        <f>Q230*H230</f>
        <v>0</v>
      </c>
      <c r="S230" s="142">
        <v>0</v>
      </c>
      <c r="T230" s="143">
        <f>S230*H230</f>
        <v>0</v>
      </c>
      <c r="AR230" s="144" t="s">
        <v>143</v>
      </c>
      <c r="AT230" s="144" t="s">
        <v>139</v>
      </c>
      <c r="AU230" s="144" t="s">
        <v>84</v>
      </c>
      <c r="AY230" s="17" t="s">
        <v>138</v>
      </c>
      <c r="BE230" s="145">
        <f>IF(N230="základní",J230,0)</f>
        <v>0</v>
      </c>
      <c r="BF230" s="145">
        <f>IF(N230="snížená",J230,0)</f>
        <v>0</v>
      </c>
      <c r="BG230" s="145">
        <f>IF(N230="zákl. přenesená",J230,0)</f>
        <v>0</v>
      </c>
      <c r="BH230" s="145">
        <f>IF(N230="sníž. přenesená",J230,0)</f>
        <v>0</v>
      </c>
      <c r="BI230" s="145">
        <f>IF(N230="nulová",J230,0)</f>
        <v>0</v>
      </c>
      <c r="BJ230" s="17" t="s">
        <v>82</v>
      </c>
      <c r="BK230" s="145">
        <f>ROUND(I230*H230,2)</f>
        <v>0</v>
      </c>
      <c r="BL230" s="17" t="s">
        <v>143</v>
      </c>
      <c r="BM230" s="144" t="s">
        <v>921</v>
      </c>
    </row>
    <row r="231" spans="2:65" s="12" customFormat="1" ht="11.25">
      <c r="B231" s="152"/>
      <c r="D231" s="146" t="s">
        <v>178</v>
      </c>
      <c r="E231" s="153" t="s">
        <v>734</v>
      </c>
      <c r="F231" s="154" t="s">
        <v>922</v>
      </c>
      <c r="H231" s="155">
        <v>420</v>
      </c>
      <c r="I231" s="156"/>
      <c r="L231" s="152"/>
      <c r="M231" s="157"/>
      <c r="T231" s="158"/>
      <c r="AT231" s="153" t="s">
        <v>178</v>
      </c>
      <c r="AU231" s="153" t="s">
        <v>84</v>
      </c>
      <c r="AV231" s="12" t="s">
        <v>84</v>
      </c>
      <c r="AW231" s="12" t="s">
        <v>31</v>
      </c>
      <c r="AX231" s="12" t="s">
        <v>82</v>
      </c>
      <c r="AY231" s="153" t="s">
        <v>138</v>
      </c>
    </row>
    <row r="232" spans="2:65" s="1" customFormat="1" ht="24.2" customHeight="1">
      <c r="B232" s="131"/>
      <c r="C232" s="180" t="s">
        <v>430</v>
      </c>
      <c r="D232" s="180" t="s">
        <v>320</v>
      </c>
      <c r="E232" s="181" t="s">
        <v>923</v>
      </c>
      <c r="F232" s="182" t="s">
        <v>924</v>
      </c>
      <c r="G232" s="183" t="s">
        <v>176</v>
      </c>
      <c r="H232" s="184">
        <v>432.6</v>
      </c>
      <c r="I232" s="185"/>
      <c r="J232" s="186">
        <f>ROUND(I232*H232,2)</f>
        <v>0</v>
      </c>
      <c r="K232" s="187"/>
      <c r="L232" s="188"/>
      <c r="M232" s="189" t="s">
        <v>1</v>
      </c>
      <c r="N232" s="190" t="s">
        <v>39</v>
      </c>
      <c r="P232" s="142">
        <f>O232*H232</f>
        <v>0</v>
      </c>
      <c r="Q232" s="142">
        <v>7.5000000000000002E-4</v>
      </c>
      <c r="R232" s="142">
        <f>Q232*H232</f>
        <v>0.32445000000000002</v>
      </c>
      <c r="S232" s="142">
        <v>0</v>
      </c>
      <c r="T232" s="143">
        <f>S232*H232</f>
        <v>0</v>
      </c>
      <c r="AR232" s="144" t="s">
        <v>180</v>
      </c>
      <c r="AT232" s="144" t="s">
        <v>320</v>
      </c>
      <c r="AU232" s="144" t="s">
        <v>84</v>
      </c>
      <c r="AY232" s="17" t="s">
        <v>138</v>
      </c>
      <c r="BE232" s="145">
        <f>IF(N232="základní",J232,0)</f>
        <v>0</v>
      </c>
      <c r="BF232" s="145">
        <f>IF(N232="snížená",J232,0)</f>
        <v>0</v>
      </c>
      <c r="BG232" s="145">
        <f>IF(N232="zákl. přenesená",J232,0)</f>
        <v>0</v>
      </c>
      <c r="BH232" s="145">
        <f>IF(N232="sníž. přenesená",J232,0)</f>
        <v>0</v>
      </c>
      <c r="BI232" s="145">
        <f>IF(N232="nulová",J232,0)</f>
        <v>0</v>
      </c>
      <c r="BJ232" s="17" t="s">
        <v>82</v>
      </c>
      <c r="BK232" s="145">
        <f>ROUND(I232*H232,2)</f>
        <v>0</v>
      </c>
      <c r="BL232" s="17" t="s">
        <v>143</v>
      </c>
      <c r="BM232" s="144" t="s">
        <v>925</v>
      </c>
    </row>
    <row r="233" spans="2:65" s="12" customFormat="1" ht="11.25">
      <c r="B233" s="152"/>
      <c r="D233" s="146" t="s">
        <v>178</v>
      </c>
      <c r="F233" s="154" t="s">
        <v>926</v>
      </c>
      <c r="H233" s="155">
        <v>432.6</v>
      </c>
      <c r="I233" s="156"/>
      <c r="L233" s="152"/>
      <c r="M233" s="157"/>
      <c r="T233" s="158"/>
      <c r="AT233" s="153" t="s">
        <v>178</v>
      </c>
      <c r="AU233" s="153" t="s">
        <v>84</v>
      </c>
      <c r="AV233" s="12" t="s">
        <v>84</v>
      </c>
      <c r="AW233" s="12" t="s">
        <v>3</v>
      </c>
      <c r="AX233" s="12" t="s">
        <v>82</v>
      </c>
      <c r="AY233" s="153" t="s">
        <v>138</v>
      </c>
    </row>
    <row r="234" spans="2:65" s="1" customFormat="1" ht="24.2" customHeight="1">
      <c r="B234" s="131"/>
      <c r="C234" s="132" t="s">
        <v>435</v>
      </c>
      <c r="D234" s="132" t="s">
        <v>139</v>
      </c>
      <c r="E234" s="133" t="s">
        <v>927</v>
      </c>
      <c r="F234" s="134" t="s">
        <v>928</v>
      </c>
      <c r="G234" s="135" t="s">
        <v>176</v>
      </c>
      <c r="H234" s="136">
        <v>4</v>
      </c>
      <c r="I234" s="137"/>
      <c r="J234" s="138">
        <f>ROUND(I234*H234,2)</f>
        <v>0</v>
      </c>
      <c r="K234" s="139"/>
      <c r="L234" s="32"/>
      <c r="M234" s="140" t="s">
        <v>1</v>
      </c>
      <c r="N234" s="141" t="s">
        <v>39</v>
      </c>
      <c r="P234" s="142">
        <f>O234*H234</f>
        <v>0</v>
      </c>
      <c r="Q234" s="142">
        <v>0</v>
      </c>
      <c r="R234" s="142">
        <f>Q234*H234</f>
        <v>0</v>
      </c>
      <c r="S234" s="142">
        <v>0</v>
      </c>
      <c r="T234" s="143">
        <f>S234*H234</f>
        <v>0</v>
      </c>
      <c r="AR234" s="144" t="s">
        <v>143</v>
      </c>
      <c r="AT234" s="144" t="s">
        <v>139</v>
      </c>
      <c r="AU234" s="144" t="s">
        <v>84</v>
      </c>
      <c r="AY234" s="17" t="s">
        <v>138</v>
      </c>
      <c r="BE234" s="145">
        <f>IF(N234="základní",J234,0)</f>
        <v>0</v>
      </c>
      <c r="BF234" s="145">
        <f>IF(N234="snížená",J234,0)</f>
        <v>0</v>
      </c>
      <c r="BG234" s="145">
        <f>IF(N234="zákl. přenesená",J234,0)</f>
        <v>0</v>
      </c>
      <c r="BH234" s="145">
        <f>IF(N234="sníž. přenesená",J234,0)</f>
        <v>0</v>
      </c>
      <c r="BI234" s="145">
        <f>IF(N234="nulová",J234,0)</f>
        <v>0</v>
      </c>
      <c r="BJ234" s="17" t="s">
        <v>82</v>
      </c>
      <c r="BK234" s="145">
        <f>ROUND(I234*H234,2)</f>
        <v>0</v>
      </c>
      <c r="BL234" s="17" t="s">
        <v>143</v>
      </c>
      <c r="BM234" s="144" t="s">
        <v>929</v>
      </c>
    </row>
    <row r="235" spans="2:65" s="12" customFormat="1" ht="11.25">
      <c r="B235" s="152"/>
      <c r="D235" s="146" t="s">
        <v>178</v>
      </c>
      <c r="E235" s="153" t="s">
        <v>1</v>
      </c>
      <c r="F235" s="154" t="s">
        <v>930</v>
      </c>
      <c r="H235" s="155">
        <v>4</v>
      </c>
      <c r="I235" s="156"/>
      <c r="L235" s="152"/>
      <c r="M235" s="157"/>
      <c r="T235" s="158"/>
      <c r="AT235" s="153" t="s">
        <v>178</v>
      </c>
      <c r="AU235" s="153" t="s">
        <v>84</v>
      </c>
      <c r="AV235" s="12" t="s">
        <v>84</v>
      </c>
      <c r="AW235" s="12" t="s">
        <v>31</v>
      </c>
      <c r="AX235" s="12" t="s">
        <v>82</v>
      </c>
      <c r="AY235" s="153" t="s">
        <v>138</v>
      </c>
    </row>
    <row r="236" spans="2:65" s="1" customFormat="1" ht="24.2" customHeight="1">
      <c r="B236" s="131"/>
      <c r="C236" s="180" t="s">
        <v>440</v>
      </c>
      <c r="D236" s="180" t="s">
        <v>320</v>
      </c>
      <c r="E236" s="181" t="s">
        <v>931</v>
      </c>
      <c r="F236" s="182" t="s">
        <v>932</v>
      </c>
      <c r="G236" s="183" t="s">
        <v>176</v>
      </c>
      <c r="H236" s="184">
        <v>4.12</v>
      </c>
      <c r="I236" s="185"/>
      <c r="J236" s="186">
        <f>ROUND(I236*H236,2)</f>
        <v>0</v>
      </c>
      <c r="K236" s="187"/>
      <c r="L236" s="188"/>
      <c r="M236" s="189" t="s">
        <v>1</v>
      </c>
      <c r="N236" s="190" t="s">
        <v>39</v>
      </c>
      <c r="P236" s="142">
        <f>O236*H236</f>
        <v>0</v>
      </c>
      <c r="Q236" s="142">
        <v>2.2000000000000001E-3</v>
      </c>
      <c r="R236" s="142">
        <f>Q236*H236</f>
        <v>9.0640000000000009E-3</v>
      </c>
      <c r="S236" s="142">
        <v>0</v>
      </c>
      <c r="T236" s="143">
        <f>S236*H236</f>
        <v>0</v>
      </c>
      <c r="AR236" s="144" t="s">
        <v>180</v>
      </c>
      <c r="AT236" s="144" t="s">
        <v>320</v>
      </c>
      <c r="AU236" s="144" t="s">
        <v>84</v>
      </c>
      <c r="AY236" s="17" t="s">
        <v>138</v>
      </c>
      <c r="BE236" s="145">
        <f>IF(N236="základní",J236,0)</f>
        <v>0</v>
      </c>
      <c r="BF236" s="145">
        <f>IF(N236="snížená",J236,0)</f>
        <v>0</v>
      </c>
      <c r="BG236" s="145">
        <f>IF(N236="zákl. přenesená",J236,0)</f>
        <v>0</v>
      </c>
      <c r="BH236" s="145">
        <f>IF(N236="sníž. přenesená",J236,0)</f>
        <v>0</v>
      </c>
      <c r="BI236" s="145">
        <f>IF(N236="nulová",J236,0)</f>
        <v>0</v>
      </c>
      <c r="BJ236" s="17" t="s">
        <v>82</v>
      </c>
      <c r="BK236" s="145">
        <f>ROUND(I236*H236,2)</f>
        <v>0</v>
      </c>
      <c r="BL236" s="17" t="s">
        <v>143</v>
      </c>
      <c r="BM236" s="144" t="s">
        <v>933</v>
      </c>
    </row>
    <row r="237" spans="2:65" s="12" customFormat="1" ht="11.25">
      <c r="B237" s="152"/>
      <c r="D237" s="146" t="s">
        <v>178</v>
      </c>
      <c r="F237" s="154" t="s">
        <v>934</v>
      </c>
      <c r="H237" s="155">
        <v>4.12</v>
      </c>
      <c r="I237" s="156"/>
      <c r="L237" s="152"/>
      <c r="M237" s="157"/>
      <c r="T237" s="158"/>
      <c r="AT237" s="153" t="s">
        <v>178</v>
      </c>
      <c r="AU237" s="153" t="s">
        <v>84</v>
      </c>
      <c r="AV237" s="12" t="s">
        <v>84</v>
      </c>
      <c r="AW237" s="12" t="s">
        <v>3</v>
      </c>
      <c r="AX237" s="12" t="s">
        <v>82</v>
      </c>
      <c r="AY237" s="153" t="s">
        <v>138</v>
      </c>
    </row>
    <row r="238" spans="2:65" s="1" customFormat="1" ht="24.2" customHeight="1">
      <c r="B238" s="131"/>
      <c r="C238" s="132" t="s">
        <v>445</v>
      </c>
      <c r="D238" s="132" t="s">
        <v>139</v>
      </c>
      <c r="E238" s="133" t="s">
        <v>935</v>
      </c>
      <c r="F238" s="134" t="s">
        <v>936</v>
      </c>
      <c r="G238" s="135" t="s">
        <v>176</v>
      </c>
      <c r="H238" s="136">
        <v>17.3</v>
      </c>
      <c r="I238" s="137"/>
      <c r="J238" s="138">
        <f>ROUND(I238*H238,2)</f>
        <v>0</v>
      </c>
      <c r="K238" s="139"/>
      <c r="L238" s="32"/>
      <c r="M238" s="140" t="s">
        <v>1</v>
      </c>
      <c r="N238" s="141" t="s">
        <v>39</v>
      </c>
      <c r="P238" s="142">
        <f>O238*H238</f>
        <v>0</v>
      </c>
      <c r="Q238" s="142">
        <v>1.0000000000000001E-5</v>
      </c>
      <c r="R238" s="142">
        <f>Q238*H238</f>
        <v>1.7300000000000003E-4</v>
      </c>
      <c r="S238" s="142">
        <v>0</v>
      </c>
      <c r="T238" s="143">
        <f>S238*H238</f>
        <v>0</v>
      </c>
      <c r="AR238" s="144" t="s">
        <v>143</v>
      </c>
      <c r="AT238" s="144" t="s">
        <v>139</v>
      </c>
      <c r="AU238" s="144" t="s">
        <v>84</v>
      </c>
      <c r="AY238" s="17" t="s">
        <v>138</v>
      </c>
      <c r="BE238" s="145">
        <f>IF(N238="základní",J238,0)</f>
        <v>0</v>
      </c>
      <c r="BF238" s="145">
        <f>IF(N238="snížená",J238,0)</f>
        <v>0</v>
      </c>
      <c r="BG238" s="145">
        <f>IF(N238="zákl. přenesená",J238,0)</f>
        <v>0</v>
      </c>
      <c r="BH238" s="145">
        <f>IF(N238="sníž. přenesená",J238,0)</f>
        <v>0</v>
      </c>
      <c r="BI238" s="145">
        <f>IF(N238="nulová",J238,0)</f>
        <v>0</v>
      </c>
      <c r="BJ238" s="17" t="s">
        <v>82</v>
      </c>
      <c r="BK238" s="145">
        <f>ROUND(I238*H238,2)</f>
        <v>0</v>
      </c>
      <c r="BL238" s="17" t="s">
        <v>143</v>
      </c>
      <c r="BM238" s="144" t="s">
        <v>937</v>
      </c>
    </row>
    <row r="239" spans="2:65" s="12" customFormat="1" ht="11.25">
      <c r="B239" s="152"/>
      <c r="D239" s="146" t="s">
        <v>178</v>
      </c>
      <c r="E239" s="153" t="s">
        <v>1</v>
      </c>
      <c r="F239" s="154" t="s">
        <v>731</v>
      </c>
      <c r="H239" s="155">
        <v>13.3</v>
      </c>
      <c r="I239" s="156"/>
      <c r="L239" s="152"/>
      <c r="M239" s="157"/>
      <c r="T239" s="158"/>
      <c r="AT239" s="153" t="s">
        <v>178</v>
      </c>
      <c r="AU239" s="153" t="s">
        <v>84</v>
      </c>
      <c r="AV239" s="12" t="s">
        <v>84</v>
      </c>
      <c r="AW239" s="12" t="s">
        <v>31</v>
      </c>
      <c r="AX239" s="12" t="s">
        <v>74</v>
      </c>
      <c r="AY239" s="153" t="s">
        <v>138</v>
      </c>
    </row>
    <row r="240" spans="2:65" s="12" customFormat="1" ht="11.25">
      <c r="B240" s="152"/>
      <c r="D240" s="146" t="s">
        <v>178</v>
      </c>
      <c r="E240" s="153" t="s">
        <v>1</v>
      </c>
      <c r="F240" s="154" t="s">
        <v>938</v>
      </c>
      <c r="H240" s="155">
        <v>4</v>
      </c>
      <c r="I240" s="156"/>
      <c r="L240" s="152"/>
      <c r="M240" s="157"/>
      <c r="T240" s="158"/>
      <c r="AT240" s="153" t="s">
        <v>178</v>
      </c>
      <c r="AU240" s="153" t="s">
        <v>84</v>
      </c>
      <c r="AV240" s="12" t="s">
        <v>84</v>
      </c>
      <c r="AW240" s="12" t="s">
        <v>31</v>
      </c>
      <c r="AX240" s="12" t="s">
        <v>74</v>
      </c>
      <c r="AY240" s="153" t="s">
        <v>138</v>
      </c>
    </row>
    <row r="241" spans="2:65" s="13" customFormat="1" ht="11.25">
      <c r="B241" s="163"/>
      <c r="D241" s="146" t="s">
        <v>178</v>
      </c>
      <c r="E241" s="164" t="s">
        <v>1</v>
      </c>
      <c r="F241" s="165" t="s">
        <v>221</v>
      </c>
      <c r="H241" s="166">
        <v>17.3</v>
      </c>
      <c r="I241" s="167"/>
      <c r="L241" s="163"/>
      <c r="M241" s="168"/>
      <c r="T241" s="169"/>
      <c r="AT241" s="164" t="s">
        <v>178</v>
      </c>
      <c r="AU241" s="164" t="s">
        <v>84</v>
      </c>
      <c r="AV241" s="13" t="s">
        <v>143</v>
      </c>
      <c r="AW241" s="13" t="s">
        <v>31</v>
      </c>
      <c r="AX241" s="13" t="s">
        <v>82</v>
      </c>
      <c r="AY241" s="164" t="s">
        <v>138</v>
      </c>
    </row>
    <row r="242" spans="2:65" s="1" customFormat="1" ht="24.2" customHeight="1">
      <c r="B242" s="131"/>
      <c r="C242" s="180" t="s">
        <v>449</v>
      </c>
      <c r="D242" s="180" t="s">
        <v>320</v>
      </c>
      <c r="E242" s="181" t="s">
        <v>939</v>
      </c>
      <c r="F242" s="182" t="s">
        <v>940</v>
      </c>
      <c r="G242" s="183" t="s">
        <v>176</v>
      </c>
      <c r="H242" s="184">
        <v>17.818999999999999</v>
      </c>
      <c r="I242" s="185"/>
      <c r="J242" s="186">
        <f>ROUND(I242*H242,2)</f>
        <v>0</v>
      </c>
      <c r="K242" s="187"/>
      <c r="L242" s="188"/>
      <c r="M242" s="189" t="s">
        <v>1</v>
      </c>
      <c r="N242" s="190" t="s">
        <v>39</v>
      </c>
      <c r="P242" s="142">
        <f>O242*H242</f>
        <v>0</v>
      </c>
      <c r="Q242" s="142">
        <v>5.4999999999999997E-3</v>
      </c>
      <c r="R242" s="142">
        <f>Q242*H242</f>
        <v>9.8004499999999994E-2</v>
      </c>
      <c r="S242" s="142">
        <v>0</v>
      </c>
      <c r="T242" s="143">
        <f>S242*H242</f>
        <v>0</v>
      </c>
      <c r="AR242" s="144" t="s">
        <v>180</v>
      </c>
      <c r="AT242" s="144" t="s">
        <v>320</v>
      </c>
      <c r="AU242" s="144" t="s">
        <v>84</v>
      </c>
      <c r="AY242" s="17" t="s">
        <v>138</v>
      </c>
      <c r="BE242" s="145">
        <f>IF(N242="základní",J242,0)</f>
        <v>0</v>
      </c>
      <c r="BF242" s="145">
        <f>IF(N242="snížená",J242,0)</f>
        <v>0</v>
      </c>
      <c r="BG242" s="145">
        <f>IF(N242="zákl. přenesená",J242,0)</f>
        <v>0</v>
      </c>
      <c r="BH242" s="145">
        <f>IF(N242="sníž. přenesená",J242,0)</f>
        <v>0</v>
      </c>
      <c r="BI242" s="145">
        <f>IF(N242="nulová",J242,0)</f>
        <v>0</v>
      </c>
      <c r="BJ242" s="17" t="s">
        <v>82</v>
      </c>
      <c r="BK242" s="145">
        <f>ROUND(I242*H242,2)</f>
        <v>0</v>
      </c>
      <c r="BL242" s="17" t="s">
        <v>143</v>
      </c>
      <c r="BM242" s="144" t="s">
        <v>941</v>
      </c>
    </row>
    <row r="243" spans="2:65" s="12" customFormat="1" ht="11.25">
      <c r="B243" s="152"/>
      <c r="D243" s="146" t="s">
        <v>178</v>
      </c>
      <c r="F243" s="154" t="s">
        <v>942</v>
      </c>
      <c r="H243" s="155">
        <v>17.818999999999999</v>
      </c>
      <c r="I243" s="156"/>
      <c r="L243" s="152"/>
      <c r="M243" s="157"/>
      <c r="T243" s="158"/>
      <c r="AT243" s="153" t="s">
        <v>178</v>
      </c>
      <c r="AU243" s="153" t="s">
        <v>84</v>
      </c>
      <c r="AV243" s="12" t="s">
        <v>84</v>
      </c>
      <c r="AW243" s="12" t="s">
        <v>3</v>
      </c>
      <c r="AX243" s="12" t="s">
        <v>82</v>
      </c>
      <c r="AY243" s="153" t="s">
        <v>138</v>
      </c>
    </row>
    <row r="244" spans="2:65" s="1" customFormat="1" ht="33" customHeight="1">
      <c r="B244" s="131"/>
      <c r="C244" s="132" t="s">
        <v>454</v>
      </c>
      <c r="D244" s="132" t="s">
        <v>139</v>
      </c>
      <c r="E244" s="133" t="s">
        <v>943</v>
      </c>
      <c r="F244" s="134" t="s">
        <v>944</v>
      </c>
      <c r="G244" s="135" t="s">
        <v>298</v>
      </c>
      <c r="H244" s="136">
        <v>3</v>
      </c>
      <c r="I244" s="137"/>
      <c r="J244" s="138">
        <f>ROUND(I244*H244,2)</f>
        <v>0</v>
      </c>
      <c r="K244" s="139"/>
      <c r="L244" s="32"/>
      <c r="M244" s="140" t="s">
        <v>1</v>
      </c>
      <c r="N244" s="141" t="s">
        <v>39</v>
      </c>
      <c r="P244" s="142">
        <f>O244*H244</f>
        <v>0</v>
      </c>
      <c r="Q244" s="142">
        <v>0</v>
      </c>
      <c r="R244" s="142">
        <f>Q244*H244</f>
        <v>0</v>
      </c>
      <c r="S244" s="142">
        <v>0</v>
      </c>
      <c r="T244" s="143">
        <f>S244*H244</f>
        <v>0</v>
      </c>
      <c r="AR244" s="144" t="s">
        <v>143</v>
      </c>
      <c r="AT244" s="144" t="s">
        <v>139</v>
      </c>
      <c r="AU244" s="144" t="s">
        <v>84</v>
      </c>
      <c r="AY244" s="17" t="s">
        <v>138</v>
      </c>
      <c r="BE244" s="145">
        <f>IF(N244="základní",J244,0)</f>
        <v>0</v>
      </c>
      <c r="BF244" s="145">
        <f>IF(N244="snížená",J244,0)</f>
        <v>0</v>
      </c>
      <c r="BG244" s="145">
        <f>IF(N244="zákl. přenesená",J244,0)</f>
        <v>0</v>
      </c>
      <c r="BH244" s="145">
        <f>IF(N244="sníž. přenesená",J244,0)</f>
        <v>0</v>
      </c>
      <c r="BI244" s="145">
        <f>IF(N244="nulová",J244,0)</f>
        <v>0</v>
      </c>
      <c r="BJ244" s="17" t="s">
        <v>82</v>
      </c>
      <c r="BK244" s="145">
        <f>ROUND(I244*H244,2)</f>
        <v>0</v>
      </c>
      <c r="BL244" s="17" t="s">
        <v>143</v>
      </c>
      <c r="BM244" s="144" t="s">
        <v>945</v>
      </c>
    </row>
    <row r="245" spans="2:65" s="1" customFormat="1" ht="16.5" customHeight="1">
      <c r="B245" s="131"/>
      <c r="C245" s="180" t="s">
        <v>460</v>
      </c>
      <c r="D245" s="180" t="s">
        <v>320</v>
      </c>
      <c r="E245" s="181" t="s">
        <v>946</v>
      </c>
      <c r="F245" s="182" t="s">
        <v>947</v>
      </c>
      <c r="G245" s="183" t="s">
        <v>298</v>
      </c>
      <c r="H245" s="184">
        <v>2</v>
      </c>
      <c r="I245" s="185"/>
      <c r="J245" s="186">
        <f>ROUND(I245*H245,2)</f>
        <v>0</v>
      </c>
      <c r="K245" s="187"/>
      <c r="L245" s="188"/>
      <c r="M245" s="189" t="s">
        <v>1</v>
      </c>
      <c r="N245" s="190" t="s">
        <v>39</v>
      </c>
      <c r="P245" s="142">
        <f>O245*H245</f>
        <v>0</v>
      </c>
      <c r="Q245" s="142">
        <v>1.2099999999999999E-3</v>
      </c>
      <c r="R245" s="142">
        <f>Q245*H245</f>
        <v>2.4199999999999998E-3</v>
      </c>
      <c r="S245" s="142">
        <v>0</v>
      </c>
      <c r="T245" s="143">
        <f>S245*H245</f>
        <v>0</v>
      </c>
      <c r="AR245" s="144" t="s">
        <v>180</v>
      </c>
      <c r="AT245" s="144" t="s">
        <v>320</v>
      </c>
      <c r="AU245" s="144" t="s">
        <v>84</v>
      </c>
      <c r="AY245" s="17" t="s">
        <v>138</v>
      </c>
      <c r="BE245" s="145">
        <f>IF(N245="základní",J245,0)</f>
        <v>0</v>
      </c>
      <c r="BF245" s="145">
        <f>IF(N245="snížená",J245,0)</f>
        <v>0</v>
      </c>
      <c r="BG245" s="145">
        <f>IF(N245="zákl. přenesená",J245,0)</f>
        <v>0</v>
      </c>
      <c r="BH245" s="145">
        <f>IF(N245="sníž. přenesená",J245,0)</f>
        <v>0</v>
      </c>
      <c r="BI245" s="145">
        <f>IF(N245="nulová",J245,0)</f>
        <v>0</v>
      </c>
      <c r="BJ245" s="17" t="s">
        <v>82</v>
      </c>
      <c r="BK245" s="145">
        <f>ROUND(I245*H245,2)</f>
        <v>0</v>
      </c>
      <c r="BL245" s="17" t="s">
        <v>143</v>
      </c>
      <c r="BM245" s="144" t="s">
        <v>948</v>
      </c>
    </row>
    <row r="246" spans="2:65" s="1" customFormat="1" ht="24.2" customHeight="1">
      <c r="B246" s="131"/>
      <c r="C246" s="180" t="s">
        <v>464</v>
      </c>
      <c r="D246" s="180" t="s">
        <v>320</v>
      </c>
      <c r="E246" s="181" t="s">
        <v>949</v>
      </c>
      <c r="F246" s="182" t="s">
        <v>950</v>
      </c>
      <c r="G246" s="183" t="s">
        <v>298</v>
      </c>
      <c r="H246" s="184">
        <v>1</v>
      </c>
      <c r="I246" s="185"/>
      <c r="J246" s="186">
        <f>ROUND(I246*H246,2)</f>
        <v>0</v>
      </c>
      <c r="K246" s="187"/>
      <c r="L246" s="188"/>
      <c r="M246" s="189" t="s">
        <v>1</v>
      </c>
      <c r="N246" s="190" t="s">
        <v>39</v>
      </c>
      <c r="P246" s="142">
        <f>O246*H246</f>
        <v>0</v>
      </c>
      <c r="Q246" s="142">
        <v>2E-3</v>
      </c>
      <c r="R246" s="142">
        <f>Q246*H246</f>
        <v>2E-3</v>
      </c>
      <c r="S246" s="142">
        <v>0</v>
      </c>
      <c r="T246" s="143">
        <f>S246*H246</f>
        <v>0</v>
      </c>
      <c r="AR246" s="144" t="s">
        <v>180</v>
      </c>
      <c r="AT246" s="144" t="s">
        <v>320</v>
      </c>
      <c r="AU246" s="144" t="s">
        <v>84</v>
      </c>
      <c r="AY246" s="17" t="s">
        <v>138</v>
      </c>
      <c r="BE246" s="145">
        <f>IF(N246="základní",J246,0)</f>
        <v>0</v>
      </c>
      <c r="BF246" s="145">
        <f>IF(N246="snížená",J246,0)</f>
        <v>0</v>
      </c>
      <c r="BG246" s="145">
        <f>IF(N246="zákl. přenesená",J246,0)</f>
        <v>0</v>
      </c>
      <c r="BH246" s="145">
        <f>IF(N246="sníž. přenesená",J246,0)</f>
        <v>0</v>
      </c>
      <c r="BI246" s="145">
        <f>IF(N246="nulová",J246,0)</f>
        <v>0</v>
      </c>
      <c r="BJ246" s="17" t="s">
        <v>82</v>
      </c>
      <c r="BK246" s="145">
        <f>ROUND(I246*H246,2)</f>
        <v>0</v>
      </c>
      <c r="BL246" s="17" t="s">
        <v>143</v>
      </c>
      <c r="BM246" s="144" t="s">
        <v>951</v>
      </c>
    </row>
    <row r="247" spans="2:65" s="1" customFormat="1" ht="33" customHeight="1">
      <c r="B247" s="131"/>
      <c r="C247" s="132" t="s">
        <v>470</v>
      </c>
      <c r="D247" s="132" t="s">
        <v>139</v>
      </c>
      <c r="E247" s="133" t="s">
        <v>952</v>
      </c>
      <c r="F247" s="134" t="s">
        <v>953</v>
      </c>
      <c r="G247" s="135" t="s">
        <v>298</v>
      </c>
      <c r="H247" s="136">
        <v>3</v>
      </c>
      <c r="I247" s="137"/>
      <c r="J247" s="138">
        <f>ROUND(I247*H247,2)</f>
        <v>0</v>
      </c>
      <c r="K247" s="139"/>
      <c r="L247" s="32"/>
      <c r="M247" s="140" t="s">
        <v>1</v>
      </c>
      <c r="N247" s="141" t="s">
        <v>39</v>
      </c>
      <c r="P247" s="142">
        <f>O247*H247</f>
        <v>0</v>
      </c>
      <c r="Q247" s="142">
        <v>0</v>
      </c>
      <c r="R247" s="142">
        <f>Q247*H247</f>
        <v>0</v>
      </c>
      <c r="S247" s="142">
        <v>0</v>
      </c>
      <c r="T247" s="143">
        <f>S247*H247</f>
        <v>0</v>
      </c>
      <c r="AR247" s="144" t="s">
        <v>143</v>
      </c>
      <c r="AT247" s="144" t="s">
        <v>139</v>
      </c>
      <c r="AU247" s="144" t="s">
        <v>84</v>
      </c>
      <c r="AY247" s="17" t="s">
        <v>138</v>
      </c>
      <c r="BE247" s="145">
        <f>IF(N247="základní",J247,0)</f>
        <v>0</v>
      </c>
      <c r="BF247" s="145">
        <f>IF(N247="snížená",J247,0)</f>
        <v>0</v>
      </c>
      <c r="BG247" s="145">
        <f>IF(N247="zákl. přenesená",J247,0)</f>
        <v>0</v>
      </c>
      <c r="BH247" s="145">
        <f>IF(N247="sníž. přenesená",J247,0)</f>
        <v>0</v>
      </c>
      <c r="BI247" s="145">
        <f>IF(N247="nulová",J247,0)</f>
        <v>0</v>
      </c>
      <c r="BJ247" s="17" t="s">
        <v>82</v>
      </c>
      <c r="BK247" s="145">
        <f>ROUND(I247*H247,2)</f>
        <v>0</v>
      </c>
      <c r="BL247" s="17" t="s">
        <v>143</v>
      </c>
      <c r="BM247" s="144" t="s">
        <v>954</v>
      </c>
    </row>
    <row r="248" spans="2:65" s="12" customFormat="1" ht="11.25">
      <c r="B248" s="152"/>
      <c r="D248" s="146" t="s">
        <v>178</v>
      </c>
      <c r="E248" s="153" t="s">
        <v>1</v>
      </c>
      <c r="F248" s="154" t="s">
        <v>955</v>
      </c>
      <c r="H248" s="155">
        <v>1</v>
      </c>
      <c r="I248" s="156"/>
      <c r="L248" s="152"/>
      <c r="M248" s="157"/>
      <c r="T248" s="158"/>
      <c r="AT248" s="153" t="s">
        <v>178</v>
      </c>
      <c r="AU248" s="153" t="s">
        <v>84</v>
      </c>
      <c r="AV248" s="12" t="s">
        <v>84</v>
      </c>
      <c r="AW248" s="12" t="s">
        <v>31</v>
      </c>
      <c r="AX248" s="12" t="s">
        <v>74</v>
      </c>
      <c r="AY248" s="153" t="s">
        <v>138</v>
      </c>
    </row>
    <row r="249" spans="2:65" s="12" customFormat="1" ht="11.25">
      <c r="B249" s="152"/>
      <c r="D249" s="146" t="s">
        <v>178</v>
      </c>
      <c r="E249" s="153" t="s">
        <v>1</v>
      </c>
      <c r="F249" s="154" t="s">
        <v>956</v>
      </c>
      <c r="H249" s="155">
        <v>2</v>
      </c>
      <c r="I249" s="156"/>
      <c r="L249" s="152"/>
      <c r="M249" s="157"/>
      <c r="T249" s="158"/>
      <c r="AT249" s="153" t="s">
        <v>178</v>
      </c>
      <c r="AU249" s="153" t="s">
        <v>84</v>
      </c>
      <c r="AV249" s="12" t="s">
        <v>84</v>
      </c>
      <c r="AW249" s="12" t="s">
        <v>31</v>
      </c>
      <c r="AX249" s="12" t="s">
        <v>74</v>
      </c>
      <c r="AY249" s="153" t="s">
        <v>138</v>
      </c>
    </row>
    <row r="250" spans="2:65" s="13" customFormat="1" ht="11.25">
      <c r="B250" s="163"/>
      <c r="D250" s="146" t="s">
        <v>178</v>
      </c>
      <c r="E250" s="164" t="s">
        <v>1</v>
      </c>
      <c r="F250" s="165" t="s">
        <v>221</v>
      </c>
      <c r="H250" s="166">
        <v>3</v>
      </c>
      <c r="I250" s="167"/>
      <c r="L250" s="163"/>
      <c r="M250" s="168"/>
      <c r="T250" s="169"/>
      <c r="AT250" s="164" t="s">
        <v>178</v>
      </c>
      <c r="AU250" s="164" t="s">
        <v>84</v>
      </c>
      <c r="AV250" s="13" t="s">
        <v>143</v>
      </c>
      <c r="AW250" s="13" t="s">
        <v>31</v>
      </c>
      <c r="AX250" s="13" t="s">
        <v>82</v>
      </c>
      <c r="AY250" s="164" t="s">
        <v>138</v>
      </c>
    </row>
    <row r="251" spans="2:65" s="1" customFormat="1" ht="24.95" customHeight="1">
      <c r="B251" s="131"/>
      <c r="C251" s="180" t="s">
        <v>475</v>
      </c>
      <c r="D251" s="180" t="s">
        <v>320</v>
      </c>
      <c r="E251" s="181" t="s">
        <v>957</v>
      </c>
      <c r="F251" s="182" t="s">
        <v>2126</v>
      </c>
      <c r="G251" s="183" t="s">
        <v>298</v>
      </c>
      <c r="H251" s="184">
        <v>1</v>
      </c>
      <c r="I251" s="185"/>
      <c r="J251" s="186">
        <f>ROUND(I251*H251,2)</f>
        <v>0</v>
      </c>
      <c r="K251" s="187"/>
      <c r="L251" s="188"/>
      <c r="M251" s="189" t="s">
        <v>1</v>
      </c>
      <c r="N251" s="190" t="s">
        <v>39</v>
      </c>
      <c r="P251" s="142">
        <f>O251*H251</f>
        <v>0</v>
      </c>
      <c r="Q251" s="142">
        <v>5.4999999999999997E-3</v>
      </c>
      <c r="R251" s="142">
        <f>Q251*H251</f>
        <v>5.4999999999999997E-3</v>
      </c>
      <c r="S251" s="142">
        <v>0</v>
      </c>
      <c r="T251" s="143">
        <f>S251*H251</f>
        <v>0</v>
      </c>
      <c r="AR251" s="144" t="s">
        <v>180</v>
      </c>
      <c r="AT251" s="144" t="s">
        <v>320</v>
      </c>
      <c r="AU251" s="144" t="s">
        <v>84</v>
      </c>
      <c r="AY251" s="17" t="s">
        <v>138</v>
      </c>
      <c r="BE251" s="145">
        <f>IF(N251="základní",J251,0)</f>
        <v>0</v>
      </c>
      <c r="BF251" s="145">
        <f>IF(N251="snížená",J251,0)</f>
        <v>0</v>
      </c>
      <c r="BG251" s="145">
        <f>IF(N251="zákl. přenesená",J251,0)</f>
        <v>0</v>
      </c>
      <c r="BH251" s="145">
        <f>IF(N251="sníž. přenesená",J251,0)</f>
        <v>0</v>
      </c>
      <c r="BI251" s="145">
        <f>IF(N251="nulová",J251,0)</f>
        <v>0</v>
      </c>
      <c r="BJ251" s="17" t="s">
        <v>82</v>
      </c>
      <c r="BK251" s="145">
        <f>ROUND(I251*H251,2)</f>
        <v>0</v>
      </c>
      <c r="BL251" s="17" t="s">
        <v>143</v>
      </c>
      <c r="BM251" s="144" t="s">
        <v>958</v>
      </c>
    </row>
    <row r="252" spans="2:65" s="1" customFormat="1" ht="16.5" customHeight="1">
      <c r="B252" s="131"/>
      <c r="C252" s="180" t="s">
        <v>479</v>
      </c>
      <c r="D252" s="180" t="s">
        <v>320</v>
      </c>
      <c r="E252" s="181" t="s">
        <v>959</v>
      </c>
      <c r="F252" s="182" t="s">
        <v>960</v>
      </c>
      <c r="G252" s="183" t="s">
        <v>298</v>
      </c>
      <c r="H252" s="184">
        <v>2</v>
      </c>
      <c r="I252" s="185"/>
      <c r="J252" s="186">
        <f>ROUND(I252*H252,2)</f>
        <v>0</v>
      </c>
      <c r="K252" s="187"/>
      <c r="L252" s="188"/>
      <c r="M252" s="189" t="s">
        <v>1</v>
      </c>
      <c r="N252" s="190" t="s">
        <v>39</v>
      </c>
      <c r="P252" s="142">
        <f>O252*H252</f>
        <v>0</v>
      </c>
      <c r="Q252" s="142">
        <v>5.9999999999999995E-4</v>
      </c>
      <c r="R252" s="142">
        <f>Q252*H252</f>
        <v>1.1999999999999999E-3</v>
      </c>
      <c r="S252" s="142">
        <v>0</v>
      </c>
      <c r="T252" s="143">
        <f>S252*H252</f>
        <v>0</v>
      </c>
      <c r="AR252" s="144" t="s">
        <v>180</v>
      </c>
      <c r="AT252" s="144" t="s">
        <v>320</v>
      </c>
      <c r="AU252" s="144" t="s">
        <v>84</v>
      </c>
      <c r="AY252" s="17" t="s">
        <v>138</v>
      </c>
      <c r="BE252" s="145">
        <f>IF(N252="základní",J252,0)</f>
        <v>0</v>
      </c>
      <c r="BF252" s="145">
        <f>IF(N252="snížená",J252,0)</f>
        <v>0</v>
      </c>
      <c r="BG252" s="145">
        <f>IF(N252="zákl. přenesená",J252,0)</f>
        <v>0</v>
      </c>
      <c r="BH252" s="145">
        <f>IF(N252="sníž. přenesená",J252,0)</f>
        <v>0</v>
      </c>
      <c r="BI252" s="145">
        <f>IF(N252="nulová",J252,0)</f>
        <v>0</v>
      </c>
      <c r="BJ252" s="17" t="s">
        <v>82</v>
      </c>
      <c r="BK252" s="145">
        <f>ROUND(I252*H252,2)</f>
        <v>0</v>
      </c>
      <c r="BL252" s="17" t="s">
        <v>143</v>
      </c>
      <c r="BM252" s="144" t="s">
        <v>961</v>
      </c>
    </row>
    <row r="253" spans="2:65" s="1" customFormat="1" ht="24.2" customHeight="1">
      <c r="B253" s="131"/>
      <c r="C253" s="132" t="s">
        <v>485</v>
      </c>
      <c r="D253" s="132" t="s">
        <v>139</v>
      </c>
      <c r="E253" s="133" t="s">
        <v>962</v>
      </c>
      <c r="F253" s="134" t="s">
        <v>963</v>
      </c>
      <c r="G253" s="135" t="s">
        <v>964</v>
      </c>
      <c r="H253" s="136">
        <v>1</v>
      </c>
      <c r="I253" s="137"/>
      <c r="J253" s="138">
        <f>ROUND(I253*H253,2)</f>
        <v>0</v>
      </c>
      <c r="K253" s="139"/>
      <c r="L253" s="32"/>
      <c r="M253" s="140" t="s">
        <v>1</v>
      </c>
      <c r="N253" s="141" t="s">
        <v>39</v>
      </c>
      <c r="P253" s="142">
        <f>O253*H253</f>
        <v>0</v>
      </c>
      <c r="Q253" s="142">
        <v>1.8000000000000001E-4</v>
      </c>
      <c r="R253" s="142">
        <f>Q253*H253</f>
        <v>1.8000000000000001E-4</v>
      </c>
      <c r="S253" s="142">
        <v>0</v>
      </c>
      <c r="T253" s="143">
        <f>S253*H253</f>
        <v>0</v>
      </c>
      <c r="AR253" s="144" t="s">
        <v>143</v>
      </c>
      <c r="AT253" s="144" t="s">
        <v>139</v>
      </c>
      <c r="AU253" s="144" t="s">
        <v>84</v>
      </c>
      <c r="AY253" s="17" t="s">
        <v>138</v>
      </c>
      <c r="BE253" s="145">
        <f>IF(N253="základní",J253,0)</f>
        <v>0</v>
      </c>
      <c r="BF253" s="145">
        <f>IF(N253="snížená",J253,0)</f>
        <v>0</v>
      </c>
      <c r="BG253" s="145">
        <f>IF(N253="zákl. přenesená",J253,0)</f>
        <v>0</v>
      </c>
      <c r="BH253" s="145">
        <f>IF(N253="sníž. přenesená",J253,0)</f>
        <v>0</v>
      </c>
      <c r="BI253" s="145">
        <f>IF(N253="nulová",J253,0)</f>
        <v>0</v>
      </c>
      <c r="BJ253" s="17" t="s">
        <v>82</v>
      </c>
      <c r="BK253" s="145">
        <f>ROUND(I253*H253,2)</f>
        <v>0</v>
      </c>
      <c r="BL253" s="17" t="s">
        <v>143</v>
      </c>
      <c r="BM253" s="144" t="s">
        <v>965</v>
      </c>
    </row>
    <row r="254" spans="2:65" s="1" customFormat="1" ht="21.75" customHeight="1">
      <c r="B254" s="131"/>
      <c r="C254" s="132" t="s">
        <v>489</v>
      </c>
      <c r="D254" s="132" t="s">
        <v>139</v>
      </c>
      <c r="E254" s="133" t="s">
        <v>966</v>
      </c>
      <c r="F254" s="134" t="s">
        <v>967</v>
      </c>
      <c r="G254" s="135" t="s">
        <v>176</v>
      </c>
      <c r="H254" s="136">
        <v>13.3</v>
      </c>
      <c r="I254" s="137"/>
      <c r="J254" s="138">
        <f>ROUND(I254*H254,2)</f>
        <v>0</v>
      </c>
      <c r="K254" s="139"/>
      <c r="L254" s="32"/>
      <c r="M254" s="140" t="s">
        <v>1</v>
      </c>
      <c r="N254" s="141" t="s">
        <v>39</v>
      </c>
      <c r="P254" s="142">
        <f>O254*H254</f>
        <v>0</v>
      </c>
      <c r="Q254" s="142">
        <v>0</v>
      </c>
      <c r="R254" s="142">
        <f>Q254*H254</f>
        <v>0</v>
      </c>
      <c r="S254" s="142">
        <v>0</v>
      </c>
      <c r="T254" s="143">
        <f>S254*H254</f>
        <v>0</v>
      </c>
      <c r="AR254" s="144" t="s">
        <v>143</v>
      </c>
      <c r="AT254" s="144" t="s">
        <v>139</v>
      </c>
      <c r="AU254" s="144" t="s">
        <v>84</v>
      </c>
      <c r="AY254" s="17" t="s">
        <v>138</v>
      </c>
      <c r="BE254" s="145">
        <f>IF(N254="základní",J254,0)</f>
        <v>0</v>
      </c>
      <c r="BF254" s="145">
        <f>IF(N254="snížená",J254,0)</f>
        <v>0</v>
      </c>
      <c r="BG254" s="145">
        <f>IF(N254="zákl. přenesená",J254,0)</f>
        <v>0</v>
      </c>
      <c r="BH254" s="145">
        <f>IF(N254="sníž. přenesená",J254,0)</f>
        <v>0</v>
      </c>
      <c r="BI254" s="145">
        <f>IF(N254="nulová",J254,0)</f>
        <v>0</v>
      </c>
      <c r="BJ254" s="17" t="s">
        <v>82</v>
      </c>
      <c r="BK254" s="145">
        <f>ROUND(I254*H254,2)</f>
        <v>0</v>
      </c>
      <c r="BL254" s="17" t="s">
        <v>143</v>
      </c>
      <c r="BM254" s="144" t="s">
        <v>968</v>
      </c>
    </row>
    <row r="255" spans="2:65" s="12" customFormat="1" ht="11.25">
      <c r="B255" s="152"/>
      <c r="D255" s="146" t="s">
        <v>178</v>
      </c>
      <c r="E255" s="153" t="s">
        <v>1</v>
      </c>
      <c r="F255" s="154" t="s">
        <v>731</v>
      </c>
      <c r="H255" s="155">
        <v>13.3</v>
      </c>
      <c r="I255" s="156"/>
      <c r="L255" s="152"/>
      <c r="M255" s="157"/>
      <c r="T255" s="158"/>
      <c r="AT255" s="153" t="s">
        <v>178</v>
      </c>
      <c r="AU255" s="153" t="s">
        <v>84</v>
      </c>
      <c r="AV255" s="12" t="s">
        <v>84</v>
      </c>
      <c r="AW255" s="12" t="s">
        <v>31</v>
      </c>
      <c r="AX255" s="12" t="s">
        <v>82</v>
      </c>
      <c r="AY255" s="153" t="s">
        <v>138</v>
      </c>
    </row>
    <row r="256" spans="2:65" s="1" customFormat="1" ht="21.75" customHeight="1">
      <c r="B256" s="131"/>
      <c r="C256" s="132" t="s">
        <v>496</v>
      </c>
      <c r="D256" s="132" t="s">
        <v>139</v>
      </c>
      <c r="E256" s="133" t="s">
        <v>969</v>
      </c>
      <c r="F256" s="134" t="s">
        <v>970</v>
      </c>
      <c r="G256" s="135" t="s">
        <v>142</v>
      </c>
      <c r="H256" s="136">
        <v>1</v>
      </c>
      <c r="I256" s="137"/>
      <c r="J256" s="138">
        <f>ROUND(I256*H256,2)</f>
        <v>0</v>
      </c>
      <c r="K256" s="139"/>
      <c r="L256" s="32"/>
      <c r="M256" s="140" t="s">
        <v>1</v>
      </c>
      <c r="N256" s="141" t="s">
        <v>39</v>
      </c>
      <c r="P256" s="142">
        <f>O256*H256</f>
        <v>0</v>
      </c>
      <c r="Q256" s="142">
        <v>7.5889999999999999E-2</v>
      </c>
      <c r="R256" s="142">
        <f>Q256*H256</f>
        <v>7.5889999999999999E-2</v>
      </c>
      <c r="S256" s="142">
        <v>1.4430000000000001</v>
      </c>
      <c r="T256" s="143">
        <f>S256*H256</f>
        <v>1.4430000000000001</v>
      </c>
      <c r="AR256" s="144" t="s">
        <v>143</v>
      </c>
      <c r="AT256" s="144" t="s">
        <v>139</v>
      </c>
      <c r="AU256" s="144" t="s">
        <v>84</v>
      </c>
      <c r="AY256" s="17" t="s">
        <v>138</v>
      </c>
      <c r="BE256" s="145">
        <f>IF(N256="základní",J256,0)</f>
        <v>0</v>
      </c>
      <c r="BF256" s="145">
        <f>IF(N256="snížená",J256,0)</f>
        <v>0</v>
      </c>
      <c r="BG256" s="145">
        <f>IF(N256="zákl. přenesená",J256,0)</f>
        <v>0</v>
      </c>
      <c r="BH256" s="145">
        <f>IF(N256="sníž. přenesená",J256,0)</f>
        <v>0</v>
      </c>
      <c r="BI256" s="145">
        <f>IF(N256="nulová",J256,0)</f>
        <v>0</v>
      </c>
      <c r="BJ256" s="17" t="s">
        <v>82</v>
      </c>
      <c r="BK256" s="145">
        <f>ROUND(I256*H256,2)</f>
        <v>0</v>
      </c>
      <c r="BL256" s="17" t="s">
        <v>143</v>
      </c>
      <c r="BM256" s="144" t="s">
        <v>971</v>
      </c>
    </row>
    <row r="257" spans="2:65" s="1" customFormat="1" ht="16.5" customHeight="1">
      <c r="B257" s="131"/>
      <c r="C257" s="132" t="s">
        <v>501</v>
      </c>
      <c r="D257" s="132" t="s">
        <v>139</v>
      </c>
      <c r="E257" s="133" t="s">
        <v>972</v>
      </c>
      <c r="F257" s="134" t="s">
        <v>973</v>
      </c>
      <c r="G257" s="135" t="s">
        <v>298</v>
      </c>
      <c r="H257" s="136">
        <v>1</v>
      </c>
      <c r="I257" s="137"/>
      <c r="J257" s="138">
        <f>ROUND(I257*H257,2)</f>
        <v>0</v>
      </c>
      <c r="K257" s="139"/>
      <c r="L257" s="32"/>
      <c r="M257" s="140" t="s">
        <v>1</v>
      </c>
      <c r="N257" s="141" t="s">
        <v>39</v>
      </c>
      <c r="P257" s="142">
        <f>O257*H257</f>
        <v>0</v>
      </c>
      <c r="Q257" s="142">
        <v>16.5</v>
      </c>
      <c r="R257" s="142">
        <f>Q257*H257</f>
        <v>16.5</v>
      </c>
      <c r="S257" s="142">
        <v>0</v>
      </c>
      <c r="T257" s="143">
        <f>S257*H257</f>
        <v>0</v>
      </c>
      <c r="AR257" s="144" t="s">
        <v>143</v>
      </c>
      <c r="AT257" s="144" t="s">
        <v>139</v>
      </c>
      <c r="AU257" s="144" t="s">
        <v>84</v>
      </c>
      <c r="AY257" s="17" t="s">
        <v>138</v>
      </c>
      <c r="BE257" s="145">
        <f>IF(N257="základní",J257,0)</f>
        <v>0</v>
      </c>
      <c r="BF257" s="145">
        <f>IF(N257="snížená",J257,0)</f>
        <v>0</v>
      </c>
      <c r="BG257" s="145">
        <f>IF(N257="zákl. přenesená",J257,0)</f>
        <v>0</v>
      </c>
      <c r="BH257" s="145">
        <f>IF(N257="sníž. přenesená",J257,0)</f>
        <v>0</v>
      </c>
      <c r="BI257" s="145">
        <f>IF(N257="nulová",J257,0)</f>
        <v>0</v>
      </c>
      <c r="BJ257" s="17" t="s">
        <v>82</v>
      </c>
      <c r="BK257" s="145">
        <f>ROUND(I257*H257,2)</f>
        <v>0</v>
      </c>
      <c r="BL257" s="17" t="s">
        <v>143</v>
      </c>
      <c r="BM257" s="144" t="s">
        <v>974</v>
      </c>
    </row>
    <row r="258" spans="2:65" s="1" customFormat="1" ht="19.5">
      <c r="B258" s="32"/>
      <c r="D258" s="146" t="s">
        <v>145</v>
      </c>
      <c r="F258" s="147" t="s">
        <v>975</v>
      </c>
      <c r="I258" s="148"/>
      <c r="L258" s="32"/>
      <c r="M258" s="149"/>
      <c r="T258" s="56"/>
      <c r="AT258" s="17" t="s">
        <v>145</v>
      </c>
      <c r="AU258" s="17" t="s">
        <v>84</v>
      </c>
    </row>
    <row r="259" spans="2:65" s="12" customFormat="1" ht="11.25">
      <c r="B259" s="152"/>
      <c r="D259" s="146" t="s">
        <v>178</v>
      </c>
      <c r="E259" s="153" t="s">
        <v>1</v>
      </c>
      <c r="F259" s="154" t="s">
        <v>976</v>
      </c>
      <c r="H259" s="155">
        <v>1</v>
      </c>
      <c r="I259" s="156"/>
      <c r="L259" s="152"/>
      <c r="M259" s="157"/>
      <c r="T259" s="158"/>
      <c r="AT259" s="153" t="s">
        <v>178</v>
      </c>
      <c r="AU259" s="153" t="s">
        <v>84</v>
      </c>
      <c r="AV259" s="12" t="s">
        <v>84</v>
      </c>
      <c r="AW259" s="12" t="s">
        <v>31</v>
      </c>
      <c r="AX259" s="12" t="s">
        <v>74</v>
      </c>
      <c r="AY259" s="153" t="s">
        <v>138</v>
      </c>
    </row>
    <row r="260" spans="2:65" s="1" customFormat="1" ht="24.2" customHeight="1">
      <c r="B260" s="131"/>
      <c r="C260" s="132" t="s">
        <v>506</v>
      </c>
      <c r="D260" s="132" t="s">
        <v>139</v>
      </c>
      <c r="E260" s="133" t="s">
        <v>977</v>
      </c>
      <c r="F260" s="134" t="s">
        <v>978</v>
      </c>
      <c r="G260" s="135" t="s">
        <v>298</v>
      </c>
      <c r="H260" s="136">
        <v>1</v>
      </c>
      <c r="I260" s="137"/>
      <c r="J260" s="138">
        <f>ROUND(I260*H260,2)</f>
        <v>0</v>
      </c>
      <c r="K260" s="139"/>
      <c r="L260" s="32"/>
      <c r="M260" s="140" t="s">
        <v>1</v>
      </c>
      <c r="N260" s="141" t="s">
        <v>39</v>
      </c>
      <c r="P260" s="142">
        <f>O260*H260</f>
        <v>0</v>
      </c>
      <c r="Q260" s="142">
        <v>9.7300000000000008E-3</v>
      </c>
      <c r="R260" s="142">
        <f>Q260*H260</f>
        <v>9.7300000000000008E-3</v>
      </c>
      <c r="S260" s="142">
        <v>0</v>
      </c>
      <c r="T260" s="143">
        <f>S260*H260</f>
        <v>0</v>
      </c>
      <c r="AR260" s="144" t="s">
        <v>143</v>
      </c>
      <c r="AT260" s="144" t="s">
        <v>139</v>
      </c>
      <c r="AU260" s="144" t="s">
        <v>84</v>
      </c>
      <c r="AY260" s="17" t="s">
        <v>138</v>
      </c>
      <c r="BE260" s="145">
        <f>IF(N260="základní",J260,0)</f>
        <v>0</v>
      </c>
      <c r="BF260" s="145">
        <f>IF(N260="snížená",J260,0)</f>
        <v>0</v>
      </c>
      <c r="BG260" s="145">
        <f>IF(N260="zákl. přenesená",J260,0)</f>
        <v>0</v>
      </c>
      <c r="BH260" s="145">
        <f>IF(N260="sníž. přenesená",J260,0)</f>
        <v>0</v>
      </c>
      <c r="BI260" s="145">
        <f>IF(N260="nulová",J260,0)</f>
        <v>0</v>
      </c>
      <c r="BJ260" s="17" t="s">
        <v>82</v>
      </c>
      <c r="BK260" s="145">
        <f>ROUND(I260*H260,2)</f>
        <v>0</v>
      </c>
      <c r="BL260" s="17" t="s">
        <v>143</v>
      </c>
      <c r="BM260" s="144" t="s">
        <v>979</v>
      </c>
    </row>
    <row r="261" spans="2:65" s="12" customFormat="1" ht="11.25">
      <c r="B261" s="152"/>
      <c r="D261" s="146" t="s">
        <v>178</v>
      </c>
      <c r="E261" s="153" t="s">
        <v>1</v>
      </c>
      <c r="F261" s="154" t="s">
        <v>980</v>
      </c>
      <c r="H261" s="155">
        <v>1</v>
      </c>
      <c r="I261" s="156"/>
      <c r="L261" s="152"/>
      <c r="M261" s="157"/>
      <c r="T261" s="158"/>
      <c r="AT261" s="153" t="s">
        <v>178</v>
      </c>
      <c r="AU261" s="153" t="s">
        <v>84</v>
      </c>
      <c r="AV261" s="12" t="s">
        <v>84</v>
      </c>
      <c r="AW261" s="12" t="s">
        <v>31</v>
      </c>
      <c r="AX261" s="12" t="s">
        <v>82</v>
      </c>
      <c r="AY261" s="153" t="s">
        <v>138</v>
      </c>
    </row>
    <row r="262" spans="2:65" s="1" customFormat="1" ht="21.75" customHeight="1">
      <c r="B262" s="131"/>
      <c r="C262" s="180" t="s">
        <v>512</v>
      </c>
      <c r="D262" s="180" t="s">
        <v>320</v>
      </c>
      <c r="E262" s="181" t="s">
        <v>981</v>
      </c>
      <c r="F262" s="182" t="s">
        <v>982</v>
      </c>
      <c r="G262" s="183" t="s">
        <v>298</v>
      </c>
      <c r="H262" s="184">
        <v>1</v>
      </c>
      <c r="I262" s="185"/>
      <c r="J262" s="186">
        <f>ROUND(I262*H262,2)</f>
        <v>0</v>
      </c>
      <c r="K262" s="187"/>
      <c r="L262" s="188"/>
      <c r="M262" s="189" t="s">
        <v>1</v>
      </c>
      <c r="N262" s="190" t="s">
        <v>39</v>
      </c>
      <c r="P262" s="142">
        <f>O262*H262</f>
        <v>0</v>
      </c>
      <c r="Q262" s="142">
        <v>0.1</v>
      </c>
      <c r="R262" s="142">
        <f>Q262*H262</f>
        <v>0.1</v>
      </c>
      <c r="S262" s="142">
        <v>0</v>
      </c>
      <c r="T262" s="143">
        <f>S262*H262</f>
        <v>0</v>
      </c>
      <c r="AR262" s="144" t="s">
        <v>180</v>
      </c>
      <c r="AT262" s="144" t="s">
        <v>320</v>
      </c>
      <c r="AU262" s="144" t="s">
        <v>84</v>
      </c>
      <c r="AY262" s="17" t="s">
        <v>138</v>
      </c>
      <c r="BE262" s="145">
        <f>IF(N262="základní",J262,0)</f>
        <v>0</v>
      </c>
      <c r="BF262" s="145">
        <f>IF(N262="snížená",J262,0)</f>
        <v>0</v>
      </c>
      <c r="BG262" s="145">
        <f>IF(N262="zákl. přenesená",J262,0)</f>
        <v>0</v>
      </c>
      <c r="BH262" s="145">
        <f>IF(N262="sníž. přenesená",J262,0)</f>
        <v>0</v>
      </c>
      <c r="BI262" s="145">
        <f>IF(N262="nulová",J262,0)</f>
        <v>0</v>
      </c>
      <c r="BJ262" s="17" t="s">
        <v>82</v>
      </c>
      <c r="BK262" s="145">
        <f>ROUND(I262*H262,2)</f>
        <v>0</v>
      </c>
      <c r="BL262" s="17" t="s">
        <v>143</v>
      </c>
      <c r="BM262" s="144" t="s">
        <v>983</v>
      </c>
    </row>
    <row r="263" spans="2:65" s="12" customFormat="1" ht="11.25">
      <c r="B263" s="152"/>
      <c r="D263" s="146" t="s">
        <v>178</v>
      </c>
      <c r="E263" s="153" t="s">
        <v>1</v>
      </c>
      <c r="F263" s="154" t="s">
        <v>980</v>
      </c>
      <c r="H263" s="155">
        <v>1</v>
      </c>
      <c r="I263" s="156"/>
      <c r="L263" s="152"/>
      <c r="M263" s="157"/>
      <c r="T263" s="158"/>
      <c r="AT263" s="153" t="s">
        <v>178</v>
      </c>
      <c r="AU263" s="153" t="s">
        <v>84</v>
      </c>
      <c r="AV263" s="12" t="s">
        <v>84</v>
      </c>
      <c r="AW263" s="12" t="s">
        <v>31</v>
      </c>
      <c r="AX263" s="12" t="s">
        <v>82</v>
      </c>
      <c r="AY263" s="153" t="s">
        <v>138</v>
      </c>
    </row>
    <row r="264" spans="2:65" s="1" customFormat="1" ht="24.2" customHeight="1">
      <c r="B264" s="131"/>
      <c r="C264" s="132" t="s">
        <v>517</v>
      </c>
      <c r="D264" s="132" t="s">
        <v>139</v>
      </c>
      <c r="E264" s="133" t="s">
        <v>984</v>
      </c>
      <c r="F264" s="134" t="s">
        <v>985</v>
      </c>
      <c r="G264" s="135" t="s">
        <v>298</v>
      </c>
      <c r="H264" s="136">
        <v>1</v>
      </c>
      <c r="I264" s="137"/>
      <c r="J264" s="138">
        <f>ROUND(I264*H264,2)</f>
        <v>0</v>
      </c>
      <c r="K264" s="139"/>
      <c r="L264" s="32"/>
      <c r="M264" s="140" t="s">
        <v>1</v>
      </c>
      <c r="N264" s="141" t="s">
        <v>39</v>
      </c>
      <c r="P264" s="142">
        <f>O264*H264</f>
        <v>0</v>
      </c>
      <c r="Q264" s="142">
        <v>8.7419999999999998E-2</v>
      </c>
      <c r="R264" s="142">
        <f>Q264*H264</f>
        <v>8.7419999999999998E-2</v>
      </c>
      <c r="S264" s="142">
        <v>0</v>
      </c>
      <c r="T264" s="143">
        <f>S264*H264</f>
        <v>0</v>
      </c>
      <c r="AR264" s="144" t="s">
        <v>143</v>
      </c>
      <c r="AT264" s="144" t="s">
        <v>139</v>
      </c>
      <c r="AU264" s="144" t="s">
        <v>84</v>
      </c>
      <c r="AY264" s="17" t="s">
        <v>138</v>
      </c>
      <c r="BE264" s="145">
        <f>IF(N264="základní",J264,0)</f>
        <v>0</v>
      </c>
      <c r="BF264" s="145">
        <f>IF(N264="snížená",J264,0)</f>
        <v>0</v>
      </c>
      <c r="BG264" s="145">
        <f>IF(N264="zákl. přenesená",J264,0)</f>
        <v>0</v>
      </c>
      <c r="BH264" s="145">
        <f>IF(N264="sníž. přenesená",J264,0)</f>
        <v>0</v>
      </c>
      <c r="BI264" s="145">
        <f>IF(N264="nulová",J264,0)</f>
        <v>0</v>
      </c>
      <c r="BJ264" s="17" t="s">
        <v>82</v>
      </c>
      <c r="BK264" s="145">
        <f>ROUND(I264*H264,2)</f>
        <v>0</v>
      </c>
      <c r="BL264" s="17" t="s">
        <v>143</v>
      </c>
      <c r="BM264" s="144" t="s">
        <v>986</v>
      </c>
    </row>
    <row r="265" spans="2:65" s="12" customFormat="1" ht="11.25">
      <c r="B265" s="152"/>
      <c r="D265" s="146" t="s">
        <v>178</v>
      </c>
      <c r="E265" s="153" t="s">
        <v>1</v>
      </c>
      <c r="F265" s="154" t="s">
        <v>980</v>
      </c>
      <c r="H265" s="155">
        <v>1</v>
      </c>
      <c r="I265" s="156"/>
      <c r="L265" s="152"/>
      <c r="M265" s="157"/>
      <c r="T265" s="158"/>
      <c r="AT265" s="153" t="s">
        <v>178</v>
      </c>
      <c r="AU265" s="153" t="s">
        <v>84</v>
      </c>
      <c r="AV265" s="12" t="s">
        <v>84</v>
      </c>
      <c r="AW265" s="12" t="s">
        <v>31</v>
      </c>
      <c r="AX265" s="12" t="s">
        <v>82</v>
      </c>
      <c r="AY265" s="153" t="s">
        <v>138</v>
      </c>
    </row>
    <row r="266" spans="2:65" s="1" customFormat="1" ht="24.2" customHeight="1">
      <c r="B266" s="131"/>
      <c r="C266" s="180" t="s">
        <v>523</v>
      </c>
      <c r="D266" s="180" t="s">
        <v>320</v>
      </c>
      <c r="E266" s="181" t="s">
        <v>987</v>
      </c>
      <c r="F266" s="182" t="s">
        <v>988</v>
      </c>
      <c r="G266" s="183" t="s">
        <v>298</v>
      </c>
      <c r="H266" s="184">
        <v>1</v>
      </c>
      <c r="I266" s="185"/>
      <c r="J266" s="186">
        <f>ROUND(I266*H266,2)</f>
        <v>0</v>
      </c>
      <c r="K266" s="187"/>
      <c r="L266" s="188"/>
      <c r="M266" s="189" t="s">
        <v>1</v>
      </c>
      <c r="N266" s="190" t="s">
        <v>39</v>
      </c>
      <c r="P266" s="142">
        <f>O266*H266</f>
        <v>0</v>
      </c>
      <c r="Q266" s="142">
        <v>2.8000000000000001E-2</v>
      </c>
      <c r="R266" s="142">
        <f>Q266*H266</f>
        <v>2.8000000000000001E-2</v>
      </c>
      <c r="S266" s="142">
        <v>0</v>
      </c>
      <c r="T266" s="143">
        <f>S266*H266</f>
        <v>0</v>
      </c>
      <c r="AR266" s="144" t="s">
        <v>180</v>
      </c>
      <c r="AT266" s="144" t="s">
        <v>320</v>
      </c>
      <c r="AU266" s="144" t="s">
        <v>84</v>
      </c>
      <c r="AY266" s="17" t="s">
        <v>138</v>
      </c>
      <c r="BE266" s="145">
        <f>IF(N266="základní",J266,0)</f>
        <v>0</v>
      </c>
      <c r="BF266" s="145">
        <f>IF(N266="snížená",J266,0)</f>
        <v>0</v>
      </c>
      <c r="BG266" s="145">
        <f>IF(N266="zákl. přenesená",J266,0)</f>
        <v>0</v>
      </c>
      <c r="BH266" s="145">
        <f>IF(N266="sníž. přenesená",J266,0)</f>
        <v>0</v>
      </c>
      <c r="BI266" s="145">
        <f>IF(N266="nulová",J266,0)</f>
        <v>0</v>
      </c>
      <c r="BJ266" s="17" t="s">
        <v>82</v>
      </c>
      <c r="BK266" s="145">
        <f>ROUND(I266*H266,2)</f>
        <v>0</v>
      </c>
      <c r="BL266" s="17" t="s">
        <v>143</v>
      </c>
      <c r="BM266" s="144" t="s">
        <v>989</v>
      </c>
    </row>
    <row r="267" spans="2:65" s="12" customFormat="1" ht="11.25">
      <c r="B267" s="152"/>
      <c r="D267" s="146" t="s">
        <v>178</v>
      </c>
      <c r="E267" s="153" t="s">
        <v>1</v>
      </c>
      <c r="F267" s="154" t="s">
        <v>980</v>
      </c>
      <c r="H267" s="155">
        <v>1</v>
      </c>
      <c r="I267" s="156"/>
      <c r="L267" s="152"/>
      <c r="M267" s="157"/>
      <c r="T267" s="158"/>
      <c r="AT267" s="153" t="s">
        <v>178</v>
      </c>
      <c r="AU267" s="153" t="s">
        <v>84</v>
      </c>
      <c r="AV267" s="12" t="s">
        <v>84</v>
      </c>
      <c r="AW267" s="12" t="s">
        <v>31</v>
      </c>
      <c r="AX267" s="12" t="s">
        <v>82</v>
      </c>
      <c r="AY267" s="153" t="s">
        <v>138</v>
      </c>
    </row>
    <row r="268" spans="2:65" s="1" customFormat="1" ht="24.2" customHeight="1">
      <c r="B268" s="131"/>
      <c r="C268" s="132" t="s">
        <v>528</v>
      </c>
      <c r="D268" s="132" t="s">
        <v>139</v>
      </c>
      <c r="E268" s="133" t="s">
        <v>990</v>
      </c>
      <c r="F268" s="134" t="s">
        <v>991</v>
      </c>
      <c r="G268" s="135" t="s">
        <v>298</v>
      </c>
      <c r="H268" s="136">
        <v>1</v>
      </c>
      <c r="I268" s="137"/>
      <c r="J268" s="138">
        <f>ROUND(I268*H268,2)</f>
        <v>0</v>
      </c>
      <c r="K268" s="139"/>
      <c r="L268" s="32"/>
      <c r="M268" s="140" t="s">
        <v>1</v>
      </c>
      <c r="N268" s="141" t="s">
        <v>39</v>
      </c>
      <c r="P268" s="142">
        <f>O268*H268</f>
        <v>0</v>
      </c>
      <c r="Q268" s="142">
        <v>1.92655</v>
      </c>
      <c r="R268" s="142">
        <f>Q268*H268</f>
        <v>1.92655</v>
      </c>
      <c r="S268" s="142">
        <v>0</v>
      </c>
      <c r="T268" s="143">
        <f>S268*H268</f>
        <v>0</v>
      </c>
      <c r="AR268" s="144" t="s">
        <v>143</v>
      </c>
      <c r="AT268" s="144" t="s">
        <v>139</v>
      </c>
      <c r="AU268" s="144" t="s">
        <v>84</v>
      </c>
      <c r="AY268" s="17" t="s">
        <v>138</v>
      </c>
      <c r="BE268" s="145">
        <f>IF(N268="základní",J268,0)</f>
        <v>0</v>
      </c>
      <c r="BF268" s="145">
        <f>IF(N268="snížená",J268,0)</f>
        <v>0</v>
      </c>
      <c r="BG268" s="145">
        <f>IF(N268="zákl. přenesená",J268,0)</f>
        <v>0</v>
      </c>
      <c r="BH268" s="145">
        <f>IF(N268="sníž. přenesená",J268,0)</f>
        <v>0</v>
      </c>
      <c r="BI268" s="145">
        <f>IF(N268="nulová",J268,0)</f>
        <v>0</v>
      </c>
      <c r="BJ268" s="17" t="s">
        <v>82</v>
      </c>
      <c r="BK268" s="145">
        <f>ROUND(I268*H268,2)</f>
        <v>0</v>
      </c>
      <c r="BL268" s="17" t="s">
        <v>143</v>
      </c>
      <c r="BM268" s="144" t="s">
        <v>992</v>
      </c>
    </row>
    <row r="269" spans="2:65" s="12" customFormat="1" ht="11.25">
      <c r="B269" s="152"/>
      <c r="D269" s="146" t="s">
        <v>178</v>
      </c>
      <c r="E269" s="153" t="s">
        <v>1</v>
      </c>
      <c r="F269" s="154" t="s">
        <v>993</v>
      </c>
      <c r="H269" s="155">
        <v>1</v>
      </c>
      <c r="I269" s="156"/>
      <c r="L269" s="152"/>
      <c r="M269" s="157"/>
      <c r="T269" s="158"/>
      <c r="AT269" s="153" t="s">
        <v>178</v>
      </c>
      <c r="AU269" s="153" t="s">
        <v>84</v>
      </c>
      <c r="AV269" s="12" t="s">
        <v>84</v>
      </c>
      <c r="AW269" s="12" t="s">
        <v>31</v>
      </c>
      <c r="AX269" s="12" t="s">
        <v>74</v>
      </c>
      <c r="AY269" s="153" t="s">
        <v>138</v>
      </c>
    </row>
    <row r="270" spans="2:65" s="13" customFormat="1" ht="11.25">
      <c r="B270" s="163"/>
      <c r="D270" s="146" t="s">
        <v>178</v>
      </c>
      <c r="E270" s="164" t="s">
        <v>1</v>
      </c>
      <c r="F270" s="165" t="s">
        <v>221</v>
      </c>
      <c r="H270" s="166">
        <v>1</v>
      </c>
      <c r="I270" s="167"/>
      <c r="L270" s="163"/>
      <c r="M270" s="168"/>
      <c r="T270" s="169"/>
      <c r="AT270" s="164" t="s">
        <v>178</v>
      </c>
      <c r="AU270" s="164" t="s">
        <v>84</v>
      </c>
      <c r="AV270" s="13" t="s">
        <v>143</v>
      </c>
      <c r="AW270" s="13" t="s">
        <v>31</v>
      </c>
      <c r="AX270" s="13" t="s">
        <v>82</v>
      </c>
      <c r="AY270" s="164" t="s">
        <v>138</v>
      </c>
    </row>
    <row r="271" spans="2:65" s="1" customFormat="1" ht="24.2" customHeight="1">
      <c r="B271" s="131"/>
      <c r="C271" s="180" t="s">
        <v>534</v>
      </c>
      <c r="D271" s="180" t="s">
        <v>320</v>
      </c>
      <c r="E271" s="181" t="s">
        <v>994</v>
      </c>
      <c r="F271" s="182" t="s">
        <v>995</v>
      </c>
      <c r="G271" s="183" t="s">
        <v>298</v>
      </c>
      <c r="H271" s="184">
        <v>1</v>
      </c>
      <c r="I271" s="185"/>
      <c r="J271" s="186">
        <f>ROUND(I271*H271,2)</f>
        <v>0</v>
      </c>
      <c r="K271" s="187"/>
      <c r="L271" s="188"/>
      <c r="M271" s="189" t="s">
        <v>1</v>
      </c>
      <c r="N271" s="190" t="s">
        <v>39</v>
      </c>
      <c r="P271" s="142">
        <f>O271*H271</f>
        <v>0</v>
      </c>
      <c r="Q271" s="142">
        <v>6.5000000000000002E-2</v>
      </c>
      <c r="R271" s="142">
        <f>Q271*H271</f>
        <v>6.5000000000000002E-2</v>
      </c>
      <c r="S271" s="142">
        <v>0</v>
      </c>
      <c r="T271" s="143">
        <f>S271*H271</f>
        <v>0</v>
      </c>
      <c r="AR271" s="144" t="s">
        <v>180</v>
      </c>
      <c r="AT271" s="144" t="s">
        <v>320</v>
      </c>
      <c r="AU271" s="144" t="s">
        <v>84</v>
      </c>
      <c r="AY271" s="17" t="s">
        <v>138</v>
      </c>
      <c r="BE271" s="145">
        <f>IF(N271="základní",J271,0)</f>
        <v>0</v>
      </c>
      <c r="BF271" s="145">
        <f>IF(N271="snížená",J271,0)</f>
        <v>0</v>
      </c>
      <c r="BG271" s="145">
        <f>IF(N271="zákl. přenesená",J271,0)</f>
        <v>0</v>
      </c>
      <c r="BH271" s="145">
        <f>IF(N271="sníž. přenesená",J271,0)</f>
        <v>0</v>
      </c>
      <c r="BI271" s="145">
        <f>IF(N271="nulová",J271,0)</f>
        <v>0</v>
      </c>
      <c r="BJ271" s="17" t="s">
        <v>82</v>
      </c>
      <c r="BK271" s="145">
        <f>ROUND(I271*H271,2)</f>
        <v>0</v>
      </c>
      <c r="BL271" s="17" t="s">
        <v>143</v>
      </c>
      <c r="BM271" s="144" t="s">
        <v>996</v>
      </c>
    </row>
    <row r="272" spans="2:65" s="12" customFormat="1" ht="11.25">
      <c r="B272" s="152"/>
      <c r="D272" s="146" t="s">
        <v>178</v>
      </c>
      <c r="E272" s="153" t="s">
        <v>1</v>
      </c>
      <c r="F272" s="154" t="s">
        <v>993</v>
      </c>
      <c r="H272" s="155">
        <v>1</v>
      </c>
      <c r="I272" s="156"/>
      <c r="L272" s="152"/>
      <c r="M272" s="157"/>
      <c r="T272" s="158"/>
      <c r="AT272" s="153" t="s">
        <v>178</v>
      </c>
      <c r="AU272" s="153" t="s">
        <v>84</v>
      </c>
      <c r="AV272" s="12" t="s">
        <v>84</v>
      </c>
      <c r="AW272" s="12" t="s">
        <v>31</v>
      </c>
      <c r="AX272" s="12" t="s">
        <v>74</v>
      </c>
      <c r="AY272" s="153" t="s">
        <v>138</v>
      </c>
    </row>
    <row r="273" spans="2:65" s="13" customFormat="1" ht="11.25">
      <c r="B273" s="163"/>
      <c r="D273" s="146" t="s">
        <v>178</v>
      </c>
      <c r="E273" s="164" t="s">
        <v>1</v>
      </c>
      <c r="F273" s="165" t="s">
        <v>221</v>
      </c>
      <c r="H273" s="166">
        <v>1</v>
      </c>
      <c r="I273" s="167"/>
      <c r="L273" s="163"/>
      <c r="M273" s="168"/>
      <c r="T273" s="169"/>
      <c r="AT273" s="164" t="s">
        <v>178</v>
      </c>
      <c r="AU273" s="164" t="s">
        <v>84</v>
      </c>
      <c r="AV273" s="13" t="s">
        <v>143</v>
      </c>
      <c r="AW273" s="13" t="s">
        <v>31</v>
      </c>
      <c r="AX273" s="13" t="s">
        <v>82</v>
      </c>
      <c r="AY273" s="164" t="s">
        <v>138</v>
      </c>
    </row>
    <row r="274" spans="2:65" s="1" customFormat="1" ht="24.2" customHeight="1">
      <c r="B274" s="131"/>
      <c r="C274" s="180" t="s">
        <v>539</v>
      </c>
      <c r="D274" s="180" t="s">
        <v>320</v>
      </c>
      <c r="E274" s="181" t="s">
        <v>997</v>
      </c>
      <c r="F274" s="182" t="s">
        <v>998</v>
      </c>
      <c r="G274" s="183" t="s">
        <v>298</v>
      </c>
      <c r="H274" s="184">
        <v>1</v>
      </c>
      <c r="I274" s="185"/>
      <c r="J274" s="186">
        <f>ROUND(I274*H274,2)</f>
        <v>0</v>
      </c>
      <c r="K274" s="187"/>
      <c r="L274" s="188"/>
      <c r="M274" s="189" t="s">
        <v>1</v>
      </c>
      <c r="N274" s="190" t="s">
        <v>39</v>
      </c>
      <c r="P274" s="142">
        <f>O274*H274</f>
        <v>0</v>
      </c>
      <c r="Q274" s="142">
        <v>1.363</v>
      </c>
      <c r="R274" s="142">
        <f>Q274*H274</f>
        <v>1.363</v>
      </c>
      <c r="S274" s="142">
        <v>0</v>
      </c>
      <c r="T274" s="143">
        <f>S274*H274</f>
        <v>0</v>
      </c>
      <c r="AR274" s="144" t="s">
        <v>180</v>
      </c>
      <c r="AT274" s="144" t="s">
        <v>320</v>
      </c>
      <c r="AU274" s="144" t="s">
        <v>84</v>
      </c>
      <c r="AY274" s="17" t="s">
        <v>138</v>
      </c>
      <c r="BE274" s="145">
        <f>IF(N274="základní",J274,0)</f>
        <v>0</v>
      </c>
      <c r="BF274" s="145">
        <f>IF(N274="snížená",J274,0)</f>
        <v>0</v>
      </c>
      <c r="BG274" s="145">
        <f>IF(N274="zákl. přenesená",J274,0)</f>
        <v>0</v>
      </c>
      <c r="BH274" s="145">
        <f>IF(N274="sníž. přenesená",J274,0)</f>
        <v>0</v>
      </c>
      <c r="BI274" s="145">
        <f>IF(N274="nulová",J274,0)</f>
        <v>0</v>
      </c>
      <c r="BJ274" s="17" t="s">
        <v>82</v>
      </c>
      <c r="BK274" s="145">
        <f>ROUND(I274*H274,2)</f>
        <v>0</v>
      </c>
      <c r="BL274" s="17" t="s">
        <v>143</v>
      </c>
      <c r="BM274" s="144" t="s">
        <v>999</v>
      </c>
    </row>
    <row r="275" spans="2:65" s="12" customFormat="1" ht="11.25">
      <c r="B275" s="152"/>
      <c r="D275" s="146" t="s">
        <v>178</v>
      </c>
      <c r="E275" s="153" t="s">
        <v>1</v>
      </c>
      <c r="F275" s="154" t="s">
        <v>993</v>
      </c>
      <c r="H275" s="155">
        <v>1</v>
      </c>
      <c r="I275" s="156"/>
      <c r="L275" s="152"/>
      <c r="M275" s="157"/>
      <c r="T275" s="158"/>
      <c r="AT275" s="153" t="s">
        <v>178</v>
      </c>
      <c r="AU275" s="153" t="s">
        <v>84</v>
      </c>
      <c r="AV275" s="12" t="s">
        <v>84</v>
      </c>
      <c r="AW275" s="12" t="s">
        <v>31</v>
      </c>
      <c r="AX275" s="12" t="s">
        <v>82</v>
      </c>
      <c r="AY275" s="153" t="s">
        <v>138</v>
      </c>
    </row>
    <row r="276" spans="2:65" s="1" customFormat="1" ht="24.2" customHeight="1">
      <c r="B276" s="131"/>
      <c r="C276" s="180" t="s">
        <v>544</v>
      </c>
      <c r="D276" s="180" t="s">
        <v>320</v>
      </c>
      <c r="E276" s="181" t="s">
        <v>1000</v>
      </c>
      <c r="F276" s="182" t="s">
        <v>1001</v>
      </c>
      <c r="G276" s="183" t="s">
        <v>298</v>
      </c>
      <c r="H276" s="184">
        <v>1</v>
      </c>
      <c r="I276" s="185"/>
      <c r="J276" s="186">
        <f>ROUND(I276*H276,2)</f>
        <v>0</v>
      </c>
      <c r="K276" s="187"/>
      <c r="L276" s="188"/>
      <c r="M276" s="189" t="s">
        <v>1</v>
      </c>
      <c r="N276" s="190" t="s">
        <v>39</v>
      </c>
      <c r="P276" s="142">
        <f>O276*H276</f>
        <v>0</v>
      </c>
      <c r="Q276" s="142">
        <v>0.505</v>
      </c>
      <c r="R276" s="142">
        <f>Q276*H276</f>
        <v>0.505</v>
      </c>
      <c r="S276" s="142">
        <v>0</v>
      </c>
      <c r="T276" s="143">
        <f>S276*H276</f>
        <v>0</v>
      </c>
      <c r="AR276" s="144" t="s">
        <v>180</v>
      </c>
      <c r="AT276" s="144" t="s">
        <v>320</v>
      </c>
      <c r="AU276" s="144" t="s">
        <v>84</v>
      </c>
      <c r="AY276" s="17" t="s">
        <v>138</v>
      </c>
      <c r="BE276" s="145">
        <f>IF(N276="základní",J276,0)</f>
        <v>0</v>
      </c>
      <c r="BF276" s="145">
        <f>IF(N276="snížená",J276,0)</f>
        <v>0</v>
      </c>
      <c r="BG276" s="145">
        <f>IF(N276="zákl. přenesená",J276,0)</f>
        <v>0</v>
      </c>
      <c r="BH276" s="145">
        <f>IF(N276="sníž. přenesená",J276,0)</f>
        <v>0</v>
      </c>
      <c r="BI276" s="145">
        <f>IF(N276="nulová",J276,0)</f>
        <v>0</v>
      </c>
      <c r="BJ276" s="17" t="s">
        <v>82</v>
      </c>
      <c r="BK276" s="145">
        <f>ROUND(I276*H276,2)</f>
        <v>0</v>
      </c>
      <c r="BL276" s="17" t="s">
        <v>143</v>
      </c>
      <c r="BM276" s="144" t="s">
        <v>1002</v>
      </c>
    </row>
    <row r="277" spans="2:65" s="12" customFormat="1" ht="11.25">
      <c r="B277" s="152"/>
      <c r="D277" s="146" t="s">
        <v>178</v>
      </c>
      <c r="E277" s="153" t="s">
        <v>1</v>
      </c>
      <c r="F277" s="154" t="s">
        <v>993</v>
      </c>
      <c r="H277" s="155">
        <v>1</v>
      </c>
      <c r="I277" s="156"/>
      <c r="L277" s="152"/>
      <c r="M277" s="157"/>
      <c r="T277" s="158"/>
      <c r="AT277" s="153" t="s">
        <v>178</v>
      </c>
      <c r="AU277" s="153" t="s">
        <v>84</v>
      </c>
      <c r="AV277" s="12" t="s">
        <v>84</v>
      </c>
      <c r="AW277" s="12" t="s">
        <v>31</v>
      </c>
      <c r="AX277" s="12" t="s">
        <v>82</v>
      </c>
      <c r="AY277" s="153" t="s">
        <v>138</v>
      </c>
    </row>
    <row r="278" spans="2:65" s="1" customFormat="1" ht="24.2" customHeight="1">
      <c r="B278" s="131"/>
      <c r="C278" s="180" t="s">
        <v>549</v>
      </c>
      <c r="D278" s="180" t="s">
        <v>320</v>
      </c>
      <c r="E278" s="181" t="s">
        <v>1003</v>
      </c>
      <c r="F278" s="182" t="s">
        <v>1004</v>
      </c>
      <c r="G278" s="183" t="s">
        <v>298</v>
      </c>
      <c r="H278" s="184">
        <v>1</v>
      </c>
      <c r="I278" s="185"/>
      <c r="J278" s="186">
        <f>ROUND(I278*H278,2)</f>
        <v>0</v>
      </c>
      <c r="K278" s="187"/>
      <c r="L278" s="188"/>
      <c r="M278" s="189" t="s">
        <v>1</v>
      </c>
      <c r="N278" s="190" t="s">
        <v>39</v>
      </c>
      <c r="P278" s="142">
        <f>O278*H278</f>
        <v>0</v>
      </c>
      <c r="Q278" s="142">
        <v>0.215</v>
      </c>
      <c r="R278" s="142">
        <f>Q278*H278</f>
        <v>0.215</v>
      </c>
      <c r="S278" s="142">
        <v>0</v>
      </c>
      <c r="T278" s="143">
        <f>S278*H278</f>
        <v>0</v>
      </c>
      <c r="AR278" s="144" t="s">
        <v>180</v>
      </c>
      <c r="AT278" s="144" t="s">
        <v>320</v>
      </c>
      <c r="AU278" s="144" t="s">
        <v>84</v>
      </c>
      <c r="AY278" s="17" t="s">
        <v>138</v>
      </c>
      <c r="BE278" s="145">
        <f>IF(N278="základní",J278,0)</f>
        <v>0</v>
      </c>
      <c r="BF278" s="145">
        <f>IF(N278="snížená",J278,0)</f>
        <v>0</v>
      </c>
      <c r="BG278" s="145">
        <f>IF(N278="zákl. přenesená",J278,0)</f>
        <v>0</v>
      </c>
      <c r="BH278" s="145">
        <f>IF(N278="sníž. přenesená",J278,0)</f>
        <v>0</v>
      </c>
      <c r="BI278" s="145">
        <f>IF(N278="nulová",J278,0)</f>
        <v>0</v>
      </c>
      <c r="BJ278" s="17" t="s">
        <v>82</v>
      </c>
      <c r="BK278" s="145">
        <f>ROUND(I278*H278,2)</f>
        <v>0</v>
      </c>
      <c r="BL278" s="17" t="s">
        <v>143</v>
      </c>
      <c r="BM278" s="144" t="s">
        <v>1005</v>
      </c>
    </row>
    <row r="279" spans="2:65" s="12" customFormat="1" ht="11.25">
      <c r="B279" s="152"/>
      <c r="D279" s="146" t="s">
        <v>178</v>
      </c>
      <c r="E279" s="153" t="s">
        <v>1</v>
      </c>
      <c r="F279" s="154" t="s">
        <v>993</v>
      </c>
      <c r="H279" s="155">
        <v>1</v>
      </c>
      <c r="I279" s="156"/>
      <c r="L279" s="152"/>
      <c r="M279" s="157"/>
      <c r="T279" s="158"/>
      <c r="AT279" s="153" t="s">
        <v>178</v>
      </c>
      <c r="AU279" s="153" t="s">
        <v>84</v>
      </c>
      <c r="AV279" s="12" t="s">
        <v>84</v>
      </c>
      <c r="AW279" s="12" t="s">
        <v>31</v>
      </c>
      <c r="AX279" s="12" t="s">
        <v>82</v>
      </c>
      <c r="AY279" s="153" t="s">
        <v>138</v>
      </c>
    </row>
    <row r="280" spans="2:65" s="1" customFormat="1" ht="24.2" customHeight="1">
      <c r="B280" s="131"/>
      <c r="C280" s="132" t="s">
        <v>554</v>
      </c>
      <c r="D280" s="132" t="s">
        <v>139</v>
      </c>
      <c r="E280" s="133" t="s">
        <v>1006</v>
      </c>
      <c r="F280" s="134" t="s">
        <v>1007</v>
      </c>
      <c r="G280" s="135" t="s">
        <v>298</v>
      </c>
      <c r="H280" s="136">
        <v>1</v>
      </c>
      <c r="I280" s="137"/>
      <c r="J280" s="138">
        <f>ROUND(I280*H280,2)</f>
        <v>0</v>
      </c>
      <c r="K280" s="139"/>
      <c r="L280" s="32"/>
      <c r="M280" s="140" t="s">
        <v>1</v>
      </c>
      <c r="N280" s="141" t="s">
        <v>39</v>
      </c>
      <c r="P280" s="142">
        <f>O280*H280</f>
        <v>0</v>
      </c>
      <c r="Q280" s="142">
        <v>6.5009999999999998E-2</v>
      </c>
      <c r="R280" s="142">
        <f>Q280*H280</f>
        <v>6.5009999999999998E-2</v>
      </c>
      <c r="S280" s="142">
        <v>0</v>
      </c>
      <c r="T280" s="143">
        <f>S280*H280</f>
        <v>0</v>
      </c>
      <c r="AR280" s="144" t="s">
        <v>143</v>
      </c>
      <c r="AT280" s="144" t="s">
        <v>139</v>
      </c>
      <c r="AU280" s="144" t="s">
        <v>84</v>
      </c>
      <c r="AY280" s="17" t="s">
        <v>138</v>
      </c>
      <c r="BE280" s="145">
        <f>IF(N280="základní",J280,0)</f>
        <v>0</v>
      </c>
      <c r="BF280" s="145">
        <f>IF(N280="snížená",J280,0)</f>
        <v>0</v>
      </c>
      <c r="BG280" s="145">
        <f>IF(N280="zákl. přenesená",J280,0)</f>
        <v>0</v>
      </c>
      <c r="BH280" s="145">
        <f>IF(N280="sníž. přenesená",J280,0)</f>
        <v>0</v>
      </c>
      <c r="BI280" s="145">
        <f>IF(N280="nulová",J280,0)</f>
        <v>0</v>
      </c>
      <c r="BJ280" s="17" t="s">
        <v>82</v>
      </c>
      <c r="BK280" s="145">
        <f>ROUND(I280*H280,2)</f>
        <v>0</v>
      </c>
      <c r="BL280" s="17" t="s">
        <v>143</v>
      </c>
      <c r="BM280" s="144" t="s">
        <v>1008</v>
      </c>
    </row>
    <row r="281" spans="2:65" s="12" customFormat="1" ht="11.25">
      <c r="B281" s="152"/>
      <c r="D281" s="146" t="s">
        <v>178</v>
      </c>
      <c r="E281" s="153" t="s">
        <v>1</v>
      </c>
      <c r="F281" s="154" t="s">
        <v>1009</v>
      </c>
      <c r="H281" s="155">
        <v>1</v>
      </c>
      <c r="I281" s="156"/>
      <c r="L281" s="152"/>
      <c r="M281" s="157"/>
      <c r="T281" s="158"/>
      <c r="AT281" s="153" t="s">
        <v>178</v>
      </c>
      <c r="AU281" s="153" t="s">
        <v>84</v>
      </c>
      <c r="AV281" s="12" t="s">
        <v>84</v>
      </c>
      <c r="AW281" s="12" t="s">
        <v>31</v>
      </c>
      <c r="AX281" s="12" t="s">
        <v>82</v>
      </c>
      <c r="AY281" s="153" t="s">
        <v>138</v>
      </c>
    </row>
    <row r="282" spans="2:65" s="1" customFormat="1" ht="33" customHeight="1">
      <c r="B282" s="131"/>
      <c r="C282" s="132" t="s">
        <v>558</v>
      </c>
      <c r="D282" s="132" t="s">
        <v>139</v>
      </c>
      <c r="E282" s="133" t="s">
        <v>1010</v>
      </c>
      <c r="F282" s="134" t="s">
        <v>1011</v>
      </c>
      <c r="G282" s="135" t="s">
        <v>298</v>
      </c>
      <c r="H282" s="136">
        <v>1</v>
      </c>
      <c r="I282" s="137"/>
      <c r="J282" s="138">
        <f>ROUND(I282*H282,2)</f>
        <v>0</v>
      </c>
      <c r="K282" s="139"/>
      <c r="L282" s="32"/>
      <c r="M282" s="140" t="s">
        <v>1</v>
      </c>
      <c r="N282" s="141" t="s">
        <v>39</v>
      </c>
      <c r="P282" s="142">
        <f>O282*H282</f>
        <v>0</v>
      </c>
      <c r="Q282" s="142">
        <v>6.1999999999999998E-3</v>
      </c>
      <c r="R282" s="142">
        <f>Q282*H282</f>
        <v>6.1999999999999998E-3</v>
      </c>
      <c r="S282" s="142">
        <v>0</v>
      </c>
      <c r="T282" s="143">
        <f>S282*H282</f>
        <v>0</v>
      </c>
      <c r="AR282" s="144" t="s">
        <v>143</v>
      </c>
      <c r="AT282" s="144" t="s">
        <v>139</v>
      </c>
      <c r="AU282" s="144" t="s">
        <v>84</v>
      </c>
      <c r="AY282" s="17" t="s">
        <v>138</v>
      </c>
      <c r="BE282" s="145">
        <f>IF(N282="základní",J282,0)</f>
        <v>0</v>
      </c>
      <c r="BF282" s="145">
        <f>IF(N282="snížená",J282,0)</f>
        <v>0</v>
      </c>
      <c r="BG282" s="145">
        <f>IF(N282="zákl. přenesená",J282,0)</f>
        <v>0</v>
      </c>
      <c r="BH282" s="145">
        <f>IF(N282="sníž. přenesená",J282,0)</f>
        <v>0</v>
      </c>
      <c r="BI282" s="145">
        <f>IF(N282="nulová",J282,0)</f>
        <v>0</v>
      </c>
      <c r="BJ282" s="17" t="s">
        <v>82</v>
      </c>
      <c r="BK282" s="145">
        <f>ROUND(I282*H282,2)</f>
        <v>0</v>
      </c>
      <c r="BL282" s="17" t="s">
        <v>143</v>
      </c>
      <c r="BM282" s="144" t="s">
        <v>1012</v>
      </c>
    </row>
    <row r="283" spans="2:65" s="12" customFormat="1" ht="11.25">
      <c r="B283" s="152"/>
      <c r="D283" s="146" t="s">
        <v>178</v>
      </c>
      <c r="E283" s="153" t="s">
        <v>1</v>
      </c>
      <c r="F283" s="154" t="s">
        <v>1009</v>
      </c>
      <c r="H283" s="155">
        <v>1</v>
      </c>
      <c r="I283" s="156"/>
      <c r="L283" s="152"/>
      <c r="M283" s="157"/>
      <c r="T283" s="158"/>
      <c r="AT283" s="153" t="s">
        <v>178</v>
      </c>
      <c r="AU283" s="153" t="s">
        <v>84</v>
      </c>
      <c r="AV283" s="12" t="s">
        <v>84</v>
      </c>
      <c r="AW283" s="12" t="s">
        <v>31</v>
      </c>
      <c r="AX283" s="12" t="s">
        <v>82</v>
      </c>
      <c r="AY283" s="153" t="s">
        <v>138</v>
      </c>
    </row>
    <row r="284" spans="2:65" s="1" customFormat="1" ht="24.2" customHeight="1">
      <c r="B284" s="131"/>
      <c r="C284" s="132" t="s">
        <v>563</v>
      </c>
      <c r="D284" s="132" t="s">
        <v>139</v>
      </c>
      <c r="E284" s="133" t="s">
        <v>1013</v>
      </c>
      <c r="F284" s="134" t="s">
        <v>1014</v>
      </c>
      <c r="G284" s="135" t="s">
        <v>298</v>
      </c>
      <c r="H284" s="136">
        <v>1</v>
      </c>
      <c r="I284" s="137"/>
      <c r="J284" s="138">
        <f>ROUND(I284*H284,2)</f>
        <v>0</v>
      </c>
      <c r="K284" s="139"/>
      <c r="L284" s="32"/>
      <c r="M284" s="140" t="s">
        <v>1</v>
      </c>
      <c r="N284" s="141" t="s">
        <v>39</v>
      </c>
      <c r="P284" s="142">
        <f>O284*H284</f>
        <v>0</v>
      </c>
      <c r="Q284" s="142">
        <v>3.62E-3</v>
      </c>
      <c r="R284" s="142">
        <f>Q284*H284</f>
        <v>3.62E-3</v>
      </c>
      <c r="S284" s="142">
        <v>0</v>
      </c>
      <c r="T284" s="143">
        <f>S284*H284</f>
        <v>0</v>
      </c>
      <c r="AR284" s="144" t="s">
        <v>143</v>
      </c>
      <c r="AT284" s="144" t="s">
        <v>139</v>
      </c>
      <c r="AU284" s="144" t="s">
        <v>84</v>
      </c>
      <c r="AY284" s="17" t="s">
        <v>138</v>
      </c>
      <c r="BE284" s="145">
        <f>IF(N284="základní",J284,0)</f>
        <v>0</v>
      </c>
      <c r="BF284" s="145">
        <f>IF(N284="snížená",J284,0)</f>
        <v>0</v>
      </c>
      <c r="BG284" s="145">
        <f>IF(N284="zákl. přenesená",J284,0)</f>
        <v>0</v>
      </c>
      <c r="BH284" s="145">
        <f>IF(N284="sníž. přenesená",J284,0)</f>
        <v>0</v>
      </c>
      <c r="BI284" s="145">
        <f>IF(N284="nulová",J284,0)</f>
        <v>0</v>
      </c>
      <c r="BJ284" s="17" t="s">
        <v>82</v>
      </c>
      <c r="BK284" s="145">
        <f>ROUND(I284*H284,2)</f>
        <v>0</v>
      </c>
      <c r="BL284" s="17" t="s">
        <v>143</v>
      </c>
      <c r="BM284" s="144" t="s">
        <v>1015</v>
      </c>
    </row>
    <row r="285" spans="2:65" s="12" customFormat="1" ht="11.25">
      <c r="B285" s="152"/>
      <c r="D285" s="146" t="s">
        <v>178</v>
      </c>
      <c r="E285" s="153" t="s">
        <v>1</v>
      </c>
      <c r="F285" s="154" t="s">
        <v>1009</v>
      </c>
      <c r="H285" s="155">
        <v>1</v>
      </c>
      <c r="I285" s="156"/>
      <c r="L285" s="152"/>
      <c r="M285" s="157"/>
      <c r="T285" s="158"/>
      <c r="AT285" s="153" t="s">
        <v>178</v>
      </c>
      <c r="AU285" s="153" t="s">
        <v>84</v>
      </c>
      <c r="AV285" s="12" t="s">
        <v>84</v>
      </c>
      <c r="AW285" s="12" t="s">
        <v>31</v>
      </c>
      <c r="AX285" s="12" t="s">
        <v>82</v>
      </c>
      <c r="AY285" s="153" t="s">
        <v>138</v>
      </c>
    </row>
    <row r="286" spans="2:65" s="1" customFormat="1" ht="33" customHeight="1">
      <c r="B286" s="131"/>
      <c r="C286" s="132" t="s">
        <v>567</v>
      </c>
      <c r="D286" s="132" t="s">
        <v>139</v>
      </c>
      <c r="E286" s="133" t="s">
        <v>1016</v>
      </c>
      <c r="F286" s="134" t="s">
        <v>1017</v>
      </c>
      <c r="G286" s="135" t="s">
        <v>298</v>
      </c>
      <c r="H286" s="136">
        <v>1</v>
      </c>
      <c r="I286" s="137"/>
      <c r="J286" s="138">
        <f>ROUND(I286*H286,2)</f>
        <v>0</v>
      </c>
      <c r="K286" s="139"/>
      <c r="L286" s="32"/>
      <c r="M286" s="140" t="s">
        <v>1</v>
      </c>
      <c r="N286" s="141" t="s">
        <v>39</v>
      </c>
      <c r="P286" s="142">
        <f>O286*H286</f>
        <v>0</v>
      </c>
      <c r="Q286" s="142">
        <v>3.5349999999999999E-2</v>
      </c>
      <c r="R286" s="142">
        <f>Q286*H286</f>
        <v>3.5349999999999999E-2</v>
      </c>
      <c r="S286" s="142">
        <v>0</v>
      </c>
      <c r="T286" s="143">
        <f>S286*H286</f>
        <v>0</v>
      </c>
      <c r="AR286" s="144" t="s">
        <v>143</v>
      </c>
      <c r="AT286" s="144" t="s">
        <v>139</v>
      </c>
      <c r="AU286" s="144" t="s">
        <v>84</v>
      </c>
      <c r="AY286" s="17" t="s">
        <v>138</v>
      </c>
      <c r="BE286" s="145">
        <f>IF(N286="základní",J286,0)</f>
        <v>0</v>
      </c>
      <c r="BF286" s="145">
        <f>IF(N286="snížená",J286,0)</f>
        <v>0</v>
      </c>
      <c r="BG286" s="145">
        <f>IF(N286="zákl. přenesená",J286,0)</f>
        <v>0</v>
      </c>
      <c r="BH286" s="145">
        <f>IF(N286="sníž. přenesená",J286,0)</f>
        <v>0</v>
      </c>
      <c r="BI286" s="145">
        <f>IF(N286="nulová",J286,0)</f>
        <v>0</v>
      </c>
      <c r="BJ286" s="17" t="s">
        <v>82</v>
      </c>
      <c r="BK286" s="145">
        <f>ROUND(I286*H286,2)</f>
        <v>0</v>
      </c>
      <c r="BL286" s="17" t="s">
        <v>143</v>
      </c>
      <c r="BM286" s="144" t="s">
        <v>1018</v>
      </c>
    </row>
    <row r="287" spans="2:65" s="12" customFormat="1" ht="11.25">
      <c r="B287" s="152"/>
      <c r="D287" s="146" t="s">
        <v>178</v>
      </c>
      <c r="E287" s="153" t="s">
        <v>1</v>
      </c>
      <c r="F287" s="154" t="s">
        <v>1009</v>
      </c>
      <c r="H287" s="155">
        <v>1</v>
      </c>
      <c r="I287" s="156"/>
      <c r="L287" s="152"/>
      <c r="M287" s="157"/>
      <c r="T287" s="158"/>
      <c r="AT287" s="153" t="s">
        <v>178</v>
      </c>
      <c r="AU287" s="153" t="s">
        <v>84</v>
      </c>
      <c r="AV287" s="12" t="s">
        <v>84</v>
      </c>
      <c r="AW287" s="12" t="s">
        <v>31</v>
      </c>
      <c r="AX287" s="12" t="s">
        <v>82</v>
      </c>
      <c r="AY287" s="153" t="s">
        <v>138</v>
      </c>
    </row>
    <row r="288" spans="2:65" s="1" customFormat="1" ht="24.2" customHeight="1">
      <c r="B288" s="131"/>
      <c r="C288" s="132" t="s">
        <v>571</v>
      </c>
      <c r="D288" s="132" t="s">
        <v>139</v>
      </c>
      <c r="E288" s="133" t="s">
        <v>1019</v>
      </c>
      <c r="F288" s="134" t="s">
        <v>1020</v>
      </c>
      <c r="G288" s="135" t="s">
        <v>298</v>
      </c>
      <c r="H288" s="136">
        <v>2</v>
      </c>
      <c r="I288" s="137"/>
      <c r="J288" s="138">
        <f>ROUND(I288*H288,2)</f>
        <v>0</v>
      </c>
      <c r="K288" s="139"/>
      <c r="L288" s="32"/>
      <c r="M288" s="140" t="s">
        <v>1</v>
      </c>
      <c r="N288" s="141" t="s">
        <v>39</v>
      </c>
      <c r="P288" s="142">
        <f>O288*H288</f>
        <v>0</v>
      </c>
      <c r="Q288" s="142">
        <v>0</v>
      </c>
      <c r="R288" s="142">
        <f>Q288*H288</f>
        <v>0</v>
      </c>
      <c r="S288" s="142">
        <v>0</v>
      </c>
      <c r="T288" s="143">
        <f>S288*H288</f>
        <v>0</v>
      </c>
      <c r="AR288" s="144" t="s">
        <v>143</v>
      </c>
      <c r="AT288" s="144" t="s">
        <v>139</v>
      </c>
      <c r="AU288" s="144" t="s">
        <v>84</v>
      </c>
      <c r="AY288" s="17" t="s">
        <v>138</v>
      </c>
      <c r="BE288" s="145">
        <f>IF(N288="základní",J288,0)</f>
        <v>0</v>
      </c>
      <c r="BF288" s="145">
        <f>IF(N288="snížená",J288,0)</f>
        <v>0</v>
      </c>
      <c r="BG288" s="145">
        <f>IF(N288="zákl. přenesená",J288,0)</f>
        <v>0</v>
      </c>
      <c r="BH288" s="145">
        <f>IF(N288="sníž. přenesená",J288,0)</f>
        <v>0</v>
      </c>
      <c r="BI288" s="145">
        <f>IF(N288="nulová",J288,0)</f>
        <v>0</v>
      </c>
      <c r="BJ288" s="17" t="s">
        <v>82</v>
      </c>
      <c r="BK288" s="145">
        <f>ROUND(I288*H288,2)</f>
        <v>0</v>
      </c>
      <c r="BL288" s="17" t="s">
        <v>143</v>
      </c>
      <c r="BM288" s="144" t="s">
        <v>1021</v>
      </c>
    </row>
    <row r="289" spans="2:65" s="12" customFormat="1" ht="11.25">
      <c r="B289" s="152"/>
      <c r="D289" s="146" t="s">
        <v>178</v>
      </c>
      <c r="E289" s="153" t="s">
        <v>1</v>
      </c>
      <c r="F289" s="154" t="s">
        <v>993</v>
      </c>
      <c r="H289" s="155">
        <v>1</v>
      </c>
      <c r="I289" s="156"/>
      <c r="L289" s="152"/>
      <c r="M289" s="157"/>
      <c r="T289" s="158"/>
      <c r="AT289" s="153" t="s">
        <v>178</v>
      </c>
      <c r="AU289" s="153" t="s">
        <v>84</v>
      </c>
      <c r="AV289" s="12" t="s">
        <v>84</v>
      </c>
      <c r="AW289" s="12" t="s">
        <v>31</v>
      </c>
      <c r="AX289" s="12" t="s">
        <v>74</v>
      </c>
      <c r="AY289" s="153" t="s">
        <v>138</v>
      </c>
    </row>
    <row r="290" spans="2:65" s="12" customFormat="1" ht="11.25">
      <c r="B290" s="152"/>
      <c r="D290" s="146" t="s">
        <v>178</v>
      </c>
      <c r="E290" s="153" t="s">
        <v>1</v>
      </c>
      <c r="F290" s="154" t="s">
        <v>1022</v>
      </c>
      <c r="H290" s="155">
        <v>1</v>
      </c>
      <c r="I290" s="156"/>
      <c r="L290" s="152"/>
      <c r="M290" s="157"/>
      <c r="T290" s="158"/>
      <c r="AT290" s="153" t="s">
        <v>178</v>
      </c>
      <c r="AU290" s="153" t="s">
        <v>84</v>
      </c>
      <c r="AV290" s="12" t="s">
        <v>84</v>
      </c>
      <c r="AW290" s="12" t="s">
        <v>31</v>
      </c>
      <c r="AX290" s="12" t="s">
        <v>74</v>
      </c>
      <c r="AY290" s="153" t="s">
        <v>138</v>
      </c>
    </row>
    <row r="291" spans="2:65" s="13" customFormat="1" ht="11.25">
      <c r="B291" s="163"/>
      <c r="D291" s="146" t="s">
        <v>178</v>
      </c>
      <c r="E291" s="164" t="s">
        <v>1</v>
      </c>
      <c r="F291" s="165" t="s">
        <v>221</v>
      </c>
      <c r="H291" s="166">
        <v>2</v>
      </c>
      <c r="I291" s="167"/>
      <c r="L291" s="163"/>
      <c r="M291" s="168"/>
      <c r="T291" s="169"/>
      <c r="AT291" s="164" t="s">
        <v>178</v>
      </c>
      <c r="AU291" s="164" t="s">
        <v>84</v>
      </c>
      <c r="AV291" s="13" t="s">
        <v>143</v>
      </c>
      <c r="AW291" s="13" t="s">
        <v>31</v>
      </c>
      <c r="AX291" s="13" t="s">
        <v>82</v>
      </c>
      <c r="AY291" s="164" t="s">
        <v>138</v>
      </c>
    </row>
    <row r="292" spans="2:65" s="1" customFormat="1" ht="21.75" customHeight="1">
      <c r="B292" s="131"/>
      <c r="C292" s="180" t="s">
        <v>576</v>
      </c>
      <c r="D292" s="180" t="s">
        <v>320</v>
      </c>
      <c r="E292" s="181" t="s">
        <v>1023</v>
      </c>
      <c r="F292" s="182" t="s">
        <v>1024</v>
      </c>
      <c r="G292" s="183" t="s">
        <v>298</v>
      </c>
      <c r="H292" s="184">
        <v>2</v>
      </c>
      <c r="I292" s="185"/>
      <c r="J292" s="186">
        <f>ROUND(I292*H292,2)</f>
        <v>0</v>
      </c>
      <c r="K292" s="187"/>
      <c r="L292" s="188"/>
      <c r="M292" s="189" t="s">
        <v>1</v>
      </c>
      <c r="N292" s="190" t="s">
        <v>39</v>
      </c>
      <c r="P292" s="142">
        <f>O292*H292</f>
        <v>0</v>
      </c>
      <c r="Q292" s="142">
        <v>0.19600000000000001</v>
      </c>
      <c r="R292" s="142">
        <f>Q292*H292</f>
        <v>0.39200000000000002</v>
      </c>
      <c r="S292" s="142">
        <v>0</v>
      </c>
      <c r="T292" s="143">
        <f>S292*H292</f>
        <v>0</v>
      </c>
      <c r="AR292" s="144" t="s">
        <v>180</v>
      </c>
      <c r="AT292" s="144" t="s">
        <v>320</v>
      </c>
      <c r="AU292" s="144" t="s">
        <v>84</v>
      </c>
      <c r="AY292" s="17" t="s">
        <v>138</v>
      </c>
      <c r="BE292" s="145">
        <f>IF(N292="základní",J292,0)</f>
        <v>0</v>
      </c>
      <c r="BF292" s="145">
        <f>IF(N292="snížená",J292,0)</f>
        <v>0</v>
      </c>
      <c r="BG292" s="145">
        <f>IF(N292="zákl. přenesená",J292,0)</f>
        <v>0</v>
      </c>
      <c r="BH292" s="145">
        <f>IF(N292="sníž. přenesená",J292,0)</f>
        <v>0</v>
      </c>
      <c r="BI292" s="145">
        <f>IF(N292="nulová",J292,0)</f>
        <v>0</v>
      </c>
      <c r="BJ292" s="17" t="s">
        <v>82</v>
      </c>
      <c r="BK292" s="145">
        <f>ROUND(I292*H292,2)</f>
        <v>0</v>
      </c>
      <c r="BL292" s="17" t="s">
        <v>143</v>
      </c>
      <c r="BM292" s="144" t="s">
        <v>1025</v>
      </c>
    </row>
    <row r="293" spans="2:65" s="1" customFormat="1" ht="21.75" customHeight="1">
      <c r="B293" s="131"/>
      <c r="C293" s="132" t="s">
        <v>581</v>
      </c>
      <c r="D293" s="132" t="s">
        <v>139</v>
      </c>
      <c r="E293" s="133" t="s">
        <v>1026</v>
      </c>
      <c r="F293" s="134" t="s">
        <v>1027</v>
      </c>
      <c r="G293" s="135" t="s">
        <v>176</v>
      </c>
      <c r="H293" s="136">
        <v>13.3</v>
      </c>
      <c r="I293" s="137"/>
      <c r="J293" s="138">
        <f>ROUND(I293*H293,2)</f>
        <v>0</v>
      </c>
      <c r="K293" s="139"/>
      <c r="L293" s="32"/>
      <c r="M293" s="140" t="s">
        <v>1</v>
      </c>
      <c r="N293" s="141" t="s">
        <v>39</v>
      </c>
      <c r="P293" s="142">
        <f>O293*H293</f>
        <v>0</v>
      </c>
      <c r="Q293" s="142">
        <v>1.2999999999999999E-4</v>
      </c>
      <c r="R293" s="142">
        <f>Q293*H293</f>
        <v>1.7289999999999999E-3</v>
      </c>
      <c r="S293" s="142">
        <v>0</v>
      </c>
      <c r="T293" s="143">
        <f>S293*H293</f>
        <v>0</v>
      </c>
      <c r="AR293" s="144" t="s">
        <v>143</v>
      </c>
      <c r="AT293" s="144" t="s">
        <v>139</v>
      </c>
      <c r="AU293" s="144" t="s">
        <v>84</v>
      </c>
      <c r="AY293" s="17" t="s">
        <v>138</v>
      </c>
      <c r="BE293" s="145">
        <f>IF(N293="základní",J293,0)</f>
        <v>0</v>
      </c>
      <c r="BF293" s="145">
        <f>IF(N293="snížená",J293,0)</f>
        <v>0</v>
      </c>
      <c r="BG293" s="145">
        <f>IF(N293="zákl. přenesená",J293,0)</f>
        <v>0</v>
      </c>
      <c r="BH293" s="145">
        <f>IF(N293="sníž. přenesená",J293,0)</f>
        <v>0</v>
      </c>
      <c r="BI293" s="145">
        <f>IF(N293="nulová",J293,0)</f>
        <v>0</v>
      </c>
      <c r="BJ293" s="17" t="s">
        <v>82</v>
      </c>
      <c r="BK293" s="145">
        <f>ROUND(I293*H293,2)</f>
        <v>0</v>
      </c>
      <c r="BL293" s="17" t="s">
        <v>143</v>
      </c>
      <c r="BM293" s="144" t="s">
        <v>1028</v>
      </c>
    </row>
    <row r="294" spans="2:65" s="12" customFormat="1" ht="11.25">
      <c r="B294" s="152"/>
      <c r="D294" s="146" t="s">
        <v>178</v>
      </c>
      <c r="E294" s="153" t="s">
        <v>1</v>
      </c>
      <c r="F294" s="154" t="s">
        <v>731</v>
      </c>
      <c r="H294" s="155">
        <v>13.3</v>
      </c>
      <c r="I294" s="156"/>
      <c r="L294" s="152"/>
      <c r="M294" s="157"/>
      <c r="T294" s="158"/>
      <c r="AT294" s="153" t="s">
        <v>178</v>
      </c>
      <c r="AU294" s="153" t="s">
        <v>84</v>
      </c>
      <c r="AV294" s="12" t="s">
        <v>84</v>
      </c>
      <c r="AW294" s="12" t="s">
        <v>31</v>
      </c>
      <c r="AX294" s="12" t="s">
        <v>82</v>
      </c>
      <c r="AY294" s="153" t="s">
        <v>138</v>
      </c>
    </row>
    <row r="295" spans="2:65" s="11" customFormat="1" ht="22.9" customHeight="1">
      <c r="B295" s="121"/>
      <c r="D295" s="122" t="s">
        <v>73</v>
      </c>
      <c r="E295" s="150" t="s">
        <v>641</v>
      </c>
      <c r="F295" s="150" t="s">
        <v>642</v>
      </c>
      <c r="I295" s="124"/>
      <c r="J295" s="151">
        <f>BK295</f>
        <v>0</v>
      </c>
      <c r="L295" s="121"/>
      <c r="M295" s="126"/>
      <c r="P295" s="127">
        <f>P296</f>
        <v>0</v>
      </c>
      <c r="R295" s="127">
        <f>R296</f>
        <v>0</v>
      </c>
      <c r="T295" s="128">
        <f>T296</f>
        <v>0</v>
      </c>
      <c r="AR295" s="122" t="s">
        <v>82</v>
      </c>
      <c r="AT295" s="129" t="s">
        <v>73</v>
      </c>
      <c r="AU295" s="129" t="s">
        <v>82</v>
      </c>
      <c r="AY295" s="122" t="s">
        <v>138</v>
      </c>
      <c r="BK295" s="130">
        <f>BK296</f>
        <v>0</v>
      </c>
    </row>
    <row r="296" spans="2:65" s="1" customFormat="1" ht="24.2" customHeight="1">
      <c r="B296" s="131"/>
      <c r="C296" s="132" t="s">
        <v>586</v>
      </c>
      <c r="D296" s="132" t="s">
        <v>139</v>
      </c>
      <c r="E296" s="133" t="s">
        <v>1029</v>
      </c>
      <c r="F296" s="134" t="s">
        <v>1030</v>
      </c>
      <c r="G296" s="135" t="s">
        <v>227</v>
      </c>
      <c r="H296" s="136">
        <v>499.76799999999997</v>
      </c>
      <c r="I296" s="137"/>
      <c r="J296" s="138">
        <f>ROUND(I296*H296,2)</f>
        <v>0</v>
      </c>
      <c r="K296" s="139"/>
      <c r="L296" s="32"/>
      <c r="M296" s="140" t="s">
        <v>1</v>
      </c>
      <c r="N296" s="141" t="s">
        <v>39</v>
      </c>
      <c r="P296" s="142">
        <f>O296*H296</f>
        <v>0</v>
      </c>
      <c r="Q296" s="142">
        <v>0</v>
      </c>
      <c r="R296" s="142">
        <f>Q296*H296</f>
        <v>0</v>
      </c>
      <c r="S296" s="142">
        <v>0</v>
      </c>
      <c r="T296" s="143">
        <f>S296*H296</f>
        <v>0</v>
      </c>
      <c r="AR296" s="144" t="s">
        <v>143</v>
      </c>
      <c r="AT296" s="144" t="s">
        <v>139</v>
      </c>
      <c r="AU296" s="144" t="s">
        <v>84</v>
      </c>
      <c r="AY296" s="17" t="s">
        <v>138</v>
      </c>
      <c r="BE296" s="145">
        <f>IF(N296="základní",J296,0)</f>
        <v>0</v>
      </c>
      <c r="BF296" s="145">
        <f>IF(N296="snížená",J296,0)</f>
        <v>0</v>
      </c>
      <c r="BG296" s="145">
        <f>IF(N296="zákl. přenesená",J296,0)</f>
        <v>0</v>
      </c>
      <c r="BH296" s="145">
        <f>IF(N296="sníž. přenesená",J296,0)</f>
        <v>0</v>
      </c>
      <c r="BI296" s="145">
        <f>IF(N296="nulová",J296,0)</f>
        <v>0</v>
      </c>
      <c r="BJ296" s="17" t="s">
        <v>82</v>
      </c>
      <c r="BK296" s="145">
        <f>ROUND(I296*H296,2)</f>
        <v>0</v>
      </c>
      <c r="BL296" s="17" t="s">
        <v>143</v>
      </c>
      <c r="BM296" s="144" t="s">
        <v>1031</v>
      </c>
    </row>
    <row r="297" spans="2:65" s="11" customFormat="1" ht="25.9" customHeight="1">
      <c r="B297" s="121"/>
      <c r="D297" s="122" t="s">
        <v>73</v>
      </c>
      <c r="E297" s="123" t="s">
        <v>1032</v>
      </c>
      <c r="F297" s="123" t="s">
        <v>1033</v>
      </c>
      <c r="I297" s="124"/>
      <c r="J297" s="125">
        <f>BK297</f>
        <v>0</v>
      </c>
      <c r="L297" s="121"/>
      <c r="M297" s="126"/>
      <c r="P297" s="127">
        <f>P298</f>
        <v>0</v>
      </c>
      <c r="R297" s="127">
        <f>R298</f>
        <v>1.06E-2</v>
      </c>
      <c r="T297" s="128">
        <f>T298</f>
        <v>0</v>
      </c>
      <c r="AR297" s="122" t="s">
        <v>84</v>
      </c>
      <c r="AT297" s="129" t="s">
        <v>73</v>
      </c>
      <c r="AU297" s="129" t="s">
        <v>74</v>
      </c>
      <c r="AY297" s="122" t="s">
        <v>138</v>
      </c>
      <c r="BK297" s="130">
        <f>BK298</f>
        <v>0</v>
      </c>
    </row>
    <row r="298" spans="2:65" s="11" customFormat="1" ht="22.9" customHeight="1">
      <c r="B298" s="121"/>
      <c r="D298" s="122" t="s">
        <v>73</v>
      </c>
      <c r="E298" s="150" t="s">
        <v>1034</v>
      </c>
      <c r="F298" s="150" t="s">
        <v>1035</v>
      </c>
      <c r="I298" s="124"/>
      <c r="J298" s="151">
        <f>BK298</f>
        <v>0</v>
      </c>
      <c r="L298" s="121"/>
      <c r="M298" s="126"/>
      <c r="P298" s="127">
        <f>SUM(P299:P302)</f>
        <v>0</v>
      </c>
      <c r="R298" s="127">
        <f>SUM(R299:R302)</f>
        <v>1.06E-2</v>
      </c>
      <c r="T298" s="128">
        <f>SUM(T299:T302)</f>
        <v>0</v>
      </c>
      <c r="AR298" s="122" t="s">
        <v>84</v>
      </c>
      <c r="AT298" s="129" t="s">
        <v>73</v>
      </c>
      <c r="AU298" s="129" t="s">
        <v>82</v>
      </c>
      <c r="AY298" s="122" t="s">
        <v>138</v>
      </c>
      <c r="BK298" s="130">
        <f>SUM(BK299:BK302)</f>
        <v>0</v>
      </c>
    </row>
    <row r="299" spans="2:65" s="1" customFormat="1" ht="24.2" customHeight="1">
      <c r="B299" s="131"/>
      <c r="C299" s="132" t="s">
        <v>589</v>
      </c>
      <c r="D299" s="132" t="s">
        <v>139</v>
      </c>
      <c r="E299" s="133" t="s">
        <v>1036</v>
      </c>
      <c r="F299" s="134" t="s">
        <v>1037</v>
      </c>
      <c r="G299" s="135" t="s">
        <v>356</v>
      </c>
      <c r="H299" s="136">
        <v>10</v>
      </c>
      <c r="I299" s="137"/>
      <c r="J299" s="138">
        <f>ROUND(I299*H299,2)</f>
        <v>0</v>
      </c>
      <c r="K299" s="139"/>
      <c r="L299" s="32"/>
      <c r="M299" s="140" t="s">
        <v>1</v>
      </c>
      <c r="N299" s="141" t="s">
        <v>39</v>
      </c>
      <c r="P299" s="142">
        <f>O299*H299</f>
        <v>0</v>
      </c>
      <c r="Q299" s="142">
        <v>6.0000000000000002E-5</v>
      </c>
      <c r="R299" s="142">
        <f>Q299*H299</f>
        <v>6.0000000000000006E-4</v>
      </c>
      <c r="S299" s="142">
        <v>0</v>
      </c>
      <c r="T299" s="143">
        <f>S299*H299</f>
        <v>0</v>
      </c>
      <c r="AR299" s="144" t="s">
        <v>367</v>
      </c>
      <c r="AT299" s="144" t="s">
        <v>139</v>
      </c>
      <c r="AU299" s="144" t="s">
        <v>84</v>
      </c>
      <c r="AY299" s="17" t="s">
        <v>138</v>
      </c>
      <c r="BE299" s="145">
        <f>IF(N299="základní",J299,0)</f>
        <v>0</v>
      </c>
      <c r="BF299" s="145">
        <f>IF(N299="snížená",J299,0)</f>
        <v>0</v>
      </c>
      <c r="BG299" s="145">
        <f>IF(N299="zákl. přenesená",J299,0)</f>
        <v>0</v>
      </c>
      <c r="BH299" s="145">
        <f>IF(N299="sníž. přenesená",J299,0)</f>
        <v>0</v>
      </c>
      <c r="BI299" s="145">
        <f>IF(N299="nulová",J299,0)</f>
        <v>0</v>
      </c>
      <c r="BJ299" s="17" t="s">
        <v>82</v>
      </c>
      <c r="BK299" s="145">
        <f>ROUND(I299*H299,2)</f>
        <v>0</v>
      </c>
      <c r="BL299" s="17" t="s">
        <v>367</v>
      </c>
      <c r="BM299" s="144" t="s">
        <v>1038</v>
      </c>
    </row>
    <row r="300" spans="2:65" s="12" customFormat="1" ht="11.25">
      <c r="B300" s="152"/>
      <c r="D300" s="146" t="s">
        <v>178</v>
      </c>
      <c r="E300" s="153" t="s">
        <v>1</v>
      </c>
      <c r="F300" s="154" t="s">
        <v>1039</v>
      </c>
      <c r="H300" s="155">
        <v>10</v>
      </c>
      <c r="I300" s="156"/>
      <c r="L300" s="152"/>
      <c r="M300" s="157"/>
      <c r="T300" s="158"/>
      <c r="AT300" s="153" t="s">
        <v>178</v>
      </c>
      <c r="AU300" s="153" t="s">
        <v>84</v>
      </c>
      <c r="AV300" s="12" t="s">
        <v>84</v>
      </c>
      <c r="AW300" s="12" t="s">
        <v>31</v>
      </c>
      <c r="AX300" s="12" t="s">
        <v>82</v>
      </c>
      <c r="AY300" s="153" t="s">
        <v>138</v>
      </c>
    </row>
    <row r="301" spans="2:65" s="1" customFormat="1" ht="16.5" customHeight="1">
      <c r="B301" s="131"/>
      <c r="C301" s="180" t="s">
        <v>594</v>
      </c>
      <c r="D301" s="180" t="s">
        <v>320</v>
      </c>
      <c r="E301" s="181" t="s">
        <v>1040</v>
      </c>
      <c r="F301" s="182" t="s">
        <v>1041</v>
      </c>
      <c r="G301" s="183" t="s">
        <v>356</v>
      </c>
      <c r="H301" s="184">
        <v>10</v>
      </c>
      <c r="I301" s="185"/>
      <c r="J301" s="186">
        <f>ROUND(I301*H301,2)</f>
        <v>0</v>
      </c>
      <c r="K301" s="187"/>
      <c r="L301" s="188"/>
      <c r="M301" s="189" t="s">
        <v>1</v>
      </c>
      <c r="N301" s="190" t="s">
        <v>39</v>
      </c>
      <c r="P301" s="142">
        <f>O301*H301</f>
        <v>0</v>
      </c>
      <c r="Q301" s="142">
        <v>1E-3</v>
      </c>
      <c r="R301" s="142">
        <f>Q301*H301</f>
        <v>0.01</v>
      </c>
      <c r="S301" s="142">
        <v>0</v>
      </c>
      <c r="T301" s="143">
        <f>S301*H301</f>
        <v>0</v>
      </c>
      <c r="AR301" s="144" t="s">
        <v>445</v>
      </c>
      <c r="AT301" s="144" t="s">
        <v>320</v>
      </c>
      <c r="AU301" s="144" t="s">
        <v>84</v>
      </c>
      <c r="AY301" s="17" t="s">
        <v>138</v>
      </c>
      <c r="BE301" s="145">
        <f>IF(N301="základní",J301,0)</f>
        <v>0</v>
      </c>
      <c r="BF301" s="145">
        <f>IF(N301="snížená",J301,0)</f>
        <v>0</v>
      </c>
      <c r="BG301" s="145">
        <f>IF(N301="zákl. přenesená",J301,0)</f>
        <v>0</v>
      </c>
      <c r="BH301" s="145">
        <f>IF(N301="sníž. přenesená",J301,0)</f>
        <v>0</v>
      </c>
      <c r="BI301" s="145">
        <f>IF(N301="nulová",J301,0)</f>
        <v>0</v>
      </c>
      <c r="BJ301" s="17" t="s">
        <v>82</v>
      </c>
      <c r="BK301" s="145">
        <f>ROUND(I301*H301,2)</f>
        <v>0</v>
      </c>
      <c r="BL301" s="17" t="s">
        <v>367</v>
      </c>
      <c r="BM301" s="144" t="s">
        <v>1042</v>
      </c>
    </row>
    <row r="302" spans="2:65" s="1" customFormat="1" ht="24.2" customHeight="1">
      <c r="B302" s="131"/>
      <c r="C302" s="132" t="s">
        <v>599</v>
      </c>
      <c r="D302" s="132" t="s">
        <v>139</v>
      </c>
      <c r="E302" s="133" t="s">
        <v>1043</v>
      </c>
      <c r="F302" s="134" t="s">
        <v>1044</v>
      </c>
      <c r="G302" s="135" t="s">
        <v>227</v>
      </c>
      <c r="H302" s="136">
        <v>1.0999999999999999E-2</v>
      </c>
      <c r="I302" s="137"/>
      <c r="J302" s="138">
        <f>ROUND(I302*H302,2)</f>
        <v>0</v>
      </c>
      <c r="K302" s="139"/>
      <c r="L302" s="32"/>
      <c r="M302" s="192" t="s">
        <v>1</v>
      </c>
      <c r="N302" s="193" t="s">
        <v>39</v>
      </c>
      <c r="O302" s="160"/>
      <c r="P302" s="194">
        <f>O302*H302</f>
        <v>0</v>
      </c>
      <c r="Q302" s="194">
        <v>0</v>
      </c>
      <c r="R302" s="194">
        <f>Q302*H302</f>
        <v>0</v>
      </c>
      <c r="S302" s="194">
        <v>0</v>
      </c>
      <c r="T302" s="195">
        <f>S302*H302</f>
        <v>0</v>
      </c>
      <c r="AR302" s="144" t="s">
        <v>367</v>
      </c>
      <c r="AT302" s="144" t="s">
        <v>139</v>
      </c>
      <c r="AU302" s="144" t="s">
        <v>84</v>
      </c>
      <c r="AY302" s="17" t="s">
        <v>138</v>
      </c>
      <c r="BE302" s="145">
        <f>IF(N302="základní",J302,0)</f>
        <v>0</v>
      </c>
      <c r="BF302" s="145">
        <f>IF(N302="snížená",J302,0)</f>
        <v>0</v>
      </c>
      <c r="BG302" s="145">
        <f>IF(N302="zákl. přenesená",J302,0)</f>
        <v>0</v>
      </c>
      <c r="BH302" s="145">
        <f>IF(N302="sníž. přenesená",J302,0)</f>
        <v>0</v>
      </c>
      <c r="BI302" s="145">
        <f>IF(N302="nulová",J302,0)</f>
        <v>0</v>
      </c>
      <c r="BJ302" s="17" t="s">
        <v>82</v>
      </c>
      <c r="BK302" s="145">
        <f>ROUND(I302*H302,2)</f>
        <v>0</v>
      </c>
      <c r="BL302" s="17" t="s">
        <v>367</v>
      </c>
      <c r="BM302" s="144" t="s">
        <v>1045</v>
      </c>
    </row>
    <row r="303" spans="2:65" s="1" customFormat="1" ht="6.95" customHeight="1">
      <c r="B303" s="44"/>
      <c r="C303" s="45"/>
      <c r="D303" s="45"/>
      <c r="E303" s="45"/>
      <c r="F303" s="45"/>
      <c r="G303" s="45"/>
      <c r="H303" s="45"/>
      <c r="I303" s="45"/>
      <c r="J303" s="45"/>
      <c r="K303" s="45"/>
      <c r="L303" s="32"/>
    </row>
  </sheetData>
  <autoFilter ref="C123:K302" xr:uid="{00000000-0009-0000-0000-000005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94"/>
  <sheetViews>
    <sheetView showGridLines="0" topLeftCell="A161" workbookViewId="0">
      <selection activeCell="X178" sqref="X178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50000000000003" customHeight="1">
      <c r="L2" s="252" t="s">
        <v>5</v>
      </c>
      <c r="M2" s="237"/>
      <c r="N2" s="237"/>
      <c r="O2" s="237"/>
      <c r="P2" s="237"/>
      <c r="Q2" s="237"/>
      <c r="R2" s="237"/>
      <c r="S2" s="237"/>
      <c r="T2" s="237"/>
      <c r="U2" s="237"/>
      <c r="V2" s="237"/>
      <c r="AT2" s="17" t="s">
        <v>100</v>
      </c>
      <c r="AZ2" s="162" t="s">
        <v>1046</v>
      </c>
      <c r="BA2" s="162" t="s">
        <v>1</v>
      </c>
      <c r="BB2" s="162" t="s">
        <v>1</v>
      </c>
      <c r="BC2" s="162" t="s">
        <v>391</v>
      </c>
      <c r="BD2" s="162" t="s">
        <v>84</v>
      </c>
    </row>
    <row r="3" spans="2:5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84</v>
      </c>
      <c r="AZ3" s="162" t="s">
        <v>1047</v>
      </c>
      <c r="BA3" s="162" t="s">
        <v>1</v>
      </c>
      <c r="BB3" s="162" t="s">
        <v>1</v>
      </c>
      <c r="BC3" s="162" t="s">
        <v>1048</v>
      </c>
      <c r="BD3" s="162" t="s">
        <v>84</v>
      </c>
    </row>
    <row r="4" spans="2:56" ht="24.95" customHeight="1">
      <c r="B4" s="20"/>
      <c r="D4" s="21" t="s">
        <v>110</v>
      </c>
      <c r="L4" s="20"/>
      <c r="M4" s="88" t="s">
        <v>10</v>
      </c>
      <c r="AT4" s="17" t="s">
        <v>3</v>
      </c>
      <c r="AZ4" s="162" t="s">
        <v>1049</v>
      </c>
      <c r="BA4" s="162" t="s">
        <v>1</v>
      </c>
      <c r="BB4" s="162" t="s">
        <v>1</v>
      </c>
      <c r="BC4" s="162" t="s">
        <v>1050</v>
      </c>
      <c r="BD4" s="162" t="s">
        <v>84</v>
      </c>
    </row>
    <row r="5" spans="2:56" ht="6.95" customHeight="1">
      <c r="B5" s="20"/>
      <c r="L5" s="20"/>
      <c r="AZ5" s="162" t="s">
        <v>1051</v>
      </c>
      <c r="BA5" s="162" t="s">
        <v>1</v>
      </c>
      <c r="BB5" s="162" t="s">
        <v>1</v>
      </c>
      <c r="BC5" s="162" t="s">
        <v>1052</v>
      </c>
      <c r="BD5" s="162" t="s">
        <v>84</v>
      </c>
    </row>
    <row r="6" spans="2:56" ht="12" customHeight="1">
      <c r="B6" s="20"/>
      <c r="D6" s="27" t="s">
        <v>16</v>
      </c>
      <c r="L6" s="20"/>
      <c r="AZ6" s="162" t="s">
        <v>1053</v>
      </c>
      <c r="BA6" s="162" t="s">
        <v>1</v>
      </c>
      <c r="BB6" s="162" t="s">
        <v>1</v>
      </c>
      <c r="BC6" s="162" t="s">
        <v>1054</v>
      </c>
      <c r="BD6" s="162" t="s">
        <v>84</v>
      </c>
    </row>
    <row r="7" spans="2:56" ht="16.5" customHeight="1">
      <c r="B7" s="20"/>
      <c r="E7" s="253" t="str">
        <f>'Rekapitulace stavby'!K6</f>
        <v>Park Homolka Beroun, 2. etapa</v>
      </c>
      <c r="F7" s="254"/>
      <c r="G7" s="254"/>
      <c r="H7" s="254"/>
      <c r="L7" s="20"/>
      <c r="AZ7" s="162" t="s">
        <v>1055</v>
      </c>
      <c r="BA7" s="162" t="s">
        <v>1</v>
      </c>
      <c r="BB7" s="162" t="s">
        <v>1</v>
      </c>
      <c r="BC7" s="162" t="s">
        <v>1056</v>
      </c>
      <c r="BD7" s="162" t="s">
        <v>84</v>
      </c>
    </row>
    <row r="8" spans="2:56" s="1" customFormat="1" ht="12" customHeight="1">
      <c r="B8" s="32"/>
      <c r="D8" s="27" t="s">
        <v>111</v>
      </c>
      <c r="L8" s="32"/>
      <c r="AZ8" s="162" t="s">
        <v>1057</v>
      </c>
      <c r="BA8" s="162" t="s">
        <v>1</v>
      </c>
      <c r="BB8" s="162" t="s">
        <v>1</v>
      </c>
      <c r="BC8" s="162" t="s">
        <v>1058</v>
      </c>
      <c r="BD8" s="162" t="s">
        <v>84</v>
      </c>
    </row>
    <row r="9" spans="2:56" s="1" customFormat="1" ht="16.5" customHeight="1">
      <c r="B9" s="32"/>
      <c r="E9" s="214" t="s">
        <v>1059</v>
      </c>
      <c r="F9" s="255"/>
      <c r="G9" s="255"/>
      <c r="H9" s="255"/>
      <c r="L9" s="32"/>
      <c r="AZ9" s="162" t="s">
        <v>1060</v>
      </c>
      <c r="BA9" s="162" t="s">
        <v>1</v>
      </c>
      <c r="BB9" s="162" t="s">
        <v>1</v>
      </c>
      <c r="BC9" s="162" t="s">
        <v>1061</v>
      </c>
      <c r="BD9" s="162" t="s">
        <v>84</v>
      </c>
    </row>
    <row r="10" spans="2:56" s="1" customFormat="1" ht="11.25">
      <c r="B10" s="32"/>
      <c r="L10" s="32"/>
      <c r="AZ10" s="162" t="s">
        <v>1062</v>
      </c>
      <c r="BA10" s="162" t="s">
        <v>1</v>
      </c>
      <c r="BB10" s="162" t="s">
        <v>1</v>
      </c>
      <c r="BC10" s="162" t="s">
        <v>1063</v>
      </c>
      <c r="BD10" s="162" t="s">
        <v>84</v>
      </c>
    </row>
    <row r="11" spans="2:5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  <c r="AZ11" s="162" t="s">
        <v>775</v>
      </c>
      <c r="BA11" s="162" t="s">
        <v>1</v>
      </c>
      <c r="BB11" s="162" t="s">
        <v>1</v>
      </c>
      <c r="BC11" s="162" t="s">
        <v>776</v>
      </c>
      <c r="BD11" s="162" t="s">
        <v>84</v>
      </c>
    </row>
    <row r="12" spans="2:5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15. 1. 2024</v>
      </c>
      <c r="L12" s="32"/>
      <c r="AZ12" s="162" t="s">
        <v>777</v>
      </c>
      <c r="BA12" s="162" t="s">
        <v>777</v>
      </c>
      <c r="BB12" s="162" t="s">
        <v>1</v>
      </c>
      <c r="BC12" s="162" t="s">
        <v>760</v>
      </c>
      <c r="BD12" s="162" t="s">
        <v>84</v>
      </c>
    </row>
    <row r="13" spans="2:56" s="1" customFormat="1" ht="10.9" customHeight="1">
      <c r="B13" s="32"/>
      <c r="L13" s="32"/>
      <c r="AZ13" s="162" t="s">
        <v>1064</v>
      </c>
      <c r="BA13" s="162" t="s">
        <v>1</v>
      </c>
      <c r="BB13" s="162" t="s">
        <v>1</v>
      </c>
      <c r="BC13" s="162" t="s">
        <v>6</v>
      </c>
      <c r="BD13" s="162" t="s">
        <v>84</v>
      </c>
    </row>
    <row r="14" spans="2:56" s="1" customFormat="1" ht="12" customHeight="1">
      <c r="B14" s="32"/>
      <c r="D14" s="27" t="s">
        <v>24</v>
      </c>
      <c r="I14" s="27" t="s">
        <v>25</v>
      </c>
      <c r="J14" s="25" t="str">
        <f>IF('Rekapitulace stavby'!AN10="","",'Rekapitulace stavby'!AN10)</f>
        <v/>
      </c>
      <c r="L14" s="32"/>
    </row>
    <row r="15" spans="2:56" s="1" customFormat="1" ht="18" customHeight="1">
      <c r="B15" s="32"/>
      <c r="E15" s="25" t="str">
        <f>IF('Rekapitulace stavby'!E11="","",'Rekapitulace stavby'!E11)</f>
        <v xml:space="preserve"> </v>
      </c>
      <c r="I15" s="27" t="s">
        <v>27</v>
      </c>
      <c r="J15" s="25" t="str">
        <f>IF('Rekapitulace stavby'!AN11="","",'Rekapitulace stavby'!AN11)</f>
        <v/>
      </c>
      <c r="L15" s="32"/>
    </row>
    <row r="16" spans="2:56" s="1" customFormat="1" ht="6.95" customHeight="1">
      <c r="B16" s="32"/>
      <c r="L16" s="32"/>
    </row>
    <row r="17" spans="2:12" s="1" customFormat="1" ht="12" customHeight="1">
      <c r="B17" s="32"/>
      <c r="D17" s="27" t="s">
        <v>28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56" t="str">
        <f>'Rekapitulace stavby'!E14</f>
        <v>Vyplň údaj</v>
      </c>
      <c r="F18" s="236"/>
      <c r="G18" s="236"/>
      <c r="H18" s="236"/>
      <c r="I18" s="27" t="s">
        <v>27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30</v>
      </c>
      <c r="I20" s="27" t="s">
        <v>25</v>
      </c>
      <c r="J20" s="25" t="str">
        <f>IF('Rekapitulace stavby'!AN16="","",'Rekapitulace stavby'!AN16)</f>
        <v/>
      </c>
      <c r="L20" s="32"/>
    </row>
    <row r="21" spans="2:12" s="1" customFormat="1" ht="18" customHeight="1">
      <c r="B21" s="32"/>
      <c r="E21" s="25" t="str">
        <f>IF('Rekapitulace stavby'!E17="","",'Rekapitulace stavby'!E17)</f>
        <v xml:space="preserve"> </v>
      </c>
      <c r="I21" s="27" t="s">
        <v>27</v>
      </c>
      <c r="J21" s="25" t="str">
        <f>IF('Rekapitulace stavby'!AN17="","",'Rekapitulace stavby'!AN17)</f>
        <v/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32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27</v>
      </c>
      <c r="J24" s="25" t="str">
        <f>IF('Rekapitulace stavby'!AN20="","",'Rekapitulace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33</v>
      </c>
      <c r="L26" s="32"/>
    </row>
    <row r="27" spans="2:12" s="7" customFormat="1" ht="16.5" customHeight="1">
      <c r="B27" s="89"/>
      <c r="E27" s="241" t="s">
        <v>1</v>
      </c>
      <c r="F27" s="241"/>
      <c r="G27" s="241"/>
      <c r="H27" s="241"/>
      <c r="L27" s="89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0" t="s">
        <v>34</v>
      </c>
      <c r="J30" s="66">
        <f>ROUND(J122,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36</v>
      </c>
      <c r="I32" s="35" t="s">
        <v>35</v>
      </c>
      <c r="J32" s="35" t="s">
        <v>37</v>
      </c>
      <c r="L32" s="32"/>
    </row>
    <row r="33" spans="2:12" s="1" customFormat="1" ht="14.45" customHeight="1">
      <c r="B33" s="32"/>
      <c r="D33" s="55" t="s">
        <v>38</v>
      </c>
      <c r="E33" s="27" t="s">
        <v>39</v>
      </c>
      <c r="F33" s="91">
        <f>ROUND((SUM(BE122:BE193)),  2)</f>
        <v>0</v>
      </c>
      <c r="I33" s="92">
        <v>0.21</v>
      </c>
      <c r="J33" s="91">
        <f>ROUND(((SUM(BE122:BE193))*I33),  2)</f>
        <v>0</v>
      </c>
      <c r="L33" s="32"/>
    </row>
    <row r="34" spans="2:12" s="1" customFormat="1" ht="14.45" customHeight="1">
      <c r="B34" s="32"/>
      <c r="E34" s="27" t="s">
        <v>40</v>
      </c>
      <c r="F34" s="91">
        <f>ROUND((SUM(BF122:BF193)),  2)</f>
        <v>0</v>
      </c>
      <c r="I34" s="92">
        <v>0.15</v>
      </c>
      <c r="J34" s="91">
        <f>ROUND(((SUM(BF122:BF193))*I34),  2)</f>
        <v>0</v>
      </c>
      <c r="L34" s="32"/>
    </row>
    <row r="35" spans="2:12" s="1" customFormat="1" ht="14.45" hidden="1" customHeight="1">
      <c r="B35" s="32"/>
      <c r="E35" s="27" t="s">
        <v>41</v>
      </c>
      <c r="F35" s="91">
        <f>ROUND((SUM(BG122:BG193)),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42</v>
      </c>
      <c r="F36" s="91">
        <f>ROUND((SUM(BH122:BH193)),  2)</f>
        <v>0</v>
      </c>
      <c r="I36" s="92">
        <v>0.15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43</v>
      </c>
      <c r="F37" s="91">
        <f>ROUND((SUM(BI122:BI193)),  2)</f>
        <v>0</v>
      </c>
      <c r="I37" s="92">
        <v>0</v>
      </c>
      <c r="J37" s="91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3"/>
      <c r="D39" s="94" t="s">
        <v>44</v>
      </c>
      <c r="E39" s="57"/>
      <c r="F39" s="57"/>
      <c r="G39" s="95" t="s">
        <v>45</v>
      </c>
      <c r="H39" s="96" t="s">
        <v>46</v>
      </c>
      <c r="I39" s="57"/>
      <c r="J39" s="97">
        <f>SUM(J30:J37)</f>
        <v>0</v>
      </c>
      <c r="K39" s="98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47</v>
      </c>
      <c r="E50" s="42"/>
      <c r="F50" s="42"/>
      <c r="G50" s="41" t="s">
        <v>48</v>
      </c>
      <c r="H50" s="42"/>
      <c r="I50" s="42"/>
      <c r="J50" s="42"/>
      <c r="K50" s="42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3" t="s">
        <v>49</v>
      </c>
      <c r="E61" s="34"/>
      <c r="F61" s="99" t="s">
        <v>50</v>
      </c>
      <c r="G61" s="43" t="s">
        <v>49</v>
      </c>
      <c r="H61" s="34"/>
      <c r="I61" s="34"/>
      <c r="J61" s="100" t="s">
        <v>50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1" t="s">
        <v>51</v>
      </c>
      <c r="E65" s="42"/>
      <c r="F65" s="42"/>
      <c r="G65" s="41" t="s">
        <v>52</v>
      </c>
      <c r="H65" s="42"/>
      <c r="I65" s="42"/>
      <c r="J65" s="42"/>
      <c r="K65" s="42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3" t="s">
        <v>49</v>
      </c>
      <c r="E76" s="34"/>
      <c r="F76" s="99" t="s">
        <v>50</v>
      </c>
      <c r="G76" s="43" t="s">
        <v>49</v>
      </c>
      <c r="H76" s="34"/>
      <c r="I76" s="34"/>
      <c r="J76" s="100" t="s">
        <v>50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113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53" t="str">
        <f>E7</f>
        <v>Park Homolka Beroun, 2. etapa</v>
      </c>
      <c r="F85" s="254"/>
      <c r="G85" s="254"/>
      <c r="H85" s="254"/>
      <c r="L85" s="32"/>
    </row>
    <row r="86" spans="2:47" s="1" customFormat="1" ht="12" customHeight="1">
      <c r="B86" s="32"/>
      <c r="C86" s="27" t="s">
        <v>111</v>
      </c>
      <c r="L86" s="32"/>
    </row>
    <row r="87" spans="2:47" s="1" customFormat="1" ht="16.5" customHeight="1">
      <c r="B87" s="32"/>
      <c r="E87" s="214" t="str">
        <f>E9</f>
        <v>SO 320 - Vodohospodářské objekty - vodovod</v>
      </c>
      <c r="F87" s="255"/>
      <c r="G87" s="255"/>
      <c r="H87" s="255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Beroun</v>
      </c>
      <c r="I89" s="27" t="s">
        <v>22</v>
      </c>
      <c r="J89" s="52" t="str">
        <f>IF(J12="","",J12)</f>
        <v>15. 1. 2024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24</v>
      </c>
      <c r="F91" s="25" t="str">
        <f>E15</f>
        <v xml:space="preserve"> </v>
      </c>
      <c r="I91" s="27" t="s">
        <v>30</v>
      </c>
      <c r="J91" s="30" t="str">
        <f>E21</f>
        <v xml:space="preserve"> </v>
      </c>
      <c r="L91" s="32"/>
    </row>
    <row r="92" spans="2:47" s="1" customFormat="1" ht="15.2" customHeight="1">
      <c r="B92" s="32"/>
      <c r="C92" s="27" t="s">
        <v>28</v>
      </c>
      <c r="F92" s="25" t="str">
        <f>IF(E18="","",E18)</f>
        <v>Vyplň údaj</v>
      </c>
      <c r="I92" s="27" t="s">
        <v>32</v>
      </c>
      <c r="J92" s="30" t="str">
        <f>E24</f>
        <v xml:space="preserve">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114</v>
      </c>
      <c r="D94" s="93"/>
      <c r="E94" s="93"/>
      <c r="F94" s="93"/>
      <c r="G94" s="93"/>
      <c r="H94" s="93"/>
      <c r="I94" s="93"/>
      <c r="J94" s="102" t="s">
        <v>115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3" t="s">
        <v>116</v>
      </c>
      <c r="J96" s="66">
        <f>J122</f>
        <v>0</v>
      </c>
      <c r="L96" s="32"/>
      <c r="AU96" s="17" t="s">
        <v>117</v>
      </c>
    </row>
    <row r="97" spans="2:12" s="8" customFormat="1" ht="24.95" customHeight="1">
      <c r="B97" s="104"/>
      <c r="D97" s="105" t="s">
        <v>200</v>
      </c>
      <c r="E97" s="106"/>
      <c r="F97" s="106"/>
      <c r="G97" s="106"/>
      <c r="H97" s="106"/>
      <c r="I97" s="106"/>
      <c r="J97" s="107">
        <f>J123</f>
        <v>0</v>
      </c>
      <c r="L97" s="104"/>
    </row>
    <row r="98" spans="2:12" s="9" customFormat="1" ht="19.899999999999999" customHeight="1">
      <c r="B98" s="108"/>
      <c r="D98" s="109" t="s">
        <v>201</v>
      </c>
      <c r="E98" s="110"/>
      <c r="F98" s="110"/>
      <c r="G98" s="110"/>
      <c r="H98" s="110"/>
      <c r="I98" s="110"/>
      <c r="J98" s="111">
        <f>J124</f>
        <v>0</v>
      </c>
      <c r="L98" s="108"/>
    </row>
    <row r="99" spans="2:12" s="9" customFormat="1" ht="19.899999999999999" customHeight="1">
      <c r="B99" s="108"/>
      <c r="D99" s="109" t="s">
        <v>780</v>
      </c>
      <c r="E99" s="110"/>
      <c r="F99" s="110"/>
      <c r="G99" s="110"/>
      <c r="H99" s="110"/>
      <c r="I99" s="110"/>
      <c r="J99" s="111">
        <f>J151</f>
        <v>0</v>
      </c>
      <c r="L99" s="108"/>
    </row>
    <row r="100" spans="2:12" s="9" customFormat="1" ht="19.899999999999999" customHeight="1">
      <c r="B100" s="108"/>
      <c r="D100" s="109" t="s">
        <v>294</v>
      </c>
      <c r="E100" s="110"/>
      <c r="F100" s="110"/>
      <c r="G100" s="110"/>
      <c r="H100" s="110"/>
      <c r="I100" s="110"/>
      <c r="J100" s="111">
        <f>J157</f>
        <v>0</v>
      </c>
      <c r="L100" s="108"/>
    </row>
    <row r="101" spans="2:12" s="9" customFormat="1" ht="19.899999999999999" customHeight="1">
      <c r="B101" s="108"/>
      <c r="D101" s="109" t="s">
        <v>202</v>
      </c>
      <c r="E101" s="110"/>
      <c r="F101" s="110"/>
      <c r="G101" s="110"/>
      <c r="H101" s="110"/>
      <c r="I101" s="110"/>
      <c r="J101" s="111">
        <f>J183</f>
        <v>0</v>
      </c>
      <c r="L101" s="108"/>
    </row>
    <row r="102" spans="2:12" s="9" customFormat="1" ht="19.899999999999999" customHeight="1">
      <c r="B102" s="108"/>
      <c r="D102" s="109" t="s">
        <v>295</v>
      </c>
      <c r="E102" s="110"/>
      <c r="F102" s="110"/>
      <c r="G102" s="110"/>
      <c r="H102" s="110"/>
      <c r="I102" s="110"/>
      <c r="J102" s="111">
        <f>J192</f>
        <v>0</v>
      </c>
      <c r="L102" s="108"/>
    </row>
    <row r="103" spans="2:12" s="1" customFormat="1" ht="21.75" customHeight="1">
      <c r="B103" s="32"/>
      <c r="L103" s="32"/>
    </row>
    <row r="104" spans="2:12" s="1" customFormat="1" ht="6.95" customHeight="1">
      <c r="B104" s="44"/>
      <c r="C104" s="45"/>
      <c r="D104" s="45"/>
      <c r="E104" s="45"/>
      <c r="F104" s="45"/>
      <c r="G104" s="45"/>
      <c r="H104" s="45"/>
      <c r="I104" s="45"/>
      <c r="J104" s="45"/>
      <c r="K104" s="45"/>
      <c r="L104" s="32"/>
    </row>
    <row r="108" spans="2:12" s="1" customFormat="1" ht="6.95" customHeight="1">
      <c r="B108" s="46"/>
      <c r="C108" s="47"/>
      <c r="D108" s="47"/>
      <c r="E108" s="47"/>
      <c r="F108" s="47"/>
      <c r="G108" s="47"/>
      <c r="H108" s="47"/>
      <c r="I108" s="47"/>
      <c r="J108" s="47"/>
      <c r="K108" s="47"/>
      <c r="L108" s="32"/>
    </row>
    <row r="109" spans="2:12" s="1" customFormat="1" ht="24.95" customHeight="1">
      <c r="B109" s="32"/>
      <c r="C109" s="21" t="s">
        <v>122</v>
      </c>
      <c r="L109" s="32"/>
    </row>
    <row r="110" spans="2:12" s="1" customFormat="1" ht="6.95" customHeight="1">
      <c r="B110" s="32"/>
      <c r="L110" s="32"/>
    </row>
    <row r="111" spans="2:12" s="1" customFormat="1" ht="12" customHeight="1">
      <c r="B111" s="32"/>
      <c r="C111" s="27" t="s">
        <v>16</v>
      </c>
      <c r="L111" s="32"/>
    </row>
    <row r="112" spans="2:12" s="1" customFormat="1" ht="16.5" customHeight="1">
      <c r="B112" s="32"/>
      <c r="E112" s="253" t="str">
        <f>E7</f>
        <v>Park Homolka Beroun, 2. etapa</v>
      </c>
      <c r="F112" s="254"/>
      <c r="G112" s="254"/>
      <c r="H112" s="254"/>
      <c r="L112" s="32"/>
    </row>
    <row r="113" spans="2:65" s="1" customFormat="1" ht="12" customHeight="1">
      <c r="B113" s="32"/>
      <c r="C113" s="27" t="s">
        <v>111</v>
      </c>
      <c r="L113" s="32"/>
    </row>
    <row r="114" spans="2:65" s="1" customFormat="1" ht="16.5" customHeight="1">
      <c r="B114" s="32"/>
      <c r="E114" s="214" t="str">
        <f>E9</f>
        <v>SO 320 - Vodohospodářské objekty - vodovod</v>
      </c>
      <c r="F114" s="255"/>
      <c r="G114" s="255"/>
      <c r="H114" s="255"/>
      <c r="L114" s="32"/>
    </row>
    <row r="115" spans="2:65" s="1" customFormat="1" ht="6.95" customHeight="1">
      <c r="B115" s="32"/>
      <c r="L115" s="32"/>
    </row>
    <row r="116" spans="2:65" s="1" customFormat="1" ht="12" customHeight="1">
      <c r="B116" s="32"/>
      <c r="C116" s="27" t="s">
        <v>20</v>
      </c>
      <c r="F116" s="25" t="str">
        <f>F12</f>
        <v>Beroun</v>
      </c>
      <c r="I116" s="27" t="s">
        <v>22</v>
      </c>
      <c r="J116" s="52" t="str">
        <f>IF(J12="","",J12)</f>
        <v>15. 1. 2024</v>
      </c>
      <c r="L116" s="32"/>
    </row>
    <row r="117" spans="2:65" s="1" customFormat="1" ht="6.95" customHeight="1">
      <c r="B117" s="32"/>
      <c r="L117" s="32"/>
    </row>
    <row r="118" spans="2:65" s="1" customFormat="1" ht="15.2" customHeight="1">
      <c r="B118" s="32"/>
      <c r="C118" s="27" t="s">
        <v>24</v>
      </c>
      <c r="F118" s="25" t="str">
        <f>E15</f>
        <v xml:space="preserve"> </v>
      </c>
      <c r="I118" s="27" t="s">
        <v>30</v>
      </c>
      <c r="J118" s="30" t="str">
        <f>E21</f>
        <v xml:space="preserve"> </v>
      </c>
      <c r="L118" s="32"/>
    </row>
    <row r="119" spans="2:65" s="1" customFormat="1" ht="15.2" customHeight="1">
      <c r="B119" s="32"/>
      <c r="C119" s="27" t="s">
        <v>28</v>
      </c>
      <c r="F119" s="25" t="str">
        <f>IF(E18="","",E18)</f>
        <v>Vyplň údaj</v>
      </c>
      <c r="I119" s="27" t="s">
        <v>32</v>
      </c>
      <c r="J119" s="30" t="str">
        <f>E24</f>
        <v xml:space="preserve"> </v>
      </c>
      <c r="L119" s="32"/>
    </row>
    <row r="120" spans="2:65" s="1" customFormat="1" ht="10.35" customHeight="1">
      <c r="B120" s="32"/>
      <c r="L120" s="32"/>
    </row>
    <row r="121" spans="2:65" s="10" customFormat="1" ht="29.25" customHeight="1">
      <c r="B121" s="112"/>
      <c r="C121" s="113" t="s">
        <v>123</v>
      </c>
      <c r="D121" s="114" t="s">
        <v>59</v>
      </c>
      <c r="E121" s="114" t="s">
        <v>55</v>
      </c>
      <c r="F121" s="114" t="s">
        <v>56</v>
      </c>
      <c r="G121" s="114" t="s">
        <v>124</v>
      </c>
      <c r="H121" s="114" t="s">
        <v>125</v>
      </c>
      <c r="I121" s="114" t="s">
        <v>126</v>
      </c>
      <c r="J121" s="115" t="s">
        <v>115</v>
      </c>
      <c r="K121" s="116" t="s">
        <v>127</v>
      </c>
      <c r="L121" s="112"/>
      <c r="M121" s="59" t="s">
        <v>1</v>
      </c>
      <c r="N121" s="60" t="s">
        <v>38</v>
      </c>
      <c r="O121" s="60" t="s">
        <v>128</v>
      </c>
      <c r="P121" s="60" t="s">
        <v>129</v>
      </c>
      <c r="Q121" s="60" t="s">
        <v>130</v>
      </c>
      <c r="R121" s="60" t="s">
        <v>131</v>
      </c>
      <c r="S121" s="60" t="s">
        <v>132</v>
      </c>
      <c r="T121" s="61" t="s">
        <v>133</v>
      </c>
    </row>
    <row r="122" spans="2:65" s="1" customFormat="1" ht="22.9" customHeight="1">
      <c r="B122" s="32"/>
      <c r="C122" s="64" t="s">
        <v>134</v>
      </c>
      <c r="J122" s="117">
        <f>BK122</f>
        <v>0</v>
      </c>
      <c r="L122" s="32"/>
      <c r="M122" s="62"/>
      <c r="N122" s="53"/>
      <c r="O122" s="53"/>
      <c r="P122" s="118">
        <f>P123</f>
        <v>0</v>
      </c>
      <c r="Q122" s="53"/>
      <c r="R122" s="118">
        <f>R123</f>
        <v>0.45021573000000004</v>
      </c>
      <c r="S122" s="53"/>
      <c r="T122" s="119">
        <f>T123</f>
        <v>0</v>
      </c>
      <c r="AT122" s="17" t="s">
        <v>73</v>
      </c>
      <c r="AU122" s="17" t="s">
        <v>117</v>
      </c>
      <c r="BK122" s="120">
        <f>BK123</f>
        <v>0</v>
      </c>
    </row>
    <row r="123" spans="2:65" s="11" customFormat="1" ht="25.9" customHeight="1">
      <c r="B123" s="121"/>
      <c r="D123" s="122" t="s">
        <v>73</v>
      </c>
      <c r="E123" s="123" t="s">
        <v>203</v>
      </c>
      <c r="F123" s="123" t="s">
        <v>204</v>
      </c>
      <c r="I123" s="124"/>
      <c r="J123" s="125">
        <f>BK123</f>
        <v>0</v>
      </c>
      <c r="L123" s="121"/>
      <c r="M123" s="126"/>
      <c r="P123" s="127">
        <f>P124+P151+P157+P183+P192</f>
        <v>0</v>
      </c>
      <c r="R123" s="127">
        <f>R124+R151+R157+R183+R192</f>
        <v>0.45021573000000004</v>
      </c>
      <c r="T123" s="128">
        <f>T124+T151+T157+T183+T192</f>
        <v>0</v>
      </c>
      <c r="AR123" s="122" t="s">
        <v>82</v>
      </c>
      <c r="AT123" s="129" t="s">
        <v>73</v>
      </c>
      <c r="AU123" s="129" t="s">
        <v>74</v>
      </c>
      <c r="AY123" s="122" t="s">
        <v>138</v>
      </c>
      <c r="BK123" s="130">
        <f>BK124+BK151+BK157+BK183+BK192</f>
        <v>0</v>
      </c>
    </row>
    <row r="124" spans="2:65" s="11" customFormat="1" ht="22.9" customHeight="1">
      <c r="B124" s="121"/>
      <c r="D124" s="122" t="s">
        <v>73</v>
      </c>
      <c r="E124" s="150" t="s">
        <v>82</v>
      </c>
      <c r="F124" s="150" t="s">
        <v>86</v>
      </c>
      <c r="I124" s="124"/>
      <c r="J124" s="151">
        <f>BK124</f>
        <v>0</v>
      </c>
      <c r="L124" s="121"/>
      <c r="M124" s="126"/>
      <c r="P124" s="127">
        <f>SUM(P125:P150)</f>
        <v>0</v>
      </c>
      <c r="R124" s="127">
        <f>SUM(R125:R150)</f>
        <v>0.40600000000000003</v>
      </c>
      <c r="T124" s="128">
        <f>SUM(T125:T150)</f>
        <v>0</v>
      </c>
      <c r="AR124" s="122" t="s">
        <v>82</v>
      </c>
      <c r="AT124" s="129" t="s">
        <v>73</v>
      </c>
      <c r="AU124" s="129" t="s">
        <v>82</v>
      </c>
      <c r="AY124" s="122" t="s">
        <v>138</v>
      </c>
      <c r="BK124" s="130">
        <f>SUM(BK125:BK150)</f>
        <v>0</v>
      </c>
    </row>
    <row r="125" spans="2:65" s="1" customFormat="1" ht="33" customHeight="1">
      <c r="B125" s="131"/>
      <c r="C125" s="132" t="s">
        <v>82</v>
      </c>
      <c r="D125" s="132" t="s">
        <v>139</v>
      </c>
      <c r="E125" s="133" t="s">
        <v>1065</v>
      </c>
      <c r="F125" s="134" t="s">
        <v>1066</v>
      </c>
      <c r="G125" s="135" t="s">
        <v>214</v>
      </c>
      <c r="H125" s="136">
        <v>8.4</v>
      </c>
      <c r="I125" s="137"/>
      <c r="J125" s="138">
        <f>ROUND(I125*H125,2)</f>
        <v>0</v>
      </c>
      <c r="K125" s="139"/>
      <c r="L125" s="32"/>
      <c r="M125" s="140" t="s">
        <v>1</v>
      </c>
      <c r="N125" s="141" t="s">
        <v>39</v>
      </c>
      <c r="P125" s="142">
        <f>O125*H125</f>
        <v>0</v>
      </c>
      <c r="Q125" s="142">
        <v>0</v>
      </c>
      <c r="R125" s="142">
        <f>Q125*H125</f>
        <v>0</v>
      </c>
      <c r="S125" s="142">
        <v>0</v>
      </c>
      <c r="T125" s="143">
        <f>S125*H125</f>
        <v>0</v>
      </c>
      <c r="AR125" s="144" t="s">
        <v>143</v>
      </c>
      <c r="AT125" s="144" t="s">
        <v>139</v>
      </c>
      <c r="AU125" s="144" t="s">
        <v>84</v>
      </c>
      <c r="AY125" s="17" t="s">
        <v>138</v>
      </c>
      <c r="BE125" s="145">
        <f>IF(N125="základní",J125,0)</f>
        <v>0</v>
      </c>
      <c r="BF125" s="145">
        <f>IF(N125="snížená",J125,0)</f>
        <v>0</v>
      </c>
      <c r="BG125" s="145">
        <f>IF(N125="zákl. přenesená",J125,0)</f>
        <v>0</v>
      </c>
      <c r="BH125" s="145">
        <f>IF(N125="sníž. přenesená",J125,0)</f>
        <v>0</v>
      </c>
      <c r="BI125" s="145">
        <f>IF(N125="nulová",J125,0)</f>
        <v>0</v>
      </c>
      <c r="BJ125" s="17" t="s">
        <v>82</v>
      </c>
      <c r="BK125" s="145">
        <f>ROUND(I125*H125,2)</f>
        <v>0</v>
      </c>
      <c r="BL125" s="17" t="s">
        <v>143</v>
      </c>
      <c r="BM125" s="144" t="s">
        <v>1067</v>
      </c>
    </row>
    <row r="126" spans="2:65" s="12" customFormat="1" ht="11.25">
      <c r="B126" s="152"/>
      <c r="D126" s="146" t="s">
        <v>178</v>
      </c>
      <c r="E126" s="153" t="s">
        <v>1</v>
      </c>
      <c r="F126" s="154" t="s">
        <v>1068</v>
      </c>
      <c r="H126" s="155">
        <v>8.4</v>
      </c>
      <c r="I126" s="156"/>
      <c r="L126" s="152"/>
      <c r="M126" s="157"/>
      <c r="T126" s="158"/>
      <c r="AT126" s="153" t="s">
        <v>178</v>
      </c>
      <c r="AU126" s="153" t="s">
        <v>84</v>
      </c>
      <c r="AV126" s="12" t="s">
        <v>84</v>
      </c>
      <c r="AW126" s="12" t="s">
        <v>31</v>
      </c>
      <c r="AX126" s="12" t="s">
        <v>74</v>
      </c>
      <c r="AY126" s="153" t="s">
        <v>138</v>
      </c>
    </row>
    <row r="127" spans="2:65" s="13" customFormat="1" ht="11.25">
      <c r="B127" s="163"/>
      <c r="D127" s="146" t="s">
        <v>178</v>
      </c>
      <c r="E127" s="164" t="s">
        <v>1049</v>
      </c>
      <c r="F127" s="165" t="s">
        <v>221</v>
      </c>
      <c r="H127" s="166">
        <v>8.4</v>
      </c>
      <c r="I127" s="167"/>
      <c r="L127" s="163"/>
      <c r="M127" s="168"/>
      <c r="T127" s="169"/>
      <c r="AT127" s="164" t="s">
        <v>178</v>
      </c>
      <c r="AU127" s="164" t="s">
        <v>84</v>
      </c>
      <c r="AV127" s="13" t="s">
        <v>143</v>
      </c>
      <c r="AW127" s="13" t="s">
        <v>31</v>
      </c>
      <c r="AX127" s="13" t="s">
        <v>82</v>
      </c>
      <c r="AY127" s="164" t="s">
        <v>138</v>
      </c>
    </row>
    <row r="128" spans="2:65" s="12" customFormat="1" ht="11.25">
      <c r="B128" s="152"/>
      <c r="D128" s="146" t="s">
        <v>178</v>
      </c>
      <c r="E128" s="153" t="s">
        <v>1047</v>
      </c>
      <c r="F128" s="154" t="s">
        <v>1069</v>
      </c>
      <c r="H128" s="155">
        <v>0.9</v>
      </c>
      <c r="I128" s="156"/>
      <c r="L128" s="152"/>
      <c r="M128" s="157"/>
      <c r="T128" s="158"/>
      <c r="AT128" s="153" t="s">
        <v>178</v>
      </c>
      <c r="AU128" s="153" t="s">
        <v>84</v>
      </c>
      <c r="AV128" s="12" t="s">
        <v>84</v>
      </c>
      <c r="AW128" s="12" t="s">
        <v>31</v>
      </c>
      <c r="AX128" s="12" t="s">
        <v>74</v>
      </c>
      <c r="AY128" s="153" t="s">
        <v>138</v>
      </c>
    </row>
    <row r="129" spans="2:65" s="12" customFormat="1" ht="11.25">
      <c r="B129" s="152"/>
      <c r="D129" s="146" t="s">
        <v>178</v>
      </c>
      <c r="E129" s="153" t="s">
        <v>1062</v>
      </c>
      <c r="F129" s="154" t="s">
        <v>1070</v>
      </c>
      <c r="H129" s="155">
        <v>0.6</v>
      </c>
      <c r="I129" s="156"/>
      <c r="L129" s="152"/>
      <c r="M129" s="157"/>
      <c r="T129" s="158"/>
      <c r="AT129" s="153" t="s">
        <v>178</v>
      </c>
      <c r="AU129" s="153" t="s">
        <v>84</v>
      </c>
      <c r="AV129" s="12" t="s">
        <v>84</v>
      </c>
      <c r="AW129" s="12" t="s">
        <v>31</v>
      </c>
      <c r="AX129" s="12" t="s">
        <v>74</v>
      </c>
      <c r="AY129" s="153" t="s">
        <v>138</v>
      </c>
    </row>
    <row r="130" spans="2:65" s="12" customFormat="1" ht="11.25">
      <c r="B130" s="152"/>
      <c r="D130" s="146" t="s">
        <v>178</v>
      </c>
      <c r="E130" s="153" t="s">
        <v>777</v>
      </c>
      <c r="F130" s="154" t="s">
        <v>1071</v>
      </c>
      <c r="H130" s="155">
        <v>0.2</v>
      </c>
      <c r="I130" s="156"/>
      <c r="L130" s="152"/>
      <c r="M130" s="157"/>
      <c r="T130" s="158"/>
      <c r="AT130" s="153" t="s">
        <v>178</v>
      </c>
      <c r="AU130" s="153" t="s">
        <v>84</v>
      </c>
      <c r="AV130" s="12" t="s">
        <v>84</v>
      </c>
      <c r="AW130" s="12" t="s">
        <v>31</v>
      </c>
      <c r="AX130" s="12" t="s">
        <v>74</v>
      </c>
      <c r="AY130" s="153" t="s">
        <v>138</v>
      </c>
    </row>
    <row r="131" spans="2:65" s="12" customFormat="1" ht="11.25">
      <c r="B131" s="152"/>
      <c r="D131" s="146" t="s">
        <v>178</v>
      </c>
      <c r="E131" s="153" t="s">
        <v>1046</v>
      </c>
      <c r="F131" s="154" t="s">
        <v>1072</v>
      </c>
      <c r="H131" s="155">
        <v>20</v>
      </c>
      <c r="I131" s="156"/>
      <c r="L131" s="152"/>
      <c r="M131" s="157"/>
      <c r="T131" s="158"/>
      <c r="AT131" s="153" t="s">
        <v>178</v>
      </c>
      <c r="AU131" s="153" t="s">
        <v>84</v>
      </c>
      <c r="AV131" s="12" t="s">
        <v>84</v>
      </c>
      <c r="AW131" s="12" t="s">
        <v>31</v>
      </c>
      <c r="AX131" s="12" t="s">
        <v>74</v>
      </c>
      <c r="AY131" s="153" t="s">
        <v>138</v>
      </c>
    </row>
    <row r="132" spans="2:65" s="12" customFormat="1" ht="11.25">
      <c r="B132" s="152"/>
      <c r="D132" s="146" t="s">
        <v>178</v>
      </c>
      <c r="E132" s="153" t="s">
        <v>1064</v>
      </c>
      <c r="F132" s="154" t="s">
        <v>1073</v>
      </c>
      <c r="H132" s="155">
        <v>0.01</v>
      </c>
      <c r="I132" s="156"/>
      <c r="L132" s="152"/>
      <c r="M132" s="157"/>
      <c r="T132" s="158"/>
      <c r="AT132" s="153" t="s">
        <v>178</v>
      </c>
      <c r="AU132" s="153" t="s">
        <v>84</v>
      </c>
      <c r="AV132" s="12" t="s">
        <v>84</v>
      </c>
      <c r="AW132" s="12" t="s">
        <v>31</v>
      </c>
      <c r="AX132" s="12" t="s">
        <v>74</v>
      </c>
      <c r="AY132" s="153" t="s">
        <v>138</v>
      </c>
    </row>
    <row r="133" spans="2:65" s="12" customFormat="1" ht="11.25">
      <c r="B133" s="152"/>
      <c r="D133" s="146" t="s">
        <v>178</v>
      </c>
      <c r="E133" s="153" t="s">
        <v>1055</v>
      </c>
      <c r="F133" s="154" t="s">
        <v>1074</v>
      </c>
      <c r="H133" s="155">
        <v>3.89</v>
      </c>
      <c r="I133" s="156"/>
      <c r="L133" s="152"/>
      <c r="M133" s="157"/>
      <c r="T133" s="158"/>
      <c r="AT133" s="153" t="s">
        <v>178</v>
      </c>
      <c r="AU133" s="153" t="s">
        <v>84</v>
      </c>
      <c r="AV133" s="12" t="s">
        <v>84</v>
      </c>
      <c r="AW133" s="12" t="s">
        <v>31</v>
      </c>
      <c r="AX133" s="12" t="s">
        <v>74</v>
      </c>
      <c r="AY133" s="153" t="s">
        <v>138</v>
      </c>
    </row>
    <row r="134" spans="2:65" s="12" customFormat="1" ht="11.25">
      <c r="B134" s="152"/>
      <c r="D134" s="146" t="s">
        <v>178</v>
      </c>
      <c r="E134" s="153" t="s">
        <v>1060</v>
      </c>
      <c r="F134" s="154" t="s">
        <v>1075</v>
      </c>
      <c r="H134" s="155">
        <v>2.5000000000000001E-2</v>
      </c>
      <c r="I134" s="156"/>
      <c r="L134" s="152"/>
      <c r="M134" s="157"/>
      <c r="T134" s="158"/>
      <c r="AT134" s="153" t="s">
        <v>178</v>
      </c>
      <c r="AU134" s="153" t="s">
        <v>84</v>
      </c>
      <c r="AV134" s="12" t="s">
        <v>84</v>
      </c>
      <c r="AW134" s="12" t="s">
        <v>31</v>
      </c>
      <c r="AX134" s="12" t="s">
        <v>74</v>
      </c>
      <c r="AY134" s="153" t="s">
        <v>138</v>
      </c>
    </row>
    <row r="135" spans="2:65" s="12" customFormat="1" ht="11.25">
      <c r="B135" s="152"/>
      <c r="D135" s="146" t="s">
        <v>178</v>
      </c>
      <c r="E135" s="153" t="s">
        <v>775</v>
      </c>
      <c r="F135" s="154" t="s">
        <v>1076</v>
      </c>
      <c r="H135" s="155">
        <v>0.1</v>
      </c>
      <c r="I135" s="156"/>
      <c r="L135" s="152"/>
      <c r="M135" s="157"/>
      <c r="T135" s="158"/>
      <c r="AT135" s="153" t="s">
        <v>178</v>
      </c>
      <c r="AU135" s="153" t="s">
        <v>84</v>
      </c>
      <c r="AV135" s="12" t="s">
        <v>84</v>
      </c>
      <c r="AW135" s="12" t="s">
        <v>31</v>
      </c>
      <c r="AX135" s="12" t="s">
        <v>74</v>
      </c>
      <c r="AY135" s="153" t="s">
        <v>138</v>
      </c>
    </row>
    <row r="136" spans="2:65" s="12" customFormat="1" ht="11.25">
      <c r="B136" s="152"/>
      <c r="D136" s="146" t="s">
        <v>178</v>
      </c>
      <c r="E136" s="153" t="s">
        <v>1053</v>
      </c>
      <c r="F136" s="154" t="s">
        <v>1077</v>
      </c>
      <c r="H136" s="155">
        <v>1.2</v>
      </c>
      <c r="I136" s="156"/>
      <c r="L136" s="152"/>
      <c r="M136" s="157"/>
      <c r="T136" s="158"/>
      <c r="AT136" s="153" t="s">
        <v>178</v>
      </c>
      <c r="AU136" s="153" t="s">
        <v>84</v>
      </c>
      <c r="AV136" s="12" t="s">
        <v>84</v>
      </c>
      <c r="AW136" s="12" t="s">
        <v>31</v>
      </c>
      <c r="AX136" s="12" t="s">
        <v>74</v>
      </c>
      <c r="AY136" s="153" t="s">
        <v>138</v>
      </c>
    </row>
    <row r="137" spans="2:65" s="12" customFormat="1" ht="11.25">
      <c r="B137" s="152"/>
      <c r="D137" s="146" t="s">
        <v>178</v>
      </c>
      <c r="E137" s="153" t="s">
        <v>1051</v>
      </c>
      <c r="F137" s="154" t="s">
        <v>1078</v>
      </c>
      <c r="H137" s="155">
        <v>1.7</v>
      </c>
      <c r="I137" s="156"/>
      <c r="L137" s="152"/>
      <c r="M137" s="157"/>
      <c r="T137" s="158"/>
      <c r="AT137" s="153" t="s">
        <v>178</v>
      </c>
      <c r="AU137" s="153" t="s">
        <v>84</v>
      </c>
      <c r="AV137" s="12" t="s">
        <v>84</v>
      </c>
      <c r="AW137" s="12" t="s">
        <v>31</v>
      </c>
      <c r="AX137" s="12" t="s">
        <v>74</v>
      </c>
      <c r="AY137" s="153" t="s">
        <v>138</v>
      </c>
    </row>
    <row r="138" spans="2:65" s="1" customFormat="1" ht="37.9" customHeight="1">
      <c r="B138" s="131"/>
      <c r="C138" s="132" t="s">
        <v>84</v>
      </c>
      <c r="D138" s="132" t="s">
        <v>139</v>
      </c>
      <c r="E138" s="133" t="s">
        <v>310</v>
      </c>
      <c r="F138" s="134" t="s">
        <v>311</v>
      </c>
      <c r="G138" s="135" t="s">
        <v>214</v>
      </c>
      <c r="H138" s="136">
        <v>8.4</v>
      </c>
      <c r="I138" s="137"/>
      <c r="J138" s="138">
        <f>ROUND(I138*H138,2)</f>
        <v>0</v>
      </c>
      <c r="K138" s="139"/>
      <c r="L138" s="32"/>
      <c r="M138" s="140" t="s">
        <v>1</v>
      </c>
      <c r="N138" s="141" t="s">
        <v>39</v>
      </c>
      <c r="P138" s="142">
        <f>O138*H138</f>
        <v>0</v>
      </c>
      <c r="Q138" s="142">
        <v>0</v>
      </c>
      <c r="R138" s="142">
        <f>Q138*H138</f>
        <v>0</v>
      </c>
      <c r="S138" s="142">
        <v>0</v>
      </c>
      <c r="T138" s="143">
        <f>S138*H138</f>
        <v>0</v>
      </c>
      <c r="AR138" s="144" t="s">
        <v>143</v>
      </c>
      <c r="AT138" s="144" t="s">
        <v>139</v>
      </c>
      <c r="AU138" s="144" t="s">
        <v>84</v>
      </c>
      <c r="AY138" s="17" t="s">
        <v>138</v>
      </c>
      <c r="BE138" s="145">
        <f>IF(N138="základní",J138,0)</f>
        <v>0</v>
      </c>
      <c r="BF138" s="145">
        <f>IF(N138="snížená",J138,0)</f>
        <v>0</v>
      </c>
      <c r="BG138" s="145">
        <f>IF(N138="zákl. přenesená",J138,0)</f>
        <v>0</v>
      </c>
      <c r="BH138" s="145">
        <f>IF(N138="sníž. přenesená",J138,0)</f>
        <v>0</v>
      </c>
      <c r="BI138" s="145">
        <f>IF(N138="nulová",J138,0)</f>
        <v>0</v>
      </c>
      <c r="BJ138" s="17" t="s">
        <v>82</v>
      </c>
      <c r="BK138" s="145">
        <f>ROUND(I138*H138,2)</f>
        <v>0</v>
      </c>
      <c r="BL138" s="17" t="s">
        <v>143</v>
      </c>
      <c r="BM138" s="144" t="s">
        <v>1079</v>
      </c>
    </row>
    <row r="139" spans="2:65" s="12" customFormat="1" ht="11.25">
      <c r="B139" s="152"/>
      <c r="D139" s="146" t="s">
        <v>178</v>
      </c>
      <c r="E139" s="153" t="s">
        <v>1</v>
      </c>
      <c r="F139" s="154" t="s">
        <v>1080</v>
      </c>
      <c r="H139" s="155">
        <v>8.4</v>
      </c>
      <c r="I139" s="156"/>
      <c r="L139" s="152"/>
      <c r="M139" s="157"/>
      <c r="T139" s="158"/>
      <c r="AT139" s="153" t="s">
        <v>178</v>
      </c>
      <c r="AU139" s="153" t="s">
        <v>84</v>
      </c>
      <c r="AV139" s="12" t="s">
        <v>84</v>
      </c>
      <c r="AW139" s="12" t="s">
        <v>31</v>
      </c>
      <c r="AX139" s="12" t="s">
        <v>82</v>
      </c>
      <c r="AY139" s="153" t="s">
        <v>138</v>
      </c>
    </row>
    <row r="140" spans="2:65" s="1" customFormat="1" ht="24.2" customHeight="1">
      <c r="B140" s="131"/>
      <c r="C140" s="132" t="s">
        <v>154</v>
      </c>
      <c r="D140" s="132" t="s">
        <v>139</v>
      </c>
      <c r="E140" s="133" t="s">
        <v>847</v>
      </c>
      <c r="F140" s="134" t="s">
        <v>848</v>
      </c>
      <c r="G140" s="135" t="s">
        <v>214</v>
      </c>
      <c r="H140" s="136">
        <v>3.3</v>
      </c>
      <c r="I140" s="137"/>
      <c r="J140" s="138">
        <f>ROUND(I140*H140,2)</f>
        <v>0</v>
      </c>
      <c r="K140" s="139"/>
      <c r="L140" s="32"/>
      <c r="M140" s="140" t="s">
        <v>1</v>
      </c>
      <c r="N140" s="141" t="s">
        <v>39</v>
      </c>
      <c r="P140" s="142">
        <f>O140*H140</f>
        <v>0</v>
      </c>
      <c r="Q140" s="142">
        <v>0</v>
      </c>
      <c r="R140" s="142">
        <f>Q140*H140</f>
        <v>0</v>
      </c>
      <c r="S140" s="142">
        <v>0</v>
      </c>
      <c r="T140" s="143">
        <f>S140*H140</f>
        <v>0</v>
      </c>
      <c r="AR140" s="144" t="s">
        <v>143</v>
      </c>
      <c r="AT140" s="144" t="s">
        <v>139</v>
      </c>
      <c r="AU140" s="144" t="s">
        <v>84</v>
      </c>
      <c r="AY140" s="17" t="s">
        <v>138</v>
      </c>
      <c r="BE140" s="145">
        <f>IF(N140="základní",J140,0)</f>
        <v>0</v>
      </c>
      <c r="BF140" s="145">
        <f>IF(N140="snížená",J140,0)</f>
        <v>0</v>
      </c>
      <c r="BG140" s="145">
        <f>IF(N140="zákl. přenesená",J140,0)</f>
        <v>0</v>
      </c>
      <c r="BH140" s="145">
        <f>IF(N140="sníž. přenesená",J140,0)</f>
        <v>0</v>
      </c>
      <c r="BI140" s="145">
        <f>IF(N140="nulová",J140,0)</f>
        <v>0</v>
      </c>
      <c r="BJ140" s="17" t="s">
        <v>82</v>
      </c>
      <c r="BK140" s="145">
        <f>ROUND(I140*H140,2)</f>
        <v>0</v>
      </c>
      <c r="BL140" s="17" t="s">
        <v>143</v>
      </c>
      <c r="BM140" s="144" t="s">
        <v>1081</v>
      </c>
    </row>
    <row r="141" spans="2:65" s="1" customFormat="1" ht="19.5">
      <c r="B141" s="32"/>
      <c r="D141" s="146" t="s">
        <v>145</v>
      </c>
      <c r="F141" s="147" t="s">
        <v>1082</v>
      </c>
      <c r="I141" s="148"/>
      <c r="L141" s="32"/>
      <c r="M141" s="149"/>
      <c r="T141" s="56"/>
      <c r="AT141" s="17" t="s">
        <v>145</v>
      </c>
      <c r="AU141" s="17" t="s">
        <v>84</v>
      </c>
    </row>
    <row r="142" spans="2:65" s="12" customFormat="1" ht="11.25">
      <c r="B142" s="152"/>
      <c r="D142" s="146" t="s">
        <v>178</v>
      </c>
      <c r="E142" s="153" t="s">
        <v>1</v>
      </c>
      <c r="F142" s="154" t="s">
        <v>1083</v>
      </c>
      <c r="H142" s="155">
        <v>3.3</v>
      </c>
      <c r="I142" s="156"/>
      <c r="L142" s="152"/>
      <c r="M142" s="157"/>
      <c r="T142" s="158"/>
      <c r="AT142" s="153" t="s">
        <v>178</v>
      </c>
      <c r="AU142" s="153" t="s">
        <v>84</v>
      </c>
      <c r="AV142" s="12" t="s">
        <v>84</v>
      </c>
      <c r="AW142" s="12" t="s">
        <v>31</v>
      </c>
      <c r="AX142" s="12" t="s">
        <v>82</v>
      </c>
      <c r="AY142" s="153" t="s">
        <v>138</v>
      </c>
    </row>
    <row r="143" spans="2:65" s="1" customFormat="1" ht="24.2" customHeight="1">
      <c r="B143" s="131"/>
      <c r="C143" s="132" t="s">
        <v>143</v>
      </c>
      <c r="D143" s="132" t="s">
        <v>139</v>
      </c>
      <c r="E143" s="133" t="s">
        <v>860</v>
      </c>
      <c r="F143" s="134" t="s">
        <v>861</v>
      </c>
      <c r="G143" s="135" t="s">
        <v>214</v>
      </c>
      <c r="H143" s="136">
        <v>4.1289999999999996</v>
      </c>
      <c r="I143" s="137"/>
      <c r="J143" s="138">
        <f>ROUND(I143*H143,2)</f>
        <v>0</v>
      </c>
      <c r="K143" s="139"/>
      <c r="L143" s="32"/>
      <c r="M143" s="140" t="s">
        <v>1</v>
      </c>
      <c r="N143" s="141" t="s">
        <v>39</v>
      </c>
      <c r="P143" s="142">
        <f>O143*H143</f>
        <v>0</v>
      </c>
      <c r="Q143" s="142">
        <v>0</v>
      </c>
      <c r="R143" s="142">
        <f>Q143*H143</f>
        <v>0</v>
      </c>
      <c r="S143" s="142">
        <v>0</v>
      </c>
      <c r="T143" s="143">
        <f>S143*H143</f>
        <v>0</v>
      </c>
      <c r="AR143" s="144" t="s">
        <v>143</v>
      </c>
      <c r="AT143" s="144" t="s">
        <v>139</v>
      </c>
      <c r="AU143" s="144" t="s">
        <v>84</v>
      </c>
      <c r="AY143" s="17" t="s">
        <v>138</v>
      </c>
      <c r="BE143" s="145">
        <f>IF(N143="základní",J143,0)</f>
        <v>0</v>
      </c>
      <c r="BF143" s="145">
        <f>IF(N143="snížená",J143,0)</f>
        <v>0</v>
      </c>
      <c r="BG143" s="145">
        <f>IF(N143="zákl. přenesená",J143,0)</f>
        <v>0</v>
      </c>
      <c r="BH143" s="145">
        <f>IF(N143="sníž. přenesená",J143,0)</f>
        <v>0</v>
      </c>
      <c r="BI143" s="145">
        <f>IF(N143="nulová",J143,0)</f>
        <v>0</v>
      </c>
      <c r="BJ143" s="17" t="s">
        <v>82</v>
      </c>
      <c r="BK143" s="145">
        <f>ROUND(I143*H143,2)</f>
        <v>0</v>
      </c>
      <c r="BL143" s="17" t="s">
        <v>143</v>
      </c>
      <c r="BM143" s="144" t="s">
        <v>1084</v>
      </c>
    </row>
    <row r="144" spans="2:65" s="12" customFormat="1" ht="11.25">
      <c r="B144" s="152"/>
      <c r="D144" s="146" t="s">
        <v>178</v>
      </c>
      <c r="E144" s="153" t="s">
        <v>1</v>
      </c>
      <c r="F144" s="154" t="s">
        <v>1055</v>
      </c>
      <c r="H144" s="155">
        <v>3.89</v>
      </c>
      <c r="I144" s="156"/>
      <c r="L144" s="152"/>
      <c r="M144" s="157"/>
      <c r="T144" s="158"/>
      <c r="AT144" s="153" t="s">
        <v>178</v>
      </c>
      <c r="AU144" s="153" t="s">
        <v>84</v>
      </c>
      <c r="AV144" s="12" t="s">
        <v>84</v>
      </c>
      <c r="AW144" s="12" t="s">
        <v>31</v>
      </c>
      <c r="AX144" s="12" t="s">
        <v>74</v>
      </c>
      <c r="AY144" s="153" t="s">
        <v>138</v>
      </c>
    </row>
    <row r="145" spans="2:65" s="12" customFormat="1" ht="11.25">
      <c r="B145" s="152"/>
      <c r="D145" s="146" t="s">
        <v>178</v>
      </c>
      <c r="E145" s="153" t="s">
        <v>1057</v>
      </c>
      <c r="F145" s="154" t="s">
        <v>1085</v>
      </c>
      <c r="H145" s="155">
        <v>0.23899999999999999</v>
      </c>
      <c r="I145" s="156"/>
      <c r="L145" s="152"/>
      <c r="M145" s="157"/>
      <c r="T145" s="158"/>
      <c r="AT145" s="153" t="s">
        <v>178</v>
      </c>
      <c r="AU145" s="153" t="s">
        <v>84</v>
      </c>
      <c r="AV145" s="12" t="s">
        <v>84</v>
      </c>
      <c r="AW145" s="12" t="s">
        <v>31</v>
      </c>
      <c r="AX145" s="12" t="s">
        <v>74</v>
      </c>
      <c r="AY145" s="153" t="s">
        <v>138</v>
      </c>
    </row>
    <row r="146" spans="2:65" s="13" customFormat="1" ht="11.25">
      <c r="B146" s="163"/>
      <c r="D146" s="146" t="s">
        <v>178</v>
      </c>
      <c r="E146" s="164" t="s">
        <v>1</v>
      </c>
      <c r="F146" s="165" t="s">
        <v>221</v>
      </c>
      <c r="H146" s="166">
        <v>4.1289999999999996</v>
      </c>
      <c r="I146" s="167"/>
      <c r="L146" s="163"/>
      <c r="M146" s="168"/>
      <c r="T146" s="169"/>
      <c r="AT146" s="164" t="s">
        <v>178</v>
      </c>
      <c r="AU146" s="164" t="s">
        <v>84</v>
      </c>
      <c r="AV146" s="13" t="s">
        <v>143</v>
      </c>
      <c r="AW146" s="13" t="s">
        <v>31</v>
      </c>
      <c r="AX146" s="13" t="s">
        <v>82</v>
      </c>
      <c r="AY146" s="164" t="s">
        <v>138</v>
      </c>
    </row>
    <row r="147" spans="2:65" s="1" customFormat="1" ht="16.5" customHeight="1">
      <c r="B147" s="131"/>
      <c r="C147" s="180" t="s">
        <v>137</v>
      </c>
      <c r="D147" s="180" t="s">
        <v>320</v>
      </c>
      <c r="E147" s="181" t="s">
        <v>1086</v>
      </c>
      <c r="F147" s="182" t="s">
        <v>1087</v>
      </c>
      <c r="G147" s="183" t="s">
        <v>227</v>
      </c>
      <c r="H147" s="184">
        <v>6.6130000000000004</v>
      </c>
      <c r="I147" s="185"/>
      <c r="J147" s="186">
        <f>ROUND(I147*H147,2)</f>
        <v>0</v>
      </c>
      <c r="K147" s="187"/>
      <c r="L147" s="188"/>
      <c r="M147" s="189" t="s">
        <v>1</v>
      </c>
      <c r="N147" s="190" t="s">
        <v>39</v>
      </c>
      <c r="P147" s="142">
        <f>O147*H147</f>
        <v>0</v>
      </c>
      <c r="Q147" s="142">
        <v>0</v>
      </c>
      <c r="R147" s="142">
        <f>Q147*H147</f>
        <v>0</v>
      </c>
      <c r="S147" s="142">
        <v>0</v>
      </c>
      <c r="T147" s="143">
        <f>S147*H147</f>
        <v>0</v>
      </c>
      <c r="AR147" s="144" t="s">
        <v>180</v>
      </c>
      <c r="AT147" s="144" t="s">
        <v>320</v>
      </c>
      <c r="AU147" s="144" t="s">
        <v>84</v>
      </c>
      <c r="AY147" s="17" t="s">
        <v>138</v>
      </c>
      <c r="BE147" s="145">
        <f>IF(N147="základní",J147,0)</f>
        <v>0</v>
      </c>
      <c r="BF147" s="145">
        <f>IF(N147="snížená",J147,0)</f>
        <v>0</v>
      </c>
      <c r="BG147" s="145">
        <f>IF(N147="zákl. přenesená",J147,0)</f>
        <v>0</v>
      </c>
      <c r="BH147" s="145">
        <f>IF(N147="sníž. přenesená",J147,0)</f>
        <v>0</v>
      </c>
      <c r="BI147" s="145">
        <f>IF(N147="nulová",J147,0)</f>
        <v>0</v>
      </c>
      <c r="BJ147" s="17" t="s">
        <v>82</v>
      </c>
      <c r="BK147" s="145">
        <f>ROUND(I147*H147,2)</f>
        <v>0</v>
      </c>
      <c r="BL147" s="17" t="s">
        <v>143</v>
      </c>
      <c r="BM147" s="144" t="s">
        <v>1088</v>
      </c>
    </row>
    <row r="148" spans="2:65" s="12" customFormat="1" ht="11.25">
      <c r="B148" s="152"/>
      <c r="D148" s="146" t="s">
        <v>178</v>
      </c>
      <c r="E148" s="153" t="s">
        <v>1</v>
      </c>
      <c r="F148" s="154" t="s">
        <v>1089</v>
      </c>
      <c r="H148" s="155">
        <v>6.6130000000000004</v>
      </c>
      <c r="I148" s="156"/>
      <c r="L148" s="152"/>
      <c r="M148" s="157"/>
      <c r="T148" s="158"/>
      <c r="AT148" s="153" t="s">
        <v>178</v>
      </c>
      <c r="AU148" s="153" t="s">
        <v>84</v>
      </c>
      <c r="AV148" s="12" t="s">
        <v>84</v>
      </c>
      <c r="AW148" s="12" t="s">
        <v>31</v>
      </c>
      <c r="AX148" s="12" t="s">
        <v>82</v>
      </c>
      <c r="AY148" s="153" t="s">
        <v>138</v>
      </c>
    </row>
    <row r="149" spans="2:65" s="1" customFormat="1" ht="16.5" customHeight="1">
      <c r="B149" s="131"/>
      <c r="C149" s="180" t="s">
        <v>168</v>
      </c>
      <c r="D149" s="180" t="s">
        <v>320</v>
      </c>
      <c r="E149" s="181" t="s">
        <v>877</v>
      </c>
      <c r="F149" s="182" t="s">
        <v>878</v>
      </c>
      <c r="G149" s="183" t="s">
        <v>227</v>
      </c>
      <c r="H149" s="184">
        <v>0.40600000000000003</v>
      </c>
      <c r="I149" s="185"/>
      <c r="J149" s="186">
        <f>ROUND(I149*H149,2)</f>
        <v>0</v>
      </c>
      <c r="K149" s="187"/>
      <c r="L149" s="188"/>
      <c r="M149" s="189" t="s">
        <v>1</v>
      </c>
      <c r="N149" s="190" t="s">
        <v>39</v>
      </c>
      <c r="P149" s="142">
        <f>O149*H149</f>
        <v>0</v>
      </c>
      <c r="Q149" s="142">
        <v>1</v>
      </c>
      <c r="R149" s="142">
        <f>Q149*H149</f>
        <v>0.40600000000000003</v>
      </c>
      <c r="S149" s="142">
        <v>0</v>
      </c>
      <c r="T149" s="143">
        <f>S149*H149</f>
        <v>0</v>
      </c>
      <c r="AR149" s="144" t="s">
        <v>180</v>
      </c>
      <c r="AT149" s="144" t="s">
        <v>320</v>
      </c>
      <c r="AU149" s="144" t="s">
        <v>84</v>
      </c>
      <c r="AY149" s="17" t="s">
        <v>138</v>
      </c>
      <c r="BE149" s="145">
        <f>IF(N149="základní",J149,0)</f>
        <v>0</v>
      </c>
      <c r="BF149" s="145">
        <f>IF(N149="snížená",J149,0)</f>
        <v>0</v>
      </c>
      <c r="BG149" s="145">
        <f>IF(N149="zákl. přenesená",J149,0)</f>
        <v>0</v>
      </c>
      <c r="BH149" s="145">
        <f>IF(N149="sníž. přenesená",J149,0)</f>
        <v>0</v>
      </c>
      <c r="BI149" s="145">
        <f>IF(N149="nulová",J149,0)</f>
        <v>0</v>
      </c>
      <c r="BJ149" s="17" t="s">
        <v>82</v>
      </c>
      <c r="BK149" s="145">
        <f>ROUND(I149*H149,2)</f>
        <v>0</v>
      </c>
      <c r="BL149" s="17" t="s">
        <v>143</v>
      </c>
      <c r="BM149" s="144" t="s">
        <v>1090</v>
      </c>
    </row>
    <row r="150" spans="2:65" s="12" customFormat="1" ht="11.25">
      <c r="B150" s="152"/>
      <c r="D150" s="146" t="s">
        <v>178</v>
      </c>
      <c r="E150" s="153" t="s">
        <v>1</v>
      </c>
      <c r="F150" s="154" t="s">
        <v>1091</v>
      </c>
      <c r="H150" s="155">
        <v>0.40600000000000003</v>
      </c>
      <c r="I150" s="156"/>
      <c r="L150" s="152"/>
      <c r="M150" s="157"/>
      <c r="T150" s="158"/>
      <c r="AT150" s="153" t="s">
        <v>178</v>
      </c>
      <c r="AU150" s="153" t="s">
        <v>84</v>
      </c>
      <c r="AV150" s="12" t="s">
        <v>84</v>
      </c>
      <c r="AW150" s="12" t="s">
        <v>31</v>
      </c>
      <c r="AX150" s="12" t="s">
        <v>82</v>
      </c>
      <c r="AY150" s="153" t="s">
        <v>138</v>
      </c>
    </row>
    <row r="151" spans="2:65" s="11" customFormat="1" ht="22.9" customHeight="1">
      <c r="B151" s="121"/>
      <c r="D151" s="122" t="s">
        <v>73</v>
      </c>
      <c r="E151" s="150" t="s">
        <v>143</v>
      </c>
      <c r="F151" s="150" t="s">
        <v>909</v>
      </c>
      <c r="I151" s="124"/>
      <c r="J151" s="151">
        <f>BK151</f>
        <v>0</v>
      </c>
      <c r="L151" s="121"/>
      <c r="M151" s="126"/>
      <c r="P151" s="127">
        <f>SUM(P152:P156)</f>
        <v>0</v>
      </c>
      <c r="R151" s="127">
        <f>SUM(R152:R156)</f>
        <v>0</v>
      </c>
      <c r="T151" s="128">
        <f>SUM(T152:T156)</f>
        <v>0</v>
      </c>
      <c r="AR151" s="122" t="s">
        <v>82</v>
      </c>
      <c r="AT151" s="129" t="s">
        <v>73</v>
      </c>
      <c r="AU151" s="129" t="s">
        <v>82</v>
      </c>
      <c r="AY151" s="122" t="s">
        <v>138</v>
      </c>
      <c r="BK151" s="130">
        <f>SUM(BK152:BK156)</f>
        <v>0</v>
      </c>
    </row>
    <row r="152" spans="2:65" s="1" customFormat="1" ht="16.5" customHeight="1">
      <c r="B152" s="131"/>
      <c r="C152" s="132" t="s">
        <v>173</v>
      </c>
      <c r="D152" s="132" t="s">
        <v>139</v>
      </c>
      <c r="E152" s="133" t="s">
        <v>910</v>
      </c>
      <c r="F152" s="134" t="s">
        <v>911</v>
      </c>
      <c r="G152" s="135" t="s">
        <v>214</v>
      </c>
      <c r="H152" s="136">
        <v>0.125</v>
      </c>
      <c r="I152" s="137"/>
      <c r="J152" s="138">
        <f>ROUND(I152*H152,2)</f>
        <v>0</v>
      </c>
      <c r="K152" s="139"/>
      <c r="L152" s="32"/>
      <c r="M152" s="140" t="s">
        <v>1</v>
      </c>
      <c r="N152" s="141" t="s">
        <v>39</v>
      </c>
      <c r="P152" s="142">
        <f>O152*H152</f>
        <v>0</v>
      </c>
      <c r="Q152" s="142">
        <v>0</v>
      </c>
      <c r="R152" s="142">
        <f>Q152*H152</f>
        <v>0</v>
      </c>
      <c r="S152" s="142">
        <v>0</v>
      </c>
      <c r="T152" s="143">
        <f>S152*H152</f>
        <v>0</v>
      </c>
      <c r="AR152" s="144" t="s">
        <v>143</v>
      </c>
      <c r="AT152" s="144" t="s">
        <v>139</v>
      </c>
      <c r="AU152" s="144" t="s">
        <v>84</v>
      </c>
      <c r="AY152" s="17" t="s">
        <v>138</v>
      </c>
      <c r="BE152" s="145">
        <f>IF(N152="základní",J152,0)</f>
        <v>0</v>
      </c>
      <c r="BF152" s="145">
        <f>IF(N152="snížená",J152,0)</f>
        <v>0</v>
      </c>
      <c r="BG152" s="145">
        <f>IF(N152="zákl. přenesená",J152,0)</f>
        <v>0</v>
      </c>
      <c r="BH152" s="145">
        <f>IF(N152="sníž. přenesená",J152,0)</f>
        <v>0</v>
      </c>
      <c r="BI152" s="145">
        <f>IF(N152="nulová",J152,0)</f>
        <v>0</v>
      </c>
      <c r="BJ152" s="17" t="s">
        <v>82</v>
      </c>
      <c r="BK152" s="145">
        <f>ROUND(I152*H152,2)</f>
        <v>0</v>
      </c>
      <c r="BL152" s="17" t="s">
        <v>143</v>
      </c>
      <c r="BM152" s="144" t="s">
        <v>1092</v>
      </c>
    </row>
    <row r="153" spans="2:65" s="12" customFormat="1" ht="11.25">
      <c r="B153" s="152"/>
      <c r="D153" s="146" t="s">
        <v>178</v>
      </c>
      <c r="E153" s="153" t="s">
        <v>1</v>
      </c>
      <c r="F153" s="154" t="s">
        <v>1093</v>
      </c>
      <c r="H153" s="155">
        <v>0.125</v>
      </c>
      <c r="I153" s="156"/>
      <c r="L153" s="152"/>
      <c r="M153" s="157"/>
      <c r="T153" s="158"/>
      <c r="AT153" s="153" t="s">
        <v>178</v>
      </c>
      <c r="AU153" s="153" t="s">
        <v>84</v>
      </c>
      <c r="AV153" s="12" t="s">
        <v>84</v>
      </c>
      <c r="AW153" s="12" t="s">
        <v>31</v>
      </c>
      <c r="AX153" s="12" t="s">
        <v>74</v>
      </c>
      <c r="AY153" s="153" t="s">
        <v>138</v>
      </c>
    </row>
    <row r="154" spans="2:65" s="13" customFormat="1" ht="11.25">
      <c r="B154" s="163"/>
      <c r="D154" s="146" t="s">
        <v>178</v>
      </c>
      <c r="E154" s="164" t="s">
        <v>1</v>
      </c>
      <c r="F154" s="165" t="s">
        <v>221</v>
      </c>
      <c r="H154" s="166">
        <v>0.125</v>
      </c>
      <c r="I154" s="167"/>
      <c r="L154" s="163"/>
      <c r="M154" s="168"/>
      <c r="T154" s="169"/>
      <c r="AT154" s="164" t="s">
        <v>178</v>
      </c>
      <c r="AU154" s="164" t="s">
        <v>84</v>
      </c>
      <c r="AV154" s="13" t="s">
        <v>143</v>
      </c>
      <c r="AW154" s="13" t="s">
        <v>31</v>
      </c>
      <c r="AX154" s="13" t="s">
        <v>82</v>
      </c>
      <c r="AY154" s="164" t="s">
        <v>138</v>
      </c>
    </row>
    <row r="155" spans="2:65" s="1" customFormat="1" ht="16.5" customHeight="1">
      <c r="B155" s="131"/>
      <c r="C155" s="132" t="s">
        <v>180</v>
      </c>
      <c r="D155" s="132" t="s">
        <v>139</v>
      </c>
      <c r="E155" s="133" t="s">
        <v>915</v>
      </c>
      <c r="F155" s="134" t="s">
        <v>916</v>
      </c>
      <c r="G155" s="135" t="s">
        <v>214</v>
      </c>
      <c r="H155" s="136">
        <v>1.2</v>
      </c>
      <c r="I155" s="137"/>
      <c r="J155" s="138">
        <f>ROUND(I155*H155,2)</f>
        <v>0</v>
      </c>
      <c r="K155" s="139"/>
      <c r="L155" s="32"/>
      <c r="M155" s="140" t="s">
        <v>1</v>
      </c>
      <c r="N155" s="141" t="s">
        <v>39</v>
      </c>
      <c r="P155" s="142">
        <f>O155*H155</f>
        <v>0</v>
      </c>
      <c r="Q155" s="142">
        <v>0</v>
      </c>
      <c r="R155" s="142">
        <f>Q155*H155</f>
        <v>0</v>
      </c>
      <c r="S155" s="142">
        <v>0</v>
      </c>
      <c r="T155" s="143">
        <f>S155*H155</f>
        <v>0</v>
      </c>
      <c r="AR155" s="144" t="s">
        <v>143</v>
      </c>
      <c r="AT155" s="144" t="s">
        <v>139</v>
      </c>
      <c r="AU155" s="144" t="s">
        <v>84</v>
      </c>
      <c r="AY155" s="17" t="s">
        <v>138</v>
      </c>
      <c r="BE155" s="145">
        <f>IF(N155="základní",J155,0)</f>
        <v>0</v>
      </c>
      <c r="BF155" s="145">
        <f>IF(N155="snížená",J155,0)</f>
        <v>0</v>
      </c>
      <c r="BG155" s="145">
        <f>IF(N155="zákl. přenesená",J155,0)</f>
        <v>0</v>
      </c>
      <c r="BH155" s="145">
        <f>IF(N155="sníž. přenesená",J155,0)</f>
        <v>0</v>
      </c>
      <c r="BI155" s="145">
        <f>IF(N155="nulová",J155,0)</f>
        <v>0</v>
      </c>
      <c r="BJ155" s="17" t="s">
        <v>82</v>
      </c>
      <c r="BK155" s="145">
        <f>ROUND(I155*H155,2)</f>
        <v>0</v>
      </c>
      <c r="BL155" s="17" t="s">
        <v>143</v>
      </c>
      <c r="BM155" s="144" t="s">
        <v>1094</v>
      </c>
    </row>
    <row r="156" spans="2:65" s="12" customFormat="1" ht="11.25">
      <c r="B156" s="152"/>
      <c r="D156" s="146" t="s">
        <v>178</v>
      </c>
      <c r="E156" s="153" t="s">
        <v>1</v>
      </c>
      <c r="F156" s="154" t="s">
        <v>1053</v>
      </c>
      <c r="H156" s="155">
        <v>1.2</v>
      </c>
      <c r="I156" s="156"/>
      <c r="L156" s="152"/>
      <c r="M156" s="157"/>
      <c r="T156" s="158"/>
      <c r="AT156" s="153" t="s">
        <v>178</v>
      </c>
      <c r="AU156" s="153" t="s">
        <v>84</v>
      </c>
      <c r="AV156" s="12" t="s">
        <v>84</v>
      </c>
      <c r="AW156" s="12" t="s">
        <v>31</v>
      </c>
      <c r="AX156" s="12" t="s">
        <v>82</v>
      </c>
      <c r="AY156" s="153" t="s">
        <v>138</v>
      </c>
    </row>
    <row r="157" spans="2:65" s="11" customFormat="1" ht="22.9" customHeight="1">
      <c r="B157" s="121"/>
      <c r="D157" s="122" t="s">
        <v>73</v>
      </c>
      <c r="E157" s="150" t="s">
        <v>180</v>
      </c>
      <c r="F157" s="150" t="s">
        <v>593</v>
      </c>
      <c r="I157" s="124"/>
      <c r="J157" s="151">
        <f>BK157</f>
        <v>0</v>
      </c>
      <c r="L157" s="121"/>
      <c r="M157" s="126"/>
      <c r="P157" s="127">
        <f>SUM(P158:P182)</f>
        <v>0</v>
      </c>
      <c r="R157" s="127">
        <f>SUM(R158:R182)</f>
        <v>1.581573E-2</v>
      </c>
      <c r="T157" s="128">
        <f>SUM(T158:T182)</f>
        <v>0</v>
      </c>
      <c r="AR157" s="122" t="s">
        <v>82</v>
      </c>
      <c r="AT157" s="129" t="s">
        <v>73</v>
      </c>
      <c r="AU157" s="129" t="s">
        <v>82</v>
      </c>
      <c r="AY157" s="122" t="s">
        <v>138</v>
      </c>
      <c r="BK157" s="130">
        <f>SUM(BK158:BK182)</f>
        <v>0</v>
      </c>
    </row>
    <row r="158" spans="2:65" s="1" customFormat="1" ht="21.75" customHeight="1">
      <c r="B158" s="131"/>
      <c r="C158" s="132" t="s">
        <v>186</v>
      </c>
      <c r="D158" s="132" t="s">
        <v>139</v>
      </c>
      <c r="E158" s="133" t="s">
        <v>1095</v>
      </c>
      <c r="F158" s="134" t="s">
        <v>1096</v>
      </c>
      <c r="G158" s="135" t="s">
        <v>176</v>
      </c>
      <c r="H158" s="136">
        <v>1</v>
      </c>
      <c r="I158" s="137"/>
      <c r="J158" s="138">
        <f>ROUND(I158*H158,2)</f>
        <v>0</v>
      </c>
      <c r="K158" s="139"/>
      <c r="L158" s="32"/>
      <c r="M158" s="140" t="s">
        <v>1</v>
      </c>
      <c r="N158" s="141" t="s">
        <v>39</v>
      </c>
      <c r="P158" s="142">
        <f>O158*H158</f>
        <v>0</v>
      </c>
      <c r="Q158" s="142">
        <v>0</v>
      </c>
      <c r="R158" s="142">
        <f>Q158*H158</f>
        <v>0</v>
      </c>
      <c r="S158" s="142">
        <v>0</v>
      </c>
      <c r="T158" s="143">
        <f>S158*H158</f>
        <v>0</v>
      </c>
      <c r="AR158" s="144" t="s">
        <v>603</v>
      </c>
      <c r="AT158" s="144" t="s">
        <v>139</v>
      </c>
      <c r="AU158" s="144" t="s">
        <v>84</v>
      </c>
      <c r="AY158" s="17" t="s">
        <v>138</v>
      </c>
      <c r="BE158" s="145">
        <f>IF(N158="základní",J158,0)</f>
        <v>0</v>
      </c>
      <c r="BF158" s="145">
        <f>IF(N158="snížená",J158,0)</f>
        <v>0</v>
      </c>
      <c r="BG158" s="145">
        <f>IF(N158="zákl. přenesená",J158,0)</f>
        <v>0</v>
      </c>
      <c r="BH158" s="145">
        <f>IF(N158="sníž. přenesená",J158,0)</f>
        <v>0</v>
      </c>
      <c r="BI158" s="145">
        <f>IF(N158="nulová",J158,0)</f>
        <v>0</v>
      </c>
      <c r="BJ158" s="17" t="s">
        <v>82</v>
      </c>
      <c r="BK158" s="145">
        <f>ROUND(I158*H158,2)</f>
        <v>0</v>
      </c>
      <c r="BL158" s="17" t="s">
        <v>603</v>
      </c>
      <c r="BM158" s="144" t="s">
        <v>1097</v>
      </c>
    </row>
    <row r="159" spans="2:65" s="12" customFormat="1" ht="11.25">
      <c r="B159" s="152"/>
      <c r="D159" s="146" t="s">
        <v>178</v>
      </c>
      <c r="E159" s="153" t="s">
        <v>1098</v>
      </c>
      <c r="F159" s="154" t="s">
        <v>1099</v>
      </c>
      <c r="H159" s="155">
        <v>1</v>
      </c>
      <c r="I159" s="156"/>
      <c r="L159" s="152"/>
      <c r="M159" s="157"/>
      <c r="T159" s="158"/>
      <c r="AT159" s="153" t="s">
        <v>178</v>
      </c>
      <c r="AU159" s="153" t="s">
        <v>84</v>
      </c>
      <c r="AV159" s="12" t="s">
        <v>84</v>
      </c>
      <c r="AW159" s="12" t="s">
        <v>31</v>
      </c>
      <c r="AX159" s="12" t="s">
        <v>74</v>
      </c>
      <c r="AY159" s="153" t="s">
        <v>138</v>
      </c>
    </row>
    <row r="160" spans="2:65" s="13" customFormat="1" ht="11.25">
      <c r="B160" s="163"/>
      <c r="D160" s="146" t="s">
        <v>178</v>
      </c>
      <c r="E160" s="164" t="s">
        <v>1</v>
      </c>
      <c r="F160" s="165" t="s">
        <v>221</v>
      </c>
      <c r="H160" s="166">
        <v>1</v>
      </c>
      <c r="I160" s="167"/>
      <c r="L160" s="163"/>
      <c r="M160" s="168"/>
      <c r="T160" s="169"/>
      <c r="AT160" s="164" t="s">
        <v>178</v>
      </c>
      <c r="AU160" s="164" t="s">
        <v>84</v>
      </c>
      <c r="AV160" s="13" t="s">
        <v>143</v>
      </c>
      <c r="AW160" s="13" t="s">
        <v>31</v>
      </c>
      <c r="AX160" s="13" t="s">
        <v>82</v>
      </c>
      <c r="AY160" s="164" t="s">
        <v>138</v>
      </c>
    </row>
    <row r="161" spans="2:65" s="1" customFormat="1" ht="24.2" customHeight="1">
      <c r="B161" s="131"/>
      <c r="C161" s="180" t="s">
        <v>190</v>
      </c>
      <c r="D161" s="180" t="s">
        <v>320</v>
      </c>
      <c r="E161" s="181" t="s">
        <v>1100</v>
      </c>
      <c r="F161" s="182" t="s">
        <v>1101</v>
      </c>
      <c r="G161" s="183" t="s">
        <v>176</v>
      </c>
      <c r="H161" s="184">
        <v>1.0149999999999999</v>
      </c>
      <c r="I161" s="185"/>
      <c r="J161" s="186">
        <f>ROUND(I161*H161,2)</f>
        <v>0</v>
      </c>
      <c r="K161" s="187"/>
      <c r="L161" s="188"/>
      <c r="M161" s="189" t="s">
        <v>1</v>
      </c>
      <c r="N161" s="190" t="s">
        <v>39</v>
      </c>
      <c r="P161" s="142">
        <f>O161*H161</f>
        <v>0</v>
      </c>
      <c r="Q161" s="142">
        <v>6.3600000000000002E-3</v>
      </c>
      <c r="R161" s="142">
        <f>Q161*H161</f>
        <v>6.4553999999999992E-3</v>
      </c>
      <c r="S161" s="142">
        <v>0</v>
      </c>
      <c r="T161" s="143">
        <f>S161*H161</f>
        <v>0</v>
      </c>
      <c r="AR161" s="144" t="s">
        <v>1102</v>
      </c>
      <c r="AT161" s="144" t="s">
        <v>320</v>
      </c>
      <c r="AU161" s="144" t="s">
        <v>84</v>
      </c>
      <c r="AY161" s="17" t="s">
        <v>138</v>
      </c>
      <c r="BE161" s="145">
        <f>IF(N161="základní",J161,0)</f>
        <v>0</v>
      </c>
      <c r="BF161" s="145">
        <f>IF(N161="snížená",J161,0)</f>
        <v>0</v>
      </c>
      <c r="BG161" s="145">
        <f>IF(N161="zákl. přenesená",J161,0)</f>
        <v>0</v>
      </c>
      <c r="BH161" s="145">
        <f>IF(N161="sníž. přenesená",J161,0)</f>
        <v>0</v>
      </c>
      <c r="BI161" s="145">
        <f>IF(N161="nulová",J161,0)</f>
        <v>0</v>
      </c>
      <c r="BJ161" s="17" t="s">
        <v>82</v>
      </c>
      <c r="BK161" s="145">
        <f>ROUND(I161*H161,2)</f>
        <v>0</v>
      </c>
      <c r="BL161" s="17" t="s">
        <v>603</v>
      </c>
      <c r="BM161" s="144" t="s">
        <v>1103</v>
      </c>
    </row>
    <row r="162" spans="2:65" s="12" customFormat="1" ht="11.25">
      <c r="B162" s="152"/>
      <c r="D162" s="146" t="s">
        <v>178</v>
      </c>
      <c r="F162" s="154" t="s">
        <v>1104</v>
      </c>
      <c r="H162" s="155">
        <v>1.0149999999999999</v>
      </c>
      <c r="I162" s="156"/>
      <c r="L162" s="152"/>
      <c r="M162" s="157"/>
      <c r="T162" s="158"/>
      <c r="AT162" s="153" t="s">
        <v>178</v>
      </c>
      <c r="AU162" s="153" t="s">
        <v>84</v>
      </c>
      <c r="AV162" s="12" t="s">
        <v>84</v>
      </c>
      <c r="AW162" s="12" t="s">
        <v>3</v>
      </c>
      <c r="AX162" s="12" t="s">
        <v>82</v>
      </c>
      <c r="AY162" s="153" t="s">
        <v>138</v>
      </c>
    </row>
    <row r="163" spans="2:65" s="1" customFormat="1" ht="24.2" customHeight="1">
      <c r="B163" s="131"/>
      <c r="C163" s="132" t="s">
        <v>339</v>
      </c>
      <c r="D163" s="132" t="s">
        <v>139</v>
      </c>
      <c r="E163" s="133" t="s">
        <v>1105</v>
      </c>
      <c r="F163" s="134" t="s">
        <v>1106</v>
      </c>
      <c r="G163" s="135" t="s">
        <v>176</v>
      </c>
      <c r="H163" s="136">
        <v>20</v>
      </c>
      <c r="I163" s="137"/>
      <c r="J163" s="138">
        <f>ROUND(I163*H163,2)</f>
        <v>0</v>
      </c>
      <c r="K163" s="139"/>
      <c r="L163" s="32"/>
      <c r="M163" s="140" t="s">
        <v>1</v>
      </c>
      <c r="N163" s="141" t="s">
        <v>39</v>
      </c>
      <c r="P163" s="142">
        <f>O163*H163</f>
        <v>0</v>
      </c>
      <c r="Q163" s="142">
        <v>0</v>
      </c>
      <c r="R163" s="142">
        <f>Q163*H163</f>
        <v>0</v>
      </c>
      <c r="S163" s="142">
        <v>0</v>
      </c>
      <c r="T163" s="143">
        <f>S163*H163</f>
        <v>0</v>
      </c>
      <c r="AR163" s="144" t="s">
        <v>143</v>
      </c>
      <c r="AT163" s="144" t="s">
        <v>139</v>
      </c>
      <c r="AU163" s="144" t="s">
        <v>84</v>
      </c>
      <c r="AY163" s="17" t="s">
        <v>138</v>
      </c>
      <c r="BE163" s="145">
        <f>IF(N163="základní",J163,0)</f>
        <v>0</v>
      </c>
      <c r="BF163" s="145">
        <f>IF(N163="snížená",J163,0)</f>
        <v>0</v>
      </c>
      <c r="BG163" s="145">
        <f>IF(N163="zákl. přenesená",J163,0)</f>
        <v>0</v>
      </c>
      <c r="BH163" s="145">
        <f>IF(N163="sníž. přenesená",J163,0)</f>
        <v>0</v>
      </c>
      <c r="BI163" s="145">
        <f>IF(N163="nulová",J163,0)</f>
        <v>0</v>
      </c>
      <c r="BJ163" s="17" t="s">
        <v>82</v>
      </c>
      <c r="BK163" s="145">
        <f>ROUND(I163*H163,2)</f>
        <v>0</v>
      </c>
      <c r="BL163" s="17" t="s">
        <v>143</v>
      </c>
      <c r="BM163" s="144" t="s">
        <v>1107</v>
      </c>
    </row>
    <row r="164" spans="2:65" s="1" customFormat="1" ht="24.2" customHeight="1">
      <c r="B164" s="131"/>
      <c r="C164" s="180" t="s">
        <v>348</v>
      </c>
      <c r="D164" s="180" t="s">
        <v>320</v>
      </c>
      <c r="E164" s="181" t="s">
        <v>1108</v>
      </c>
      <c r="F164" s="182" t="s">
        <v>1109</v>
      </c>
      <c r="G164" s="183" t="s">
        <v>176</v>
      </c>
      <c r="H164" s="184">
        <v>20.3</v>
      </c>
      <c r="I164" s="185"/>
      <c r="J164" s="186">
        <f>ROUND(I164*H164,2)</f>
        <v>0</v>
      </c>
      <c r="K164" s="187"/>
      <c r="L164" s="188"/>
      <c r="M164" s="189" t="s">
        <v>1</v>
      </c>
      <c r="N164" s="190" t="s">
        <v>39</v>
      </c>
      <c r="P164" s="142">
        <f>O164*H164</f>
        <v>0</v>
      </c>
      <c r="Q164" s="142">
        <v>2.7E-4</v>
      </c>
      <c r="R164" s="142">
        <f>Q164*H164</f>
        <v>5.4810000000000006E-3</v>
      </c>
      <c r="S164" s="142">
        <v>0</v>
      </c>
      <c r="T164" s="143">
        <f>S164*H164</f>
        <v>0</v>
      </c>
      <c r="AR164" s="144" t="s">
        <v>180</v>
      </c>
      <c r="AT164" s="144" t="s">
        <v>320</v>
      </c>
      <c r="AU164" s="144" t="s">
        <v>84</v>
      </c>
      <c r="AY164" s="17" t="s">
        <v>138</v>
      </c>
      <c r="BE164" s="145">
        <f>IF(N164="základní",J164,0)</f>
        <v>0</v>
      </c>
      <c r="BF164" s="145">
        <f>IF(N164="snížená",J164,0)</f>
        <v>0</v>
      </c>
      <c r="BG164" s="145">
        <f>IF(N164="zákl. přenesená",J164,0)</f>
        <v>0</v>
      </c>
      <c r="BH164" s="145">
        <f>IF(N164="sníž. přenesená",J164,0)</f>
        <v>0</v>
      </c>
      <c r="BI164" s="145">
        <f>IF(N164="nulová",J164,0)</f>
        <v>0</v>
      </c>
      <c r="BJ164" s="17" t="s">
        <v>82</v>
      </c>
      <c r="BK164" s="145">
        <f>ROUND(I164*H164,2)</f>
        <v>0</v>
      </c>
      <c r="BL164" s="17" t="s">
        <v>143</v>
      </c>
      <c r="BM164" s="144" t="s">
        <v>1110</v>
      </c>
    </row>
    <row r="165" spans="2:65" s="12" customFormat="1" ht="11.25">
      <c r="B165" s="152"/>
      <c r="D165" s="146" t="s">
        <v>178</v>
      </c>
      <c r="E165" s="153" t="s">
        <v>1</v>
      </c>
      <c r="F165" s="154" t="s">
        <v>1046</v>
      </c>
      <c r="H165" s="155">
        <v>20</v>
      </c>
      <c r="I165" s="156"/>
      <c r="L165" s="152"/>
      <c r="M165" s="157"/>
      <c r="T165" s="158"/>
      <c r="AT165" s="153" t="s">
        <v>178</v>
      </c>
      <c r="AU165" s="153" t="s">
        <v>84</v>
      </c>
      <c r="AV165" s="12" t="s">
        <v>84</v>
      </c>
      <c r="AW165" s="12" t="s">
        <v>31</v>
      </c>
      <c r="AX165" s="12" t="s">
        <v>82</v>
      </c>
      <c r="AY165" s="153" t="s">
        <v>138</v>
      </c>
    </row>
    <row r="166" spans="2:65" s="12" customFormat="1" ht="11.25">
      <c r="B166" s="152"/>
      <c r="D166" s="146" t="s">
        <v>178</v>
      </c>
      <c r="F166" s="154" t="s">
        <v>1111</v>
      </c>
      <c r="H166" s="155">
        <v>20.3</v>
      </c>
      <c r="I166" s="156"/>
      <c r="L166" s="152"/>
      <c r="M166" s="157"/>
      <c r="T166" s="158"/>
      <c r="AT166" s="153" t="s">
        <v>178</v>
      </c>
      <c r="AU166" s="153" t="s">
        <v>84</v>
      </c>
      <c r="AV166" s="12" t="s">
        <v>84</v>
      </c>
      <c r="AW166" s="12" t="s">
        <v>3</v>
      </c>
      <c r="AX166" s="12" t="s">
        <v>82</v>
      </c>
      <c r="AY166" s="153" t="s">
        <v>138</v>
      </c>
    </row>
    <row r="167" spans="2:65" s="1" customFormat="1" ht="33" customHeight="1">
      <c r="B167" s="131"/>
      <c r="C167" s="132" t="s">
        <v>353</v>
      </c>
      <c r="D167" s="132" t="s">
        <v>139</v>
      </c>
      <c r="E167" s="133" t="s">
        <v>1112</v>
      </c>
      <c r="F167" s="134" t="s">
        <v>1113</v>
      </c>
      <c r="G167" s="135" t="s">
        <v>176</v>
      </c>
      <c r="H167" s="136">
        <v>2.6</v>
      </c>
      <c r="I167" s="137"/>
      <c r="J167" s="138">
        <f>ROUND(I167*H167,2)</f>
        <v>0</v>
      </c>
      <c r="K167" s="139"/>
      <c r="L167" s="32"/>
      <c r="M167" s="140" t="s">
        <v>1</v>
      </c>
      <c r="N167" s="141" t="s">
        <v>39</v>
      </c>
      <c r="P167" s="142">
        <f>O167*H167</f>
        <v>0</v>
      </c>
      <c r="Q167" s="142">
        <v>0</v>
      </c>
      <c r="R167" s="142">
        <f>Q167*H167</f>
        <v>0</v>
      </c>
      <c r="S167" s="142">
        <v>0</v>
      </c>
      <c r="T167" s="143">
        <f>S167*H167</f>
        <v>0</v>
      </c>
      <c r="AR167" s="144" t="s">
        <v>143</v>
      </c>
      <c r="AT167" s="144" t="s">
        <v>139</v>
      </c>
      <c r="AU167" s="144" t="s">
        <v>84</v>
      </c>
      <c r="AY167" s="17" t="s">
        <v>138</v>
      </c>
      <c r="BE167" s="145">
        <f>IF(N167="základní",J167,0)</f>
        <v>0</v>
      </c>
      <c r="BF167" s="145">
        <f>IF(N167="snížená",J167,0)</f>
        <v>0</v>
      </c>
      <c r="BG167" s="145">
        <f>IF(N167="zákl. přenesená",J167,0)</f>
        <v>0</v>
      </c>
      <c r="BH167" s="145">
        <f>IF(N167="sníž. přenesená",J167,0)</f>
        <v>0</v>
      </c>
      <c r="BI167" s="145">
        <f>IF(N167="nulová",J167,0)</f>
        <v>0</v>
      </c>
      <c r="BJ167" s="17" t="s">
        <v>82</v>
      </c>
      <c r="BK167" s="145">
        <f>ROUND(I167*H167,2)</f>
        <v>0</v>
      </c>
      <c r="BL167" s="17" t="s">
        <v>143</v>
      </c>
      <c r="BM167" s="144" t="s">
        <v>1114</v>
      </c>
    </row>
    <row r="168" spans="2:65" s="12" customFormat="1" ht="11.25">
      <c r="B168" s="152"/>
      <c r="D168" s="146" t="s">
        <v>178</v>
      </c>
      <c r="E168" s="153" t="s">
        <v>1115</v>
      </c>
      <c r="F168" s="154" t="s">
        <v>1116</v>
      </c>
      <c r="H168" s="155">
        <v>2.6</v>
      </c>
      <c r="I168" s="156"/>
      <c r="L168" s="152"/>
      <c r="M168" s="157"/>
      <c r="T168" s="158"/>
      <c r="AT168" s="153" t="s">
        <v>178</v>
      </c>
      <c r="AU168" s="153" t="s">
        <v>84</v>
      </c>
      <c r="AV168" s="12" t="s">
        <v>84</v>
      </c>
      <c r="AW168" s="12" t="s">
        <v>31</v>
      </c>
      <c r="AX168" s="12" t="s">
        <v>74</v>
      </c>
      <c r="AY168" s="153" t="s">
        <v>138</v>
      </c>
    </row>
    <row r="169" spans="2:65" s="13" customFormat="1" ht="11.25">
      <c r="B169" s="163"/>
      <c r="D169" s="146" t="s">
        <v>178</v>
      </c>
      <c r="E169" s="164" t="s">
        <v>1</v>
      </c>
      <c r="F169" s="165" t="s">
        <v>221</v>
      </c>
      <c r="H169" s="166">
        <v>2.6</v>
      </c>
      <c r="I169" s="167"/>
      <c r="L169" s="163"/>
      <c r="M169" s="168"/>
      <c r="T169" s="169"/>
      <c r="AT169" s="164" t="s">
        <v>178</v>
      </c>
      <c r="AU169" s="164" t="s">
        <v>84</v>
      </c>
      <c r="AV169" s="13" t="s">
        <v>143</v>
      </c>
      <c r="AW169" s="13" t="s">
        <v>31</v>
      </c>
      <c r="AX169" s="13" t="s">
        <v>82</v>
      </c>
      <c r="AY169" s="164" t="s">
        <v>138</v>
      </c>
    </row>
    <row r="170" spans="2:65" s="1" customFormat="1" ht="24.2" customHeight="1">
      <c r="B170" s="131"/>
      <c r="C170" s="180" t="s">
        <v>359</v>
      </c>
      <c r="D170" s="180" t="s">
        <v>320</v>
      </c>
      <c r="E170" s="181" t="s">
        <v>1117</v>
      </c>
      <c r="F170" s="182" t="s">
        <v>1118</v>
      </c>
      <c r="G170" s="183" t="s">
        <v>176</v>
      </c>
      <c r="H170" s="184">
        <v>2.6389999999999998</v>
      </c>
      <c r="I170" s="185"/>
      <c r="J170" s="186">
        <f>ROUND(I170*H170,2)</f>
        <v>0</v>
      </c>
      <c r="K170" s="187"/>
      <c r="L170" s="188"/>
      <c r="M170" s="189" t="s">
        <v>1</v>
      </c>
      <c r="N170" s="190" t="s">
        <v>39</v>
      </c>
      <c r="P170" s="142">
        <f>O170*H170</f>
        <v>0</v>
      </c>
      <c r="Q170" s="142">
        <v>1.47E-3</v>
      </c>
      <c r="R170" s="142">
        <f>Q170*H170</f>
        <v>3.8793299999999994E-3</v>
      </c>
      <c r="S170" s="142">
        <v>0</v>
      </c>
      <c r="T170" s="143">
        <f>S170*H170</f>
        <v>0</v>
      </c>
      <c r="AR170" s="144" t="s">
        <v>180</v>
      </c>
      <c r="AT170" s="144" t="s">
        <v>320</v>
      </c>
      <c r="AU170" s="144" t="s">
        <v>84</v>
      </c>
      <c r="AY170" s="17" t="s">
        <v>138</v>
      </c>
      <c r="BE170" s="145">
        <f>IF(N170="základní",J170,0)</f>
        <v>0</v>
      </c>
      <c r="BF170" s="145">
        <f>IF(N170="snížená",J170,0)</f>
        <v>0</v>
      </c>
      <c r="BG170" s="145">
        <f>IF(N170="zákl. přenesená",J170,0)</f>
        <v>0</v>
      </c>
      <c r="BH170" s="145">
        <f>IF(N170="sníž. přenesená",J170,0)</f>
        <v>0</v>
      </c>
      <c r="BI170" s="145">
        <f>IF(N170="nulová",J170,0)</f>
        <v>0</v>
      </c>
      <c r="BJ170" s="17" t="s">
        <v>82</v>
      </c>
      <c r="BK170" s="145">
        <f>ROUND(I170*H170,2)</f>
        <v>0</v>
      </c>
      <c r="BL170" s="17" t="s">
        <v>143</v>
      </c>
      <c r="BM170" s="144" t="s">
        <v>1119</v>
      </c>
    </row>
    <row r="171" spans="2:65" s="12" customFormat="1" ht="11.25">
      <c r="B171" s="152"/>
      <c r="D171" s="146" t="s">
        <v>178</v>
      </c>
      <c r="F171" s="154" t="s">
        <v>1120</v>
      </c>
      <c r="H171" s="155">
        <v>2.6389999999999998</v>
      </c>
      <c r="I171" s="156"/>
      <c r="L171" s="152"/>
      <c r="M171" s="157"/>
      <c r="T171" s="158"/>
      <c r="AT171" s="153" t="s">
        <v>178</v>
      </c>
      <c r="AU171" s="153" t="s">
        <v>84</v>
      </c>
      <c r="AV171" s="12" t="s">
        <v>84</v>
      </c>
      <c r="AW171" s="12" t="s">
        <v>3</v>
      </c>
      <c r="AX171" s="12" t="s">
        <v>82</v>
      </c>
      <c r="AY171" s="153" t="s">
        <v>138</v>
      </c>
    </row>
    <row r="172" spans="2:65" s="1" customFormat="1" ht="24.2" customHeight="1">
      <c r="B172" s="131"/>
      <c r="C172" s="132" t="s">
        <v>8</v>
      </c>
      <c r="D172" s="132" t="s">
        <v>139</v>
      </c>
      <c r="E172" s="133" t="s">
        <v>1121</v>
      </c>
      <c r="F172" s="134" t="s">
        <v>1122</v>
      </c>
      <c r="G172" s="135" t="s">
        <v>176</v>
      </c>
      <c r="H172" s="136">
        <v>20</v>
      </c>
      <c r="I172" s="137"/>
      <c r="J172" s="138">
        <f>ROUND(I172*H172,2)</f>
        <v>0</v>
      </c>
      <c r="K172" s="139"/>
      <c r="L172" s="32"/>
      <c r="M172" s="140" t="s">
        <v>1</v>
      </c>
      <c r="N172" s="141" t="s">
        <v>39</v>
      </c>
      <c r="P172" s="142">
        <f>O172*H172</f>
        <v>0</v>
      </c>
      <c r="Q172" s="142">
        <v>0</v>
      </c>
      <c r="R172" s="142">
        <f>Q172*H172</f>
        <v>0</v>
      </c>
      <c r="S172" s="142">
        <v>0</v>
      </c>
      <c r="T172" s="143">
        <f>S172*H172</f>
        <v>0</v>
      </c>
      <c r="AR172" s="144" t="s">
        <v>143</v>
      </c>
      <c r="AT172" s="144" t="s">
        <v>139</v>
      </c>
      <c r="AU172" s="144" t="s">
        <v>84</v>
      </c>
      <c r="AY172" s="17" t="s">
        <v>138</v>
      </c>
      <c r="BE172" s="145">
        <f>IF(N172="základní",J172,0)</f>
        <v>0</v>
      </c>
      <c r="BF172" s="145">
        <f>IF(N172="snížená",J172,0)</f>
        <v>0</v>
      </c>
      <c r="BG172" s="145">
        <f>IF(N172="zákl. přenesená",J172,0)</f>
        <v>0</v>
      </c>
      <c r="BH172" s="145">
        <f>IF(N172="sníž. přenesená",J172,0)</f>
        <v>0</v>
      </c>
      <c r="BI172" s="145">
        <f>IF(N172="nulová",J172,0)</f>
        <v>0</v>
      </c>
      <c r="BJ172" s="17" t="s">
        <v>82</v>
      </c>
      <c r="BK172" s="145">
        <f>ROUND(I172*H172,2)</f>
        <v>0</v>
      </c>
      <c r="BL172" s="17" t="s">
        <v>143</v>
      </c>
      <c r="BM172" s="144" t="s">
        <v>1123</v>
      </c>
    </row>
    <row r="173" spans="2:65" s="12" customFormat="1" ht="11.25">
      <c r="B173" s="152"/>
      <c r="D173" s="146" t="s">
        <v>178</v>
      </c>
      <c r="E173" s="153" t="s">
        <v>1</v>
      </c>
      <c r="F173" s="154" t="s">
        <v>1046</v>
      </c>
      <c r="H173" s="155">
        <v>20</v>
      </c>
      <c r="I173" s="156"/>
      <c r="L173" s="152"/>
      <c r="M173" s="157"/>
      <c r="T173" s="158"/>
      <c r="AT173" s="153" t="s">
        <v>178</v>
      </c>
      <c r="AU173" s="153" t="s">
        <v>84</v>
      </c>
      <c r="AV173" s="12" t="s">
        <v>84</v>
      </c>
      <c r="AW173" s="12" t="s">
        <v>31</v>
      </c>
      <c r="AX173" s="12" t="s">
        <v>82</v>
      </c>
      <c r="AY173" s="153" t="s">
        <v>138</v>
      </c>
    </row>
    <row r="174" spans="2:65" s="1" customFormat="1" ht="16.5" customHeight="1">
      <c r="B174" s="131"/>
      <c r="C174" s="132" t="s">
        <v>367</v>
      </c>
      <c r="D174" s="132" t="s">
        <v>139</v>
      </c>
      <c r="E174" s="133" t="s">
        <v>1124</v>
      </c>
      <c r="F174" s="134" t="s">
        <v>1125</v>
      </c>
      <c r="G174" s="135" t="s">
        <v>176</v>
      </c>
      <c r="H174" s="136">
        <v>20</v>
      </c>
      <c r="I174" s="137"/>
      <c r="J174" s="138">
        <f>ROUND(I174*H174,2)</f>
        <v>0</v>
      </c>
      <c r="K174" s="139"/>
      <c r="L174" s="32"/>
      <c r="M174" s="140" t="s">
        <v>1</v>
      </c>
      <c r="N174" s="141" t="s">
        <v>39</v>
      </c>
      <c r="P174" s="142">
        <f>O174*H174</f>
        <v>0</v>
      </c>
      <c r="Q174" s="142">
        <v>0</v>
      </c>
      <c r="R174" s="142">
        <f>Q174*H174</f>
        <v>0</v>
      </c>
      <c r="S174" s="142">
        <v>0</v>
      </c>
      <c r="T174" s="143">
        <f>S174*H174</f>
        <v>0</v>
      </c>
      <c r="AR174" s="144" t="s">
        <v>143</v>
      </c>
      <c r="AT174" s="144" t="s">
        <v>139</v>
      </c>
      <c r="AU174" s="144" t="s">
        <v>84</v>
      </c>
      <c r="AY174" s="17" t="s">
        <v>138</v>
      </c>
      <c r="BE174" s="145">
        <f>IF(N174="základní",J174,0)</f>
        <v>0</v>
      </c>
      <c r="BF174" s="145">
        <f>IF(N174="snížená",J174,0)</f>
        <v>0</v>
      </c>
      <c r="BG174" s="145">
        <f>IF(N174="zákl. přenesená",J174,0)</f>
        <v>0</v>
      </c>
      <c r="BH174" s="145">
        <f>IF(N174="sníž. přenesená",J174,0)</f>
        <v>0</v>
      </c>
      <c r="BI174" s="145">
        <f>IF(N174="nulová",J174,0)</f>
        <v>0</v>
      </c>
      <c r="BJ174" s="17" t="s">
        <v>82</v>
      </c>
      <c r="BK174" s="145">
        <f>ROUND(I174*H174,2)</f>
        <v>0</v>
      </c>
      <c r="BL174" s="17" t="s">
        <v>143</v>
      </c>
      <c r="BM174" s="144" t="s">
        <v>1126</v>
      </c>
    </row>
    <row r="175" spans="2:65" s="12" customFormat="1" ht="11.25">
      <c r="B175" s="152"/>
      <c r="D175" s="146" t="s">
        <v>178</v>
      </c>
      <c r="E175" s="153" t="s">
        <v>1</v>
      </c>
      <c r="F175" s="154" t="s">
        <v>1046</v>
      </c>
      <c r="H175" s="155">
        <v>20</v>
      </c>
      <c r="I175" s="156"/>
      <c r="L175" s="152"/>
      <c r="M175" s="157"/>
      <c r="T175" s="158"/>
      <c r="AT175" s="153" t="s">
        <v>178</v>
      </c>
      <c r="AU175" s="153" t="s">
        <v>84</v>
      </c>
      <c r="AV175" s="12" t="s">
        <v>84</v>
      </c>
      <c r="AW175" s="12" t="s">
        <v>31</v>
      </c>
      <c r="AX175" s="12" t="s">
        <v>82</v>
      </c>
      <c r="AY175" s="153" t="s">
        <v>138</v>
      </c>
    </row>
    <row r="176" spans="2:65" s="1" customFormat="1" ht="24.2" customHeight="1">
      <c r="B176" s="131"/>
      <c r="C176" s="132" t="s">
        <v>377</v>
      </c>
      <c r="D176" s="132" t="s">
        <v>139</v>
      </c>
      <c r="E176" s="133" t="s">
        <v>1127</v>
      </c>
      <c r="F176" s="134" t="s">
        <v>1128</v>
      </c>
      <c r="G176" s="135" t="s">
        <v>214</v>
      </c>
      <c r="H176" s="136">
        <v>0.13</v>
      </c>
      <c r="I176" s="137"/>
      <c r="J176" s="138">
        <f>ROUND(I176*H176,2)</f>
        <v>0</v>
      </c>
      <c r="K176" s="139"/>
      <c r="L176" s="32"/>
      <c r="M176" s="140" t="s">
        <v>1</v>
      </c>
      <c r="N176" s="141" t="s">
        <v>39</v>
      </c>
      <c r="P176" s="142">
        <f>O176*H176</f>
        <v>0</v>
      </c>
      <c r="Q176" s="142">
        <v>0</v>
      </c>
      <c r="R176" s="142">
        <f>Q176*H176</f>
        <v>0</v>
      </c>
      <c r="S176" s="142">
        <v>0</v>
      </c>
      <c r="T176" s="143">
        <f>S176*H176</f>
        <v>0</v>
      </c>
      <c r="AR176" s="144" t="s">
        <v>143</v>
      </c>
      <c r="AT176" s="144" t="s">
        <v>139</v>
      </c>
      <c r="AU176" s="144" t="s">
        <v>84</v>
      </c>
      <c r="AY176" s="17" t="s">
        <v>138</v>
      </c>
      <c r="BE176" s="145">
        <f>IF(N176="základní",J176,0)</f>
        <v>0</v>
      </c>
      <c r="BF176" s="145">
        <f>IF(N176="snížená",J176,0)</f>
        <v>0</v>
      </c>
      <c r="BG176" s="145">
        <f>IF(N176="zákl. přenesená",J176,0)</f>
        <v>0</v>
      </c>
      <c r="BH176" s="145">
        <f>IF(N176="sníž. přenesená",J176,0)</f>
        <v>0</v>
      </c>
      <c r="BI176" s="145">
        <f>IF(N176="nulová",J176,0)</f>
        <v>0</v>
      </c>
      <c r="BJ176" s="17" t="s">
        <v>82</v>
      </c>
      <c r="BK176" s="145">
        <f>ROUND(I176*H176,2)</f>
        <v>0</v>
      </c>
      <c r="BL176" s="17" t="s">
        <v>143</v>
      </c>
      <c r="BM176" s="144" t="s">
        <v>1129</v>
      </c>
    </row>
    <row r="177" spans="2:65" s="12" customFormat="1" ht="11.25">
      <c r="B177" s="152"/>
      <c r="D177" s="146" t="s">
        <v>178</v>
      </c>
      <c r="E177" s="153" t="s">
        <v>1</v>
      </c>
      <c r="F177" s="154" t="s">
        <v>1130</v>
      </c>
      <c r="H177" s="155">
        <v>0.13</v>
      </c>
      <c r="I177" s="156"/>
      <c r="L177" s="152"/>
      <c r="M177" s="157"/>
      <c r="T177" s="158"/>
      <c r="AT177" s="153" t="s">
        <v>178</v>
      </c>
      <c r="AU177" s="153" t="s">
        <v>84</v>
      </c>
      <c r="AV177" s="12" t="s">
        <v>84</v>
      </c>
      <c r="AW177" s="12" t="s">
        <v>31</v>
      </c>
      <c r="AX177" s="12" t="s">
        <v>82</v>
      </c>
      <c r="AY177" s="153" t="s">
        <v>138</v>
      </c>
    </row>
    <row r="178" spans="2:65" s="1" customFormat="1" ht="16.5" customHeight="1">
      <c r="B178" s="131"/>
      <c r="C178" s="132" t="s">
        <v>382</v>
      </c>
      <c r="D178" s="132" t="s">
        <v>139</v>
      </c>
      <c r="E178" s="133" t="s">
        <v>1131</v>
      </c>
      <c r="F178" s="134" t="s">
        <v>1132</v>
      </c>
      <c r="G178" s="135" t="s">
        <v>176</v>
      </c>
      <c r="H178" s="136">
        <v>20</v>
      </c>
      <c r="I178" s="137"/>
      <c r="J178" s="138">
        <f>ROUND(I178*H178,2)</f>
        <v>0</v>
      </c>
      <c r="K178" s="139"/>
      <c r="L178" s="32"/>
      <c r="M178" s="140" t="s">
        <v>1</v>
      </c>
      <c r="N178" s="141" t="s">
        <v>39</v>
      </c>
      <c r="P178" s="142">
        <f>O178*H178</f>
        <v>0</v>
      </c>
      <c r="Q178" s="142">
        <v>0</v>
      </c>
      <c r="R178" s="142">
        <f>Q178*H178</f>
        <v>0</v>
      </c>
      <c r="S178" s="142">
        <v>0</v>
      </c>
      <c r="T178" s="143">
        <f>S178*H178</f>
        <v>0</v>
      </c>
      <c r="AR178" s="144" t="s">
        <v>143</v>
      </c>
      <c r="AT178" s="144" t="s">
        <v>139</v>
      </c>
      <c r="AU178" s="144" t="s">
        <v>84</v>
      </c>
      <c r="AY178" s="17" t="s">
        <v>138</v>
      </c>
      <c r="BE178" s="145">
        <f>IF(N178="základní",J178,0)</f>
        <v>0</v>
      </c>
      <c r="BF178" s="145">
        <f>IF(N178="snížená",J178,0)</f>
        <v>0</v>
      </c>
      <c r="BG178" s="145">
        <f>IF(N178="zákl. přenesená",J178,0)</f>
        <v>0</v>
      </c>
      <c r="BH178" s="145">
        <f>IF(N178="sníž. přenesená",J178,0)</f>
        <v>0</v>
      </c>
      <c r="BI178" s="145">
        <f>IF(N178="nulová",J178,0)</f>
        <v>0</v>
      </c>
      <c r="BJ178" s="17" t="s">
        <v>82</v>
      </c>
      <c r="BK178" s="145">
        <f>ROUND(I178*H178,2)</f>
        <v>0</v>
      </c>
      <c r="BL178" s="17" t="s">
        <v>143</v>
      </c>
      <c r="BM178" s="144" t="s">
        <v>1133</v>
      </c>
    </row>
    <row r="179" spans="2:65" s="1" customFormat="1" ht="19.5">
      <c r="B179" s="32"/>
      <c r="D179" s="146" t="s">
        <v>145</v>
      </c>
      <c r="F179" s="147" t="s">
        <v>1134</v>
      </c>
      <c r="I179" s="148"/>
      <c r="L179" s="32"/>
      <c r="M179" s="149"/>
      <c r="T179" s="56"/>
      <c r="AT179" s="17" t="s">
        <v>145</v>
      </c>
      <c r="AU179" s="17" t="s">
        <v>84</v>
      </c>
    </row>
    <row r="180" spans="2:65" s="12" customFormat="1" ht="11.25">
      <c r="B180" s="152"/>
      <c r="D180" s="146" t="s">
        <v>178</v>
      </c>
      <c r="E180" s="153" t="s">
        <v>1</v>
      </c>
      <c r="F180" s="154" t="s">
        <v>1046</v>
      </c>
      <c r="H180" s="155">
        <v>20</v>
      </c>
      <c r="I180" s="156"/>
      <c r="L180" s="152"/>
      <c r="M180" s="157"/>
      <c r="T180" s="158"/>
      <c r="AT180" s="153" t="s">
        <v>178</v>
      </c>
      <c r="AU180" s="153" t="s">
        <v>84</v>
      </c>
      <c r="AV180" s="12" t="s">
        <v>84</v>
      </c>
      <c r="AW180" s="12" t="s">
        <v>31</v>
      </c>
      <c r="AX180" s="12" t="s">
        <v>82</v>
      </c>
      <c r="AY180" s="153" t="s">
        <v>138</v>
      </c>
    </row>
    <row r="181" spans="2:65" s="1" customFormat="1" ht="21.75" customHeight="1">
      <c r="B181" s="131"/>
      <c r="C181" s="132" t="s">
        <v>387</v>
      </c>
      <c r="D181" s="132" t="s">
        <v>139</v>
      </c>
      <c r="E181" s="133" t="s">
        <v>1135</v>
      </c>
      <c r="F181" s="134" t="s">
        <v>1136</v>
      </c>
      <c r="G181" s="135" t="s">
        <v>176</v>
      </c>
      <c r="H181" s="136">
        <v>20</v>
      </c>
      <c r="I181" s="137"/>
      <c r="J181" s="138">
        <f>ROUND(I181*H181,2)</f>
        <v>0</v>
      </c>
      <c r="K181" s="139"/>
      <c r="L181" s="32"/>
      <c r="M181" s="140" t="s">
        <v>1</v>
      </c>
      <c r="N181" s="141" t="s">
        <v>39</v>
      </c>
      <c r="P181" s="142">
        <f>O181*H181</f>
        <v>0</v>
      </c>
      <c r="Q181" s="142">
        <v>0</v>
      </c>
      <c r="R181" s="142">
        <f>Q181*H181</f>
        <v>0</v>
      </c>
      <c r="S181" s="142">
        <v>0</v>
      </c>
      <c r="T181" s="143">
        <f>S181*H181</f>
        <v>0</v>
      </c>
      <c r="AR181" s="144" t="s">
        <v>143</v>
      </c>
      <c r="AT181" s="144" t="s">
        <v>139</v>
      </c>
      <c r="AU181" s="144" t="s">
        <v>84</v>
      </c>
      <c r="AY181" s="17" t="s">
        <v>138</v>
      </c>
      <c r="BE181" s="145">
        <f>IF(N181="základní",J181,0)</f>
        <v>0</v>
      </c>
      <c r="BF181" s="145">
        <f>IF(N181="snížená",J181,0)</f>
        <v>0</v>
      </c>
      <c r="BG181" s="145">
        <f>IF(N181="zákl. přenesená",J181,0)</f>
        <v>0</v>
      </c>
      <c r="BH181" s="145">
        <f>IF(N181="sníž. přenesená",J181,0)</f>
        <v>0</v>
      </c>
      <c r="BI181" s="145">
        <f>IF(N181="nulová",J181,0)</f>
        <v>0</v>
      </c>
      <c r="BJ181" s="17" t="s">
        <v>82</v>
      </c>
      <c r="BK181" s="145">
        <f>ROUND(I181*H181,2)</f>
        <v>0</v>
      </c>
      <c r="BL181" s="17" t="s">
        <v>143</v>
      </c>
      <c r="BM181" s="144" t="s">
        <v>1137</v>
      </c>
    </row>
    <row r="182" spans="2:65" s="12" customFormat="1" ht="11.25">
      <c r="B182" s="152"/>
      <c r="D182" s="146" t="s">
        <v>178</v>
      </c>
      <c r="E182" s="153" t="s">
        <v>1</v>
      </c>
      <c r="F182" s="154" t="s">
        <v>1046</v>
      </c>
      <c r="H182" s="155">
        <v>20</v>
      </c>
      <c r="I182" s="156"/>
      <c r="L182" s="152"/>
      <c r="M182" s="157"/>
      <c r="T182" s="158"/>
      <c r="AT182" s="153" t="s">
        <v>178</v>
      </c>
      <c r="AU182" s="153" t="s">
        <v>84</v>
      </c>
      <c r="AV182" s="12" t="s">
        <v>84</v>
      </c>
      <c r="AW182" s="12" t="s">
        <v>31</v>
      </c>
      <c r="AX182" s="12" t="s">
        <v>82</v>
      </c>
      <c r="AY182" s="153" t="s">
        <v>138</v>
      </c>
    </row>
    <row r="183" spans="2:65" s="11" customFormat="1" ht="22.9" customHeight="1">
      <c r="B183" s="121"/>
      <c r="D183" s="122" t="s">
        <v>73</v>
      </c>
      <c r="E183" s="150" t="s">
        <v>186</v>
      </c>
      <c r="F183" s="150" t="s">
        <v>240</v>
      </c>
      <c r="I183" s="124"/>
      <c r="J183" s="151">
        <f>BK183</f>
        <v>0</v>
      </c>
      <c r="L183" s="121"/>
      <c r="M183" s="126"/>
      <c r="P183" s="127">
        <f>SUM(P184:P191)</f>
        <v>0</v>
      </c>
      <c r="R183" s="127">
        <f>SUM(R184:R191)</f>
        <v>2.8400000000000002E-2</v>
      </c>
      <c r="T183" s="128">
        <f>SUM(T184:T191)</f>
        <v>0</v>
      </c>
      <c r="AR183" s="122" t="s">
        <v>82</v>
      </c>
      <c r="AT183" s="129" t="s">
        <v>73</v>
      </c>
      <c r="AU183" s="129" t="s">
        <v>82</v>
      </c>
      <c r="AY183" s="122" t="s">
        <v>138</v>
      </c>
      <c r="BK183" s="130">
        <f>SUM(BK184:BK191)</f>
        <v>0</v>
      </c>
    </row>
    <row r="184" spans="2:65" s="1" customFormat="1" ht="24.2" customHeight="1">
      <c r="B184" s="131"/>
      <c r="C184" s="132" t="s">
        <v>391</v>
      </c>
      <c r="D184" s="132" t="s">
        <v>139</v>
      </c>
      <c r="E184" s="133" t="s">
        <v>1138</v>
      </c>
      <c r="F184" s="134" t="s">
        <v>1139</v>
      </c>
      <c r="G184" s="135" t="s">
        <v>298</v>
      </c>
      <c r="H184" s="136">
        <v>2</v>
      </c>
      <c r="I184" s="137"/>
      <c r="J184" s="138">
        <f>ROUND(I184*H184,2)</f>
        <v>0</v>
      </c>
      <c r="K184" s="139"/>
      <c r="L184" s="32"/>
      <c r="M184" s="140" t="s">
        <v>1</v>
      </c>
      <c r="N184" s="141" t="s">
        <v>39</v>
      </c>
      <c r="P184" s="142">
        <f>O184*H184</f>
        <v>0</v>
      </c>
      <c r="Q184" s="142">
        <v>0</v>
      </c>
      <c r="R184" s="142">
        <f>Q184*H184</f>
        <v>0</v>
      </c>
      <c r="S184" s="142">
        <v>0</v>
      </c>
      <c r="T184" s="143">
        <f>S184*H184</f>
        <v>0</v>
      </c>
      <c r="AR184" s="144" t="s">
        <v>143</v>
      </c>
      <c r="AT184" s="144" t="s">
        <v>139</v>
      </c>
      <c r="AU184" s="144" t="s">
        <v>84</v>
      </c>
      <c r="AY184" s="17" t="s">
        <v>138</v>
      </c>
      <c r="BE184" s="145">
        <f>IF(N184="základní",J184,0)</f>
        <v>0</v>
      </c>
      <c r="BF184" s="145">
        <f>IF(N184="snížená",J184,0)</f>
        <v>0</v>
      </c>
      <c r="BG184" s="145">
        <f>IF(N184="zákl. přenesená",J184,0)</f>
        <v>0</v>
      </c>
      <c r="BH184" s="145">
        <f>IF(N184="sníž. přenesená",J184,0)</f>
        <v>0</v>
      </c>
      <c r="BI184" s="145">
        <f>IF(N184="nulová",J184,0)</f>
        <v>0</v>
      </c>
      <c r="BJ184" s="17" t="s">
        <v>82</v>
      </c>
      <c r="BK184" s="145">
        <f>ROUND(I184*H184,2)</f>
        <v>0</v>
      </c>
      <c r="BL184" s="17" t="s">
        <v>143</v>
      </c>
      <c r="BM184" s="144" t="s">
        <v>1140</v>
      </c>
    </row>
    <row r="185" spans="2:65" s="12" customFormat="1" ht="11.25">
      <c r="B185" s="152"/>
      <c r="D185" s="146" t="s">
        <v>178</v>
      </c>
      <c r="E185" s="153" t="s">
        <v>1</v>
      </c>
      <c r="F185" s="154" t="s">
        <v>1141</v>
      </c>
      <c r="H185" s="155">
        <v>1</v>
      </c>
      <c r="I185" s="156"/>
      <c r="L185" s="152"/>
      <c r="M185" s="157"/>
      <c r="T185" s="158"/>
      <c r="AT185" s="153" t="s">
        <v>178</v>
      </c>
      <c r="AU185" s="153" t="s">
        <v>84</v>
      </c>
      <c r="AV185" s="12" t="s">
        <v>84</v>
      </c>
      <c r="AW185" s="12" t="s">
        <v>31</v>
      </c>
      <c r="AX185" s="12" t="s">
        <v>74</v>
      </c>
      <c r="AY185" s="153" t="s">
        <v>138</v>
      </c>
    </row>
    <row r="186" spans="2:65" s="12" customFormat="1" ht="11.25">
      <c r="B186" s="152"/>
      <c r="D186" s="146" t="s">
        <v>178</v>
      </c>
      <c r="E186" s="153" t="s">
        <v>1</v>
      </c>
      <c r="F186" s="154" t="s">
        <v>1142</v>
      </c>
      <c r="H186" s="155">
        <v>1</v>
      </c>
      <c r="I186" s="156"/>
      <c r="L186" s="152"/>
      <c r="M186" s="157"/>
      <c r="T186" s="158"/>
      <c r="AT186" s="153" t="s">
        <v>178</v>
      </c>
      <c r="AU186" s="153" t="s">
        <v>84</v>
      </c>
      <c r="AV186" s="12" t="s">
        <v>84</v>
      </c>
      <c r="AW186" s="12" t="s">
        <v>31</v>
      </c>
      <c r="AX186" s="12" t="s">
        <v>74</v>
      </c>
      <c r="AY186" s="153" t="s">
        <v>138</v>
      </c>
    </row>
    <row r="187" spans="2:65" s="13" customFormat="1" ht="11.25">
      <c r="B187" s="163"/>
      <c r="D187" s="146" t="s">
        <v>178</v>
      </c>
      <c r="E187" s="164" t="s">
        <v>1</v>
      </c>
      <c r="F187" s="165" t="s">
        <v>221</v>
      </c>
      <c r="H187" s="166">
        <v>2</v>
      </c>
      <c r="I187" s="167"/>
      <c r="L187" s="163"/>
      <c r="M187" s="168"/>
      <c r="T187" s="169"/>
      <c r="AT187" s="164" t="s">
        <v>178</v>
      </c>
      <c r="AU187" s="164" t="s">
        <v>84</v>
      </c>
      <c r="AV187" s="13" t="s">
        <v>143</v>
      </c>
      <c r="AW187" s="13" t="s">
        <v>31</v>
      </c>
      <c r="AX187" s="13" t="s">
        <v>82</v>
      </c>
      <c r="AY187" s="164" t="s">
        <v>138</v>
      </c>
    </row>
    <row r="188" spans="2:65" s="1" customFormat="1" ht="24.2" customHeight="1">
      <c r="B188" s="131"/>
      <c r="C188" s="180" t="s">
        <v>7</v>
      </c>
      <c r="D188" s="180" t="s">
        <v>320</v>
      </c>
      <c r="E188" s="181" t="s">
        <v>1143</v>
      </c>
      <c r="F188" s="182" t="s">
        <v>1144</v>
      </c>
      <c r="G188" s="183" t="s">
        <v>298</v>
      </c>
      <c r="H188" s="184">
        <v>1</v>
      </c>
      <c r="I188" s="185"/>
      <c r="J188" s="186">
        <f>ROUND(I188*H188,2)</f>
        <v>0</v>
      </c>
      <c r="K188" s="187"/>
      <c r="L188" s="188"/>
      <c r="M188" s="189" t="s">
        <v>1</v>
      </c>
      <c r="N188" s="190" t="s">
        <v>39</v>
      </c>
      <c r="P188" s="142">
        <f>O188*H188</f>
        <v>0</v>
      </c>
      <c r="Q188" s="142">
        <v>1.4200000000000001E-2</v>
      </c>
      <c r="R188" s="142">
        <f>Q188*H188</f>
        <v>1.4200000000000001E-2</v>
      </c>
      <c r="S188" s="142">
        <v>0</v>
      </c>
      <c r="T188" s="143">
        <f>S188*H188</f>
        <v>0</v>
      </c>
      <c r="AR188" s="144" t="s">
        <v>445</v>
      </c>
      <c r="AT188" s="144" t="s">
        <v>320</v>
      </c>
      <c r="AU188" s="144" t="s">
        <v>84</v>
      </c>
      <c r="AY188" s="17" t="s">
        <v>138</v>
      </c>
      <c r="BE188" s="145">
        <f>IF(N188="základní",J188,0)</f>
        <v>0</v>
      </c>
      <c r="BF188" s="145">
        <f>IF(N188="snížená",J188,0)</f>
        <v>0</v>
      </c>
      <c r="BG188" s="145">
        <f>IF(N188="zákl. přenesená",J188,0)</f>
        <v>0</v>
      </c>
      <c r="BH188" s="145">
        <f>IF(N188="sníž. přenesená",J188,0)</f>
        <v>0</v>
      </c>
      <c r="BI188" s="145">
        <f>IF(N188="nulová",J188,0)</f>
        <v>0</v>
      </c>
      <c r="BJ188" s="17" t="s">
        <v>82</v>
      </c>
      <c r="BK188" s="145">
        <f>ROUND(I188*H188,2)</f>
        <v>0</v>
      </c>
      <c r="BL188" s="17" t="s">
        <v>367</v>
      </c>
      <c r="BM188" s="144" t="s">
        <v>1145</v>
      </c>
    </row>
    <row r="189" spans="2:65" s="1" customFormat="1" ht="19.5">
      <c r="B189" s="32"/>
      <c r="D189" s="146" t="s">
        <v>145</v>
      </c>
      <c r="F189" s="147" t="s">
        <v>1146</v>
      </c>
      <c r="I189" s="148"/>
      <c r="L189" s="32"/>
      <c r="M189" s="149"/>
      <c r="T189" s="56"/>
      <c r="AT189" s="17" t="s">
        <v>145</v>
      </c>
      <c r="AU189" s="17" t="s">
        <v>84</v>
      </c>
    </row>
    <row r="190" spans="2:65" s="1" customFormat="1" ht="16.5" customHeight="1">
      <c r="B190" s="131"/>
      <c r="C190" s="180" t="s">
        <v>399</v>
      </c>
      <c r="D190" s="180" t="s">
        <v>320</v>
      </c>
      <c r="E190" s="181" t="s">
        <v>1147</v>
      </c>
      <c r="F190" s="182" t="s">
        <v>1148</v>
      </c>
      <c r="G190" s="183" t="s">
        <v>298</v>
      </c>
      <c r="H190" s="184">
        <v>1</v>
      </c>
      <c r="I190" s="185"/>
      <c r="J190" s="186">
        <f>ROUND(I190*H190,2)</f>
        <v>0</v>
      </c>
      <c r="K190" s="187"/>
      <c r="L190" s="188"/>
      <c r="M190" s="189" t="s">
        <v>1</v>
      </c>
      <c r="N190" s="190" t="s">
        <v>39</v>
      </c>
      <c r="P190" s="142">
        <f>O190*H190</f>
        <v>0</v>
      </c>
      <c r="Q190" s="142">
        <v>1.4200000000000001E-2</v>
      </c>
      <c r="R190" s="142">
        <f>Q190*H190</f>
        <v>1.4200000000000001E-2</v>
      </c>
      <c r="S190" s="142">
        <v>0</v>
      </c>
      <c r="T190" s="143">
        <f>S190*H190</f>
        <v>0</v>
      </c>
      <c r="AR190" s="144" t="s">
        <v>445</v>
      </c>
      <c r="AT190" s="144" t="s">
        <v>320</v>
      </c>
      <c r="AU190" s="144" t="s">
        <v>84</v>
      </c>
      <c r="AY190" s="17" t="s">
        <v>138</v>
      </c>
      <c r="BE190" s="145">
        <f>IF(N190="základní",J190,0)</f>
        <v>0</v>
      </c>
      <c r="BF190" s="145">
        <f>IF(N190="snížená",J190,0)</f>
        <v>0</v>
      </c>
      <c r="BG190" s="145">
        <f>IF(N190="zákl. přenesená",J190,0)</f>
        <v>0</v>
      </c>
      <c r="BH190" s="145">
        <f>IF(N190="sníž. přenesená",J190,0)</f>
        <v>0</v>
      </c>
      <c r="BI190" s="145">
        <f>IF(N190="nulová",J190,0)</f>
        <v>0</v>
      </c>
      <c r="BJ190" s="17" t="s">
        <v>82</v>
      </c>
      <c r="BK190" s="145">
        <f>ROUND(I190*H190,2)</f>
        <v>0</v>
      </c>
      <c r="BL190" s="17" t="s">
        <v>367</v>
      </c>
      <c r="BM190" s="144" t="s">
        <v>1149</v>
      </c>
    </row>
    <row r="191" spans="2:65" s="1" customFormat="1" ht="19.5">
      <c r="B191" s="32"/>
      <c r="D191" s="146" t="s">
        <v>145</v>
      </c>
      <c r="F191" s="147" t="s">
        <v>1150</v>
      </c>
      <c r="I191" s="148"/>
      <c r="L191" s="32"/>
      <c r="M191" s="149"/>
      <c r="T191" s="56"/>
      <c r="AT191" s="17" t="s">
        <v>145</v>
      </c>
      <c r="AU191" s="17" t="s">
        <v>84</v>
      </c>
    </row>
    <row r="192" spans="2:65" s="11" customFormat="1" ht="22.9" customHeight="1">
      <c r="B192" s="121"/>
      <c r="D192" s="122" t="s">
        <v>73</v>
      </c>
      <c r="E192" s="150" t="s">
        <v>641</v>
      </c>
      <c r="F192" s="150" t="s">
        <v>642</v>
      </c>
      <c r="I192" s="124"/>
      <c r="J192" s="151">
        <f>BK192</f>
        <v>0</v>
      </c>
      <c r="L192" s="121"/>
      <c r="M192" s="126"/>
      <c r="P192" s="127">
        <f>P193</f>
        <v>0</v>
      </c>
      <c r="R192" s="127">
        <f>R193</f>
        <v>0</v>
      </c>
      <c r="T192" s="128">
        <f>T193</f>
        <v>0</v>
      </c>
      <c r="AR192" s="122" t="s">
        <v>82</v>
      </c>
      <c r="AT192" s="129" t="s">
        <v>73</v>
      </c>
      <c r="AU192" s="129" t="s">
        <v>82</v>
      </c>
      <c r="AY192" s="122" t="s">
        <v>138</v>
      </c>
      <c r="BK192" s="130">
        <f>BK193</f>
        <v>0</v>
      </c>
    </row>
    <row r="193" spans="2:65" s="1" customFormat="1" ht="24.2" customHeight="1">
      <c r="B193" s="131"/>
      <c r="C193" s="132" t="s">
        <v>403</v>
      </c>
      <c r="D193" s="132" t="s">
        <v>139</v>
      </c>
      <c r="E193" s="133" t="s">
        <v>1029</v>
      </c>
      <c r="F193" s="134" t="s">
        <v>1030</v>
      </c>
      <c r="G193" s="135" t="s">
        <v>227</v>
      </c>
      <c r="H193" s="136">
        <v>0.41499999999999998</v>
      </c>
      <c r="I193" s="137"/>
      <c r="J193" s="138">
        <f>ROUND(I193*H193,2)</f>
        <v>0</v>
      </c>
      <c r="K193" s="139"/>
      <c r="L193" s="32"/>
      <c r="M193" s="192" t="s">
        <v>1</v>
      </c>
      <c r="N193" s="193" t="s">
        <v>39</v>
      </c>
      <c r="O193" s="160"/>
      <c r="P193" s="194">
        <f>O193*H193</f>
        <v>0</v>
      </c>
      <c r="Q193" s="194">
        <v>0</v>
      </c>
      <c r="R193" s="194">
        <f>Q193*H193</f>
        <v>0</v>
      </c>
      <c r="S193" s="194">
        <v>0</v>
      </c>
      <c r="T193" s="195">
        <f>S193*H193</f>
        <v>0</v>
      </c>
      <c r="AR193" s="144" t="s">
        <v>143</v>
      </c>
      <c r="AT193" s="144" t="s">
        <v>139</v>
      </c>
      <c r="AU193" s="144" t="s">
        <v>84</v>
      </c>
      <c r="AY193" s="17" t="s">
        <v>138</v>
      </c>
      <c r="BE193" s="145">
        <f>IF(N193="základní",J193,0)</f>
        <v>0</v>
      </c>
      <c r="BF193" s="145">
        <f>IF(N193="snížená",J193,0)</f>
        <v>0</v>
      </c>
      <c r="BG193" s="145">
        <f>IF(N193="zákl. přenesená",J193,0)</f>
        <v>0</v>
      </c>
      <c r="BH193" s="145">
        <f>IF(N193="sníž. přenesená",J193,0)</f>
        <v>0</v>
      </c>
      <c r="BI193" s="145">
        <f>IF(N193="nulová",J193,0)</f>
        <v>0</v>
      </c>
      <c r="BJ193" s="17" t="s">
        <v>82</v>
      </c>
      <c r="BK193" s="145">
        <f>ROUND(I193*H193,2)</f>
        <v>0</v>
      </c>
      <c r="BL193" s="17" t="s">
        <v>143</v>
      </c>
      <c r="BM193" s="144" t="s">
        <v>1151</v>
      </c>
    </row>
    <row r="194" spans="2:65" s="1" customFormat="1" ht="6.95" customHeight="1">
      <c r="B194" s="44"/>
      <c r="C194" s="45"/>
      <c r="D194" s="45"/>
      <c r="E194" s="45"/>
      <c r="F194" s="45"/>
      <c r="G194" s="45"/>
      <c r="H194" s="45"/>
      <c r="I194" s="45"/>
      <c r="J194" s="45"/>
      <c r="K194" s="45"/>
      <c r="L194" s="32"/>
    </row>
  </sheetData>
  <autoFilter ref="C121:K193" xr:uid="{00000000-0009-0000-0000-000006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208"/>
  <sheetViews>
    <sheetView showGridLines="0" topLeftCell="A17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52" t="s">
        <v>5</v>
      </c>
      <c r="M2" s="237"/>
      <c r="N2" s="237"/>
      <c r="O2" s="237"/>
      <c r="P2" s="237"/>
      <c r="Q2" s="237"/>
      <c r="R2" s="237"/>
      <c r="S2" s="237"/>
      <c r="T2" s="237"/>
      <c r="U2" s="237"/>
      <c r="V2" s="237"/>
      <c r="AT2" s="17" t="s">
        <v>103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84</v>
      </c>
    </row>
    <row r="4" spans="2:46" ht="24.95" customHeight="1">
      <c r="B4" s="20"/>
      <c r="D4" s="21" t="s">
        <v>110</v>
      </c>
      <c r="L4" s="20"/>
      <c r="M4" s="88" t="s">
        <v>10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53" t="str">
        <f>'Rekapitulace stavby'!K6</f>
        <v>Park Homolka Beroun, 2. etapa</v>
      </c>
      <c r="F7" s="254"/>
      <c r="G7" s="254"/>
      <c r="H7" s="254"/>
      <c r="L7" s="20"/>
    </row>
    <row r="8" spans="2:46" s="1" customFormat="1" ht="12" customHeight="1">
      <c r="B8" s="32"/>
      <c r="D8" s="27" t="s">
        <v>111</v>
      </c>
      <c r="L8" s="32"/>
    </row>
    <row r="9" spans="2:46" s="1" customFormat="1" ht="16.5" customHeight="1">
      <c r="B9" s="32"/>
      <c r="E9" s="214" t="s">
        <v>1152</v>
      </c>
      <c r="F9" s="255"/>
      <c r="G9" s="255"/>
      <c r="H9" s="255"/>
      <c r="L9" s="32"/>
    </row>
    <row r="10" spans="2:46" s="1" customFormat="1" ht="11.25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15. 1. 2024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">
        <v>1153</v>
      </c>
      <c r="L14" s="32"/>
    </row>
    <row r="15" spans="2:46" s="1" customFormat="1" ht="18" customHeight="1">
      <c r="B15" s="32"/>
      <c r="E15" s="25" t="s">
        <v>1154</v>
      </c>
      <c r="I15" s="27" t="s">
        <v>27</v>
      </c>
      <c r="J15" s="25" t="s">
        <v>1155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28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56" t="str">
        <f>'Rekapitulace stavby'!E14</f>
        <v>Vyplň údaj</v>
      </c>
      <c r="F18" s="236"/>
      <c r="G18" s="236"/>
      <c r="H18" s="236"/>
      <c r="I18" s="27" t="s">
        <v>27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customHeight="1">
      <c r="B21" s="32"/>
      <c r="E21" s="25" t="s">
        <v>26</v>
      </c>
      <c r="I21" s="27" t="s">
        <v>27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32</v>
      </c>
      <c r="I23" s="27" t="s">
        <v>25</v>
      </c>
      <c r="J23" s="25" t="s">
        <v>1156</v>
      </c>
      <c r="L23" s="32"/>
    </row>
    <row r="24" spans="2:12" s="1" customFormat="1" ht="18" customHeight="1">
      <c r="B24" s="32"/>
      <c r="E24" s="25" t="s">
        <v>1157</v>
      </c>
      <c r="I24" s="27" t="s">
        <v>27</v>
      </c>
      <c r="J24" s="25" t="s">
        <v>1158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33</v>
      </c>
      <c r="L26" s="32"/>
    </row>
    <row r="27" spans="2:12" s="7" customFormat="1" ht="83.25" customHeight="1">
      <c r="B27" s="89"/>
      <c r="E27" s="241" t="s">
        <v>1159</v>
      </c>
      <c r="F27" s="241"/>
      <c r="G27" s="241"/>
      <c r="H27" s="241"/>
      <c r="L27" s="89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0" t="s">
        <v>34</v>
      </c>
      <c r="J30" s="66">
        <f>ROUND(J130,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36</v>
      </c>
      <c r="I32" s="35" t="s">
        <v>35</v>
      </c>
      <c r="J32" s="35" t="s">
        <v>37</v>
      </c>
      <c r="L32" s="32"/>
    </row>
    <row r="33" spans="2:12" s="1" customFormat="1" ht="14.45" customHeight="1">
      <c r="B33" s="32"/>
      <c r="D33" s="55" t="s">
        <v>38</v>
      </c>
      <c r="E33" s="27" t="s">
        <v>39</v>
      </c>
      <c r="F33" s="91">
        <f>ROUND((SUM(BE130:BE207)),  2)</f>
        <v>0</v>
      </c>
      <c r="I33" s="92">
        <v>0.21</v>
      </c>
      <c r="J33" s="91">
        <f>ROUND(((SUM(BE130:BE207))*I33),  2)</f>
        <v>0</v>
      </c>
      <c r="L33" s="32"/>
    </row>
    <row r="34" spans="2:12" s="1" customFormat="1" ht="14.45" customHeight="1">
      <c r="B34" s="32"/>
      <c r="E34" s="27" t="s">
        <v>40</v>
      </c>
      <c r="F34" s="91">
        <f>ROUND((SUM(BF130:BF207)),  2)</f>
        <v>0</v>
      </c>
      <c r="I34" s="92">
        <v>0.15</v>
      </c>
      <c r="J34" s="91">
        <f>ROUND(((SUM(BF130:BF207))*I34),  2)</f>
        <v>0</v>
      </c>
      <c r="L34" s="32"/>
    </row>
    <row r="35" spans="2:12" s="1" customFormat="1" ht="14.45" hidden="1" customHeight="1">
      <c r="B35" s="32"/>
      <c r="E35" s="27" t="s">
        <v>41</v>
      </c>
      <c r="F35" s="91">
        <f>ROUND((SUM(BG130:BG207)),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42</v>
      </c>
      <c r="F36" s="91">
        <f>ROUND((SUM(BH130:BH207)),  2)</f>
        <v>0</v>
      </c>
      <c r="I36" s="92">
        <v>0.15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43</v>
      </c>
      <c r="F37" s="91">
        <f>ROUND((SUM(BI130:BI207)),  2)</f>
        <v>0</v>
      </c>
      <c r="I37" s="92">
        <v>0</v>
      </c>
      <c r="J37" s="91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3"/>
      <c r="D39" s="94" t="s">
        <v>44</v>
      </c>
      <c r="E39" s="57"/>
      <c r="F39" s="57"/>
      <c r="G39" s="95" t="s">
        <v>45</v>
      </c>
      <c r="H39" s="96" t="s">
        <v>46</v>
      </c>
      <c r="I39" s="57"/>
      <c r="J39" s="97">
        <f>SUM(J30:J37)</f>
        <v>0</v>
      </c>
      <c r="K39" s="98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47</v>
      </c>
      <c r="E50" s="42"/>
      <c r="F50" s="42"/>
      <c r="G50" s="41" t="s">
        <v>48</v>
      </c>
      <c r="H50" s="42"/>
      <c r="I50" s="42"/>
      <c r="J50" s="42"/>
      <c r="K50" s="42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3" t="s">
        <v>49</v>
      </c>
      <c r="E61" s="34"/>
      <c r="F61" s="99" t="s">
        <v>50</v>
      </c>
      <c r="G61" s="43" t="s">
        <v>49</v>
      </c>
      <c r="H61" s="34"/>
      <c r="I61" s="34"/>
      <c r="J61" s="100" t="s">
        <v>50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1" t="s">
        <v>51</v>
      </c>
      <c r="E65" s="42"/>
      <c r="F65" s="42"/>
      <c r="G65" s="41" t="s">
        <v>52</v>
      </c>
      <c r="H65" s="42"/>
      <c r="I65" s="42"/>
      <c r="J65" s="42"/>
      <c r="K65" s="42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3" t="s">
        <v>49</v>
      </c>
      <c r="E76" s="34"/>
      <c r="F76" s="99" t="s">
        <v>50</v>
      </c>
      <c r="G76" s="43" t="s">
        <v>49</v>
      </c>
      <c r="H76" s="34"/>
      <c r="I76" s="34"/>
      <c r="J76" s="100" t="s">
        <v>50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113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53" t="str">
        <f>E7</f>
        <v>Park Homolka Beroun, 2. etapa</v>
      </c>
      <c r="F85" s="254"/>
      <c r="G85" s="254"/>
      <c r="H85" s="254"/>
      <c r="L85" s="32"/>
    </row>
    <row r="86" spans="2:47" s="1" customFormat="1" ht="12" customHeight="1">
      <c r="B86" s="32"/>
      <c r="C86" s="27" t="s">
        <v>111</v>
      </c>
      <c r="L86" s="32"/>
    </row>
    <row r="87" spans="2:47" s="1" customFormat="1" ht="16.5" customHeight="1">
      <c r="B87" s="32"/>
      <c r="E87" s="214" t="str">
        <f>E9</f>
        <v>SO 400 - Elektro a sdělovací objekty - osvětlení</v>
      </c>
      <c r="F87" s="255"/>
      <c r="G87" s="255"/>
      <c r="H87" s="255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Beroun</v>
      </c>
      <c r="I89" s="27" t="s">
        <v>22</v>
      </c>
      <c r="J89" s="52" t="str">
        <f>IF(J12="","",J12)</f>
        <v>15. 1. 2024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24</v>
      </c>
      <c r="F91" s="25" t="str">
        <f>E15</f>
        <v>Město Beroun</v>
      </c>
      <c r="I91" s="27" t="s">
        <v>30</v>
      </c>
      <c r="J91" s="30" t="str">
        <f>E21</f>
        <v xml:space="preserve"> </v>
      </c>
      <c r="L91" s="32"/>
    </row>
    <row r="92" spans="2:47" s="1" customFormat="1" ht="25.7" customHeight="1">
      <c r="B92" s="32"/>
      <c r="C92" s="27" t="s">
        <v>28</v>
      </c>
      <c r="F92" s="25" t="str">
        <f>IF(E18="","",E18)</f>
        <v>Vyplň údaj</v>
      </c>
      <c r="I92" s="27" t="s">
        <v>32</v>
      </c>
      <c r="J92" s="30" t="str">
        <f>E24</f>
        <v>EFektivní OSvětlování s.r.o.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114</v>
      </c>
      <c r="D94" s="93"/>
      <c r="E94" s="93"/>
      <c r="F94" s="93"/>
      <c r="G94" s="93"/>
      <c r="H94" s="93"/>
      <c r="I94" s="93"/>
      <c r="J94" s="102" t="s">
        <v>115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3" t="s">
        <v>116</v>
      </c>
      <c r="J96" s="66">
        <f>J130</f>
        <v>0</v>
      </c>
      <c r="L96" s="32"/>
      <c r="AU96" s="17" t="s">
        <v>117</v>
      </c>
    </row>
    <row r="97" spans="2:12" s="8" customFormat="1" ht="24.95" customHeight="1">
      <c r="B97" s="104"/>
      <c r="D97" s="105" t="s">
        <v>200</v>
      </c>
      <c r="E97" s="106"/>
      <c r="F97" s="106"/>
      <c r="G97" s="106"/>
      <c r="H97" s="106"/>
      <c r="I97" s="106"/>
      <c r="J97" s="107">
        <f>J131</f>
        <v>0</v>
      </c>
      <c r="L97" s="104"/>
    </row>
    <row r="98" spans="2:12" s="9" customFormat="1" ht="19.899999999999999" customHeight="1">
      <c r="B98" s="108"/>
      <c r="D98" s="109" t="s">
        <v>293</v>
      </c>
      <c r="E98" s="110"/>
      <c r="F98" s="110"/>
      <c r="G98" s="110"/>
      <c r="H98" s="110"/>
      <c r="I98" s="110"/>
      <c r="J98" s="111">
        <f>J132</f>
        <v>0</v>
      </c>
      <c r="L98" s="108"/>
    </row>
    <row r="99" spans="2:12" s="9" customFormat="1" ht="19.899999999999999" customHeight="1">
      <c r="B99" s="108"/>
      <c r="D99" s="109" t="s">
        <v>202</v>
      </c>
      <c r="E99" s="110"/>
      <c r="F99" s="110"/>
      <c r="G99" s="110"/>
      <c r="H99" s="110"/>
      <c r="I99" s="110"/>
      <c r="J99" s="111">
        <f>J136</f>
        <v>0</v>
      </c>
      <c r="L99" s="108"/>
    </row>
    <row r="100" spans="2:12" s="9" customFormat="1" ht="19.899999999999999" customHeight="1">
      <c r="B100" s="108"/>
      <c r="D100" s="109" t="s">
        <v>295</v>
      </c>
      <c r="E100" s="110"/>
      <c r="F100" s="110"/>
      <c r="G100" s="110"/>
      <c r="H100" s="110"/>
      <c r="I100" s="110"/>
      <c r="J100" s="111">
        <f>J139</f>
        <v>0</v>
      </c>
      <c r="L100" s="108"/>
    </row>
    <row r="101" spans="2:12" s="8" customFormat="1" ht="24.95" customHeight="1">
      <c r="B101" s="104"/>
      <c r="D101" s="105" t="s">
        <v>1160</v>
      </c>
      <c r="E101" s="106"/>
      <c r="F101" s="106"/>
      <c r="G101" s="106"/>
      <c r="H101" s="106"/>
      <c r="I101" s="106"/>
      <c r="J101" s="107">
        <f>J143</f>
        <v>0</v>
      </c>
      <c r="L101" s="104"/>
    </row>
    <row r="102" spans="2:12" s="9" customFormat="1" ht="19.899999999999999" customHeight="1">
      <c r="B102" s="108"/>
      <c r="D102" s="109" t="s">
        <v>1161</v>
      </c>
      <c r="E102" s="110"/>
      <c r="F102" s="110"/>
      <c r="G102" s="110"/>
      <c r="H102" s="110"/>
      <c r="I102" s="110"/>
      <c r="J102" s="111">
        <f>J144</f>
        <v>0</v>
      </c>
      <c r="L102" s="108"/>
    </row>
    <row r="103" spans="2:12" s="9" customFormat="1" ht="19.899999999999999" customHeight="1">
      <c r="B103" s="108"/>
      <c r="D103" s="109" t="s">
        <v>1162</v>
      </c>
      <c r="E103" s="110"/>
      <c r="F103" s="110"/>
      <c r="G103" s="110"/>
      <c r="H103" s="110"/>
      <c r="I103" s="110"/>
      <c r="J103" s="111">
        <f>J174</f>
        <v>0</v>
      </c>
      <c r="L103" s="108"/>
    </row>
    <row r="104" spans="2:12" s="8" customFormat="1" ht="24.95" customHeight="1">
      <c r="B104" s="104"/>
      <c r="D104" s="105" t="s">
        <v>1163</v>
      </c>
      <c r="E104" s="106"/>
      <c r="F104" s="106"/>
      <c r="G104" s="106"/>
      <c r="H104" s="106"/>
      <c r="I104" s="106"/>
      <c r="J104" s="107">
        <f>J191</f>
        <v>0</v>
      </c>
      <c r="L104" s="104"/>
    </row>
    <row r="105" spans="2:12" s="8" customFormat="1" ht="24.95" customHeight="1">
      <c r="B105" s="104"/>
      <c r="D105" s="105" t="s">
        <v>118</v>
      </c>
      <c r="E105" s="106"/>
      <c r="F105" s="106"/>
      <c r="G105" s="106"/>
      <c r="H105" s="106"/>
      <c r="I105" s="106"/>
      <c r="J105" s="107">
        <f>J194</f>
        <v>0</v>
      </c>
      <c r="L105" s="104"/>
    </row>
    <row r="106" spans="2:12" s="9" customFormat="1" ht="19.899999999999999" customHeight="1">
      <c r="B106" s="108"/>
      <c r="D106" s="109" t="s">
        <v>1164</v>
      </c>
      <c r="E106" s="110"/>
      <c r="F106" s="110"/>
      <c r="G106" s="110"/>
      <c r="H106" s="110"/>
      <c r="I106" s="110"/>
      <c r="J106" s="111">
        <f>J195</f>
        <v>0</v>
      </c>
      <c r="L106" s="108"/>
    </row>
    <row r="107" spans="2:12" s="9" customFormat="1" ht="19.899999999999999" customHeight="1">
      <c r="B107" s="108"/>
      <c r="D107" s="109" t="s">
        <v>1165</v>
      </c>
      <c r="E107" s="110"/>
      <c r="F107" s="110"/>
      <c r="G107" s="110"/>
      <c r="H107" s="110"/>
      <c r="I107" s="110"/>
      <c r="J107" s="111">
        <f>J201</f>
        <v>0</v>
      </c>
      <c r="L107" s="108"/>
    </row>
    <row r="108" spans="2:12" s="9" customFormat="1" ht="19.899999999999999" customHeight="1">
      <c r="B108" s="108"/>
      <c r="D108" s="109" t="s">
        <v>120</v>
      </c>
      <c r="E108" s="110"/>
      <c r="F108" s="110"/>
      <c r="G108" s="110"/>
      <c r="H108" s="110"/>
      <c r="I108" s="110"/>
      <c r="J108" s="111">
        <f>J202</f>
        <v>0</v>
      </c>
      <c r="L108" s="108"/>
    </row>
    <row r="109" spans="2:12" s="9" customFormat="1" ht="19.899999999999999" customHeight="1">
      <c r="B109" s="108"/>
      <c r="D109" s="109" t="s">
        <v>1166</v>
      </c>
      <c r="E109" s="110"/>
      <c r="F109" s="110"/>
      <c r="G109" s="110"/>
      <c r="H109" s="110"/>
      <c r="I109" s="110"/>
      <c r="J109" s="111">
        <f>J204</f>
        <v>0</v>
      </c>
      <c r="L109" s="108"/>
    </row>
    <row r="110" spans="2:12" s="9" customFormat="1" ht="19.899999999999999" customHeight="1">
      <c r="B110" s="108"/>
      <c r="D110" s="109" t="s">
        <v>1167</v>
      </c>
      <c r="E110" s="110"/>
      <c r="F110" s="110"/>
      <c r="G110" s="110"/>
      <c r="H110" s="110"/>
      <c r="I110" s="110"/>
      <c r="J110" s="111">
        <f>J206</f>
        <v>0</v>
      </c>
      <c r="L110" s="108"/>
    </row>
    <row r="111" spans="2:12" s="1" customFormat="1" ht="21.75" customHeight="1">
      <c r="B111" s="32"/>
      <c r="L111" s="32"/>
    </row>
    <row r="112" spans="2:12" s="1" customFormat="1" ht="6.95" customHeight="1">
      <c r="B112" s="44"/>
      <c r="C112" s="45"/>
      <c r="D112" s="45"/>
      <c r="E112" s="45"/>
      <c r="F112" s="45"/>
      <c r="G112" s="45"/>
      <c r="H112" s="45"/>
      <c r="I112" s="45"/>
      <c r="J112" s="45"/>
      <c r="K112" s="45"/>
      <c r="L112" s="32"/>
    </row>
    <row r="116" spans="2:12" s="1" customFormat="1" ht="6.95" customHeight="1">
      <c r="B116" s="46"/>
      <c r="C116" s="47"/>
      <c r="D116" s="47"/>
      <c r="E116" s="47"/>
      <c r="F116" s="47"/>
      <c r="G116" s="47"/>
      <c r="H116" s="47"/>
      <c r="I116" s="47"/>
      <c r="J116" s="47"/>
      <c r="K116" s="47"/>
      <c r="L116" s="32"/>
    </row>
    <row r="117" spans="2:12" s="1" customFormat="1" ht="24.95" customHeight="1">
      <c r="B117" s="32"/>
      <c r="C117" s="21" t="s">
        <v>122</v>
      </c>
      <c r="L117" s="32"/>
    </row>
    <row r="118" spans="2:12" s="1" customFormat="1" ht="6.95" customHeight="1">
      <c r="B118" s="32"/>
      <c r="L118" s="32"/>
    </row>
    <row r="119" spans="2:12" s="1" customFormat="1" ht="12" customHeight="1">
      <c r="B119" s="32"/>
      <c r="C119" s="27" t="s">
        <v>16</v>
      </c>
      <c r="L119" s="32"/>
    </row>
    <row r="120" spans="2:12" s="1" customFormat="1" ht="16.5" customHeight="1">
      <c r="B120" s="32"/>
      <c r="E120" s="253" t="str">
        <f>E7</f>
        <v>Park Homolka Beroun, 2. etapa</v>
      </c>
      <c r="F120" s="254"/>
      <c r="G120" s="254"/>
      <c r="H120" s="254"/>
      <c r="L120" s="32"/>
    </row>
    <row r="121" spans="2:12" s="1" customFormat="1" ht="12" customHeight="1">
      <c r="B121" s="32"/>
      <c r="C121" s="27" t="s">
        <v>111</v>
      </c>
      <c r="L121" s="32"/>
    </row>
    <row r="122" spans="2:12" s="1" customFormat="1" ht="16.5" customHeight="1">
      <c r="B122" s="32"/>
      <c r="E122" s="214" t="str">
        <f>E9</f>
        <v>SO 400 - Elektro a sdělovací objekty - osvětlení</v>
      </c>
      <c r="F122" s="255"/>
      <c r="G122" s="255"/>
      <c r="H122" s="255"/>
      <c r="L122" s="32"/>
    </row>
    <row r="123" spans="2:12" s="1" customFormat="1" ht="6.95" customHeight="1">
      <c r="B123" s="32"/>
      <c r="L123" s="32"/>
    </row>
    <row r="124" spans="2:12" s="1" customFormat="1" ht="12" customHeight="1">
      <c r="B124" s="32"/>
      <c r="C124" s="27" t="s">
        <v>20</v>
      </c>
      <c r="F124" s="25" t="str">
        <f>F12</f>
        <v>Beroun</v>
      </c>
      <c r="I124" s="27" t="s">
        <v>22</v>
      </c>
      <c r="J124" s="52" t="str">
        <f>IF(J12="","",J12)</f>
        <v>15. 1. 2024</v>
      </c>
      <c r="L124" s="32"/>
    </row>
    <row r="125" spans="2:12" s="1" customFormat="1" ht="6.95" customHeight="1">
      <c r="B125" s="32"/>
      <c r="L125" s="32"/>
    </row>
    <row r="126" spans="2:12" s="1" customFormat="1" ht="15.2" customHeight="1">
      <c r="B126" s="32"/>
      <c r="C126" s="27" t="s">
        <v>24</v>
      </c>
      <c r="F126" s="25" t="str">
        <f>E15</f>
        <v>Město Beroun</v>
      </c>
      <c r="I126" s="27" t="s">
        <v>30</v>
      </c>
      <c r="J126" s="30" t="str">
        <f>E21</f>
        <v xml:space="preserve"> </v>
      </c>
      <c r="L126" s="32"/>
    </row>
    <row r="127" spans="2:12" s="1" customFormat="1" ht="25.7" customHeight="1">
      <c r="B127" s="32"/>
      <c r="C127" s="27" t="s">
        <v>28</v>
      </c>
      <c r="F127" s="25" t="str">
        <f>IF(E18="","",E18)</f>
        <v>Vyplň údaj</v>
      </c>
      <c r="I127" s="27" t="s">
        <v>32</v>
      </c>
      <c r="J127" s="30" t="str">
        <f>E24</f>
        <v>EFektivní OSvětlování s.r.o.</v>
      </c>
      <c r="L127" s="32"/>
    </row>
    <row r="128" spans="2:12" s="1" customFormat="1" ht="10.35" customHeight="1">
      <c r="B128" s="32"/>
      <c r="L128" s="32"/>
    </row>
    <row r="129" spans="2:65" s="10" customFormat="1" ht="29.25" customHeight="1">
      <c r="B129" s="112"/>
      <c r="C129" s="113" t="s">
        <v>123</v>
      </c>
      <c r="D129" s="114" t="s">
        <v>59</v>
      </c>
      <c r="E129" s="114" t="s">
        <v>55</v>
      </c>
      <c r="F129" s="114" t="s">
        <v>56</v>
      </c>
      <c r="G129" s="114" t="s">
        <v>124</v>
      </c>
      <c r="H129" s="114" t="s">
        <v>125</v>
      </c>
      <c r="I129" s="114" t="s">
        <v>126</v>
      </c>
      <c r="J129" s="115" t="s">
        <v>115</v>
      </c>
      <c r="K129" s="116" t="s">
        <v>127</v>
      </c>
      <c r="L129" s="112"/>
      <c r="M129" s="59" t="s">
        <v>1</v>
      </c>
      <c r="N129" s="60" t="s">
        <v>38</v>
      </c>
      <c r="O129" s="60" t="s">
        <v>128</v>
      </c>
      <c r="P129" s="60" t="s">
        <v>129</v>
      </c>
      <c r="Q129" s="60" t="s">
        <v>130</v>
      </c>
      <c r="R129" s="60" t="s">
        <v>131</v>
      </c>
      <c r="S129" s="60" t="s">
        <v>132</v>
      </c>
      <c r="T129" s="61" t="s">
        <v>133</v>
      </c>
    </row>
    <row r="130" spans="2:65" s="1" customFormat="1" ht="22.9" customHeight="1">
      <c r="B130" s="32"/>
      <c r="C130" s="64" t="s">
        <v>134</v>
      </c>
      <c r="J130" s="117">
        <f>BK130</f>
        <v>0</v>
      </c>
      <c r="L130" s="32"/>
      <c r="M130" s="62"/>
      <c r="N130" s="53"/>
      <c r="O130" s="53"/>
      <c r="P130" s="118">
        <f>P131+P143+P191+P194</f>
        <v>0</v>
      </c>
      <c r="Q130" s="53"/>
      <c r="R130" s="118">
        <f>R131+R143+R191+R194</f>
        <v>99.075871570000004</v>
      </c>
      <c r="S130" s="53"/>
      <c r="T130" s="119">
        <f>T131+T143+T191+T194</f>
        <v>0.79649999999999999</v>
      </c>
      <c r="AT130" s="17" t="s">
        <v>73</v>
      </c>
      <c r="AU130" s="17" t="s">
        <v>117</v>
      </c>
      <c r="BK130" s="120">
        <f>BK131+BK143+BK191+BK194</f>
        <v>0</v>
      </c>
    </row>
    <row r="131" spans="2:65" s="11" customFormat="1" ht="25.9" customHeight="1">
      <c r="B131" s="121"/>
      <c r="D131" s="122" t="s">
        <v>73</v>
      </c>
      <c r="E131" s="123" t="s">
        <v>203</v>
      </c>
      <c r="F131" s="123" t="s">
        <v>204</v>
      </c>
      <c r="I131" s="124"/>
      <c r="J131" s="125">
        <f>BK131</f>
        <v>0</v>
      </c>
      <c r="L131" s="121"/>
      <c r="M131" s="126"/>
      <c r="P131" s="127">
        <f>P132+P136+P139</f>
        <v>0</v>
      </c>
      <c r="R131" s="127">
        <f>R132+R136+R139</f>
        <v>1.51920725</v>
      </c>
      <c r="T131" s="128">
        <f>T132+T136+T139</f>
        <v>0</v>
      </c>
      <c r="AR131" s="122" t="s">
        <v>82</v>
      </c>
      <c r="AT131" s="129" t="s">
        <v>73</v>
      </c>
      <c r="AU131" s="129" t="s">
        <v>74</v>
      </c>
      <c r="AY131" s="122" t="s">
        <v>138</v>
      </c>
      <c r="BK131" s="130">
        <f>BK132+BK136+BK139</f>
        <v>0</v>
      </c>
    </row>
    <row r="132" spans="2:65" s="11" customFormat="1" ht="22.9" customHeight="1">
      <c r="B132" s="121"/>
      <c r="D132" s="122" t="s">
        <v>73</v>
      </c>
      <c r="E132" s="150" t="s">
        <v>137</v>
      </c>
      <c r="F132" s="150" t="s">
        <v>522</v>
      </c>
      <c r="I132" s="124"/>
      <c r="J132" s="151">
        <f>BK132</f>
        <v>0</v>
      </c>
      <c r="L132" s="121"/>
      <c r="M132" s="126"/>
      <c r="P132" s="127">
        <f>SUM(P133:P135)</f>
        <v>0</v>
      </c>
      <c r="R132" s="127">
        <f>SUM(R133:R135)</f>
        <v>1.0644900000000002</v>
      </c>
      <c r="T132" s="128">
        <f>SUM(T133:T135)</f>
        <v>0</v>
      </c>
      <c r="AR132" s="122" t="s">
        <v>82</v>
      </c>
      <c r="AT132" s="129" t="s">
        <v>73</v>
      </c>
      <c r="AU132" s="129" t="s">
        <v>82</v>
      </c>
      <c r="AY132" s="122" t="s">
        <v>138</v>
      </c>
      <c r="BK132" s="130">
        <f>SUM(BK133:BK135)</f>
        <v>0</v>
      </c>
    </row>
    <row r="133" spans="2:65" s="1" customFormat="1" ht="37.9" customHeight="1">
      <c r="B133" s="131"/>
      <c r="C133" s="132" t="s">
        <v>82</v>
      </c>
      <c r="D133" s="132" t="s">
        <v>139</v>
      </c>
      <c r="E133" s="133" t="s">
        <v>1168</v>
      </c>
      <c r="F133" s="134" t="s">
        <v>1169</v>
      </c>
      <c r="G133" s="135" t="s">
        <v>207</v>
      </c>
      <c r="H133" s="136">
        <v>1.5</v>
      </c>
      <c r="I133" s="137"/>
      <c r="J133" s="138">
        <f>ROUND(I133*H133,2)</f>
        <v>0</v>
      </c>
      <c r="K133" s="139"/>
      <c r="L133" s="32"/>
      <c r="M133" s="140" t="s">
        <v>1</v>
      </c>
      <c r="N133" s="141" t="s">
        <v>39</v>
      </c>
      <c r="P133" s="142">
        <f>O133*H133</f>
        <v>0</v>
      </c>
      <c r="Q133" s="142">
        <v>0.46</v>
      </c>
      <c r="R133" s="142">
        <f>Q133*H133</f>
        <v>0.69000000000000006</v>
      </c>
      <c r="S133" s="142">
        <v>0</v>
      </c>
      <c r="T133" s="143">
        <f>S133*H133</f>
        <v>0</v>
      </c>
      <c r="AR133" s="144" t="s">
        <v>143</v>
      </c>
      <c r="AT133" s="144" t="s">
        <v>139</v>
      </c>
      <c r="AU133" s="144" t="s">
        <v>84</v>
      </c>
      <c r="AY133" s="17" t="s">
        <v>138</v>
      </c>
      <c r="BE133" s="145">
        <f>IF(N133="základní",J133,0)</f>
        <v>0</v>
      </c>
      <c r="BF133" s="145">
        <f>IF(N133="snížená",J133,0)</f>
        <v>0</v>
      </c>
      <c r="BG133" s="145">
        <f>IF(N133="zákl. přenesená",J133,0)</f>
        <v>0</v>
      </c>
      <c r="BH133" s="145">
        <f>IF(N133="sníž. přenesená",J133,0)</f>
        <v>0</v>
      </c>
      <c r="BI133" s="145">
        <f>IF(N133="nulová",J133,0)</f>
        <v>0</v>
      </c>
      <c r="BJ133" s="17" t="s">
        <v>82</v>
      </c>
      <c r="BK133" s="145">
        <f>ROUND(I133*H133,2)</f>
        <v>0</v>
      </c>
      <c r="BL133" s="17" t="s">
        <v>143</v>
      </c>
      <c r="BM133" s="144" t="s">
        <v>1170</v>
      </c>
    </row>
    <row r="134" spans="2:65" s="1" customFormat="1" ht="33" customHeight="1">
      <c r="B134" s="131"/>
      <c r="C134" s="132" t="s">
        <v>84</v>
      </c>
      <c r="D134" s="132" t="s">
        <v>139</v>
      </c>
      <c r="E134" s="133" t="s">
        <v>1171</v>
      </c>
      <c r="F134" s="134" t="s">
        <v>1172</v>
      </c>
      <c r="G134" s="135" t="s">
        <v>207</v>
      </c>
      <c r="H134" s="136">
        <v>1.5</v>
      </c>
      <c r="I134" s="137"/>
      <c r="J134" s="138">
        <f>ROUND(I134*H134,2)</f>
        <v>0</v>
      </c>
      <c r="K134" s="139"/>
      <c r="L134" s="32"/>
      <c r="M134" s="140" t="s">
        <v>1</v>
      </c>
      <c r="N134" s="141" t="s">
        <v>39</v>
      </c>
      <c r="P134" s="142">
        <f>O134*H134</f>
        <v>0</v>
      </c>
      <c r="Q134" s="142">
        <v>0.12</v>
      </c>
      <c r="R134" s="142">
        <f>Q134*H134</f>
        <v>0.18</v>
      </c>
      <c r="S134" s="142">
        <v>0</v>
      </c>
      <c r="T134" s="143">
        <f>S134*H134</f>
        <v>0</v>
      </c>
      <c r="AR134" s="144" t="s">
        <v>143</v>
      </c>
      <c r="AT134" s="144" t="s">
        <v>139</v>
      </c>
      <c r="AU134" s="144" t="s">
        <v>84</v>
      </c>
      <c r="AY134" s="17" t="s">
        <v>138</v>
      </c>
      <c r="BE134" s="145">
        <f>IF(N134="základní",J134,0)</f>
        <v>0</v>
      </c>
      <c r="BF134" s="145">
        <f>IF(N134="snížená",J134,0)</f>
        <v>0</v>
      </c>
      <c r="BG134" s="145">
        <f>IF(N134="zákl. přenesená",J134,0)</f>
        <v>0</v>
      </c>
      <c r="BH134" s="145">
        <f>IF(N134="sníž. přenesená",J134,0)</f>
        <v>0</v>
      </c>
      <c r="BI134" s="145">
        <f>IF(N134="nulová",J134,0)</f>
        <v>0</v>
      </c>
      <c r="BJ134" s="17" t="s">
        <v>82</v>
      </c>
      <c r="BK134" s="145">
        <f>ROUND(I134*H134,2)</f>
        <v>0</v>
      </c>
      <c r="BL134" s="17" t="s">
        <v>143</v>
      </c>
      <c r="BM134" s="144" t="s">
        <v>1173</v>
      </c>
    </row>
    <row r="135" spans="2:65" s="1" customFormat="1" ht="44.25" customHeight="1">
      <c r="B135" s="131"/>
      <c r="C135" s="132" t="s">
        <v>154</v>
      </c>
      <c r="D135" s="132" t="s">
        <v>139</v>
      </c>
      <c r="E135" s="133" t="s">
        <v>1174</v>
      </c>
      <c r="F135" s="134" t="s">
        <v>1175</v>
      </c>
      <c r="G135" s="135" t="s">
        <v>207</v>
      </c>
      <c r="H135" s="136">
        <v>1.5</v>
      </c>
      <c r="I135" s="137"/>
      <c r="J135" s="138">
        <f>ROUND(I135*H135,2)</f>
        <v>0</v>
      </c>
      <c r="K135" s="139"/>
      <c r="L135" s="32"/>
      <c r="M135" s="140" t="s">
        <v>1</v>
      </c>
      <c r="N135" s="141" t="s">
        <v>39</v>
      </c>
      <c r="P135" s="142">
        <f>O135*H135</f>
        <v>0</v>
      </c>
      <c r="Q135" s="142">
        <v>0.12966</v>
      </c>
      <c r="R135" s="142">
        <f>Q135*H135</f>
        <v>0.19449</v>
      </c>
      <c r="S135" s="142">
        <v>0</v>
      </c>
      <c r="T135" s="143">
        <f>S135*H135</f>
        <v>0</v>
      </c>
      <c r="AR135" s="144" t="s">
        <v>143</v>
      </c>
      <c r="AT135" s="144" t="s">
        <v>139</v>
      </c>
      <c r="AU135" s="144" t="s">
        <v>84</v>
      </c>
      <c r="AY135" s="17" t="s">
        <v>138</v>
      </c>
      <c r="BE135" s="145">
        <f>IF(N135="základní",J135,0)</f>
        <v>0</v>
      </c>
      <c r="BF135" s="145">
        <f>IF(N135="snížená",J135,0)</f>
        <v>0</v>
      </c>
      <c r="BG135" s="145">
        <f>IF(N135="zákl. přenesená",J135,0)</f>
        <v>0</v>
      </c>
      <c r="BH135" s="145">
        <f>IF(N135="sníž. přenesená",J135,0)</f>
        <v>0</v>
      </c>
      <c r="BI135" s="145">
        <f>IF(N135="nulová",J135,0)</f>
        <v>0</v>
      </c>
      <c r="BJ135" s="17" t="s">
        <v>82</v>
      </c>
      <c r="BK135" s="145">
        <f>ROUND(I135*H135,2)</f>
        <v>0</v>
      </c>
      <c r="BL135" s="17" t="s">
        <v>143</v>
      </c>
      <c r="BM135" s="144" t="s">
        <v>1176</v>
      </c>
    </row>
    <row r="136" spans="2:65" s="11" customFormat="1" ht="22.9" customHeight="1">
      <c r="B136" s="121"/>
      <c r="D136" s="122" t="s">
        <v>73</v>
      </c>
      <c r="E136" s="150" t="s">
        <v>186</v>
      </c>
      <c r="F136" s="150" t="s">
        <v>240</v>
      </c>
      <c r="I136" s="124"/>
      <c r="J136" s="151">
        <f>BK136</f>
        <v>0</v>
      </c>
      <c r="L136" s="121"/>
      <c r="M136" s="126"/>
      <c r="P136" s="127">
        <f>SUM(P137:P138)</f>
        <v>0</v>
      </c>
      <c r="R136" s="127">
        <f>SUM(R137:R138)</f>
        <v>0.45471724999999996</v>
      </c>
      <c r="T136" s="128">
        <f>SUM(T137:T138)</f>
        <v>0</v>
      </c>
      <c r="AR136" s="122" t="s">
        <v>82</v>
      </c>
      <c r="AT136" s="129" t="s">
        <v>73</v>
      </c>
      <c r="AU136" s="129" t="s">
        <v>82</v>
      </c>
      <c r="AY136" s="122" t="s">
        <v>138</v>
      </c>
      <c r="BK136" s="130">
        <f>SUM(BK137:BK138)</f>
        <v>0</v>
      </c>
    </row>
    <row r="137" spans="2:65" s="1" customFormat="1" ht="44.25" customHeight="1">
      <c r="B137" s="131"/>
      <c r="C137" s="132" t="s">
        <v>143</v>
      </c>
      <c r="D137" s="132" t="s">
        <v>139</v>
      </c>
      <c r="E137" s="133" t="s">
        <v>1177</v>
      </c>
      <c r="F137" s="134" t="s">
        <v>1178</v>
      </c>
      <c r="G137" s="135" t="s">
        <v>214</v>
      </c>
      <c r="H137" s="136">
        <v>5.1999999999999998E-2</v>
      </c>
      <c r="I137" s="137"/>
      <c r="J137" s="138">
        <f>ROUND(I137*H137,2)</f>
        <v>0</v>
      </c>
      <c r="K137" s="139"/>
      <c r="L137" s="32"/>
      <c r="M137" s="140" t="s">
        <v>1</v>
      </c>
      <c r="N137" s="141" t="s">
        <v>39</v>
      </c>
      <c r="P137" s="142">
        <f>O137*H137</f>
        <v>0</v>
      </c>
      <c r="Q137" s="142">
        <v>2.5122499999999999</v>
      </c>
      <c r="R137" s="142">
        <f>Q137*H137</f>
        <v>0.13063699999999998</v>
      </c>
      <c r="S137" s="142">
        <v>0</v>
      </c>
      <c r="T137" s="143">
        <f>S137*H137</f>
        <v>0</v>
      </c>
      <c r="AR137" s="144" t="s">
        <v>143</v>
      </c>
      <c r="AT137" s="144" t="s">
        <v>139</v>
      </c>
      <c r="AU137" s="144" t="s">
        <v>84</v>
      </c>
      <c r="AY137" s="17" t="s">
        <v>138</v>
      </c>
      <c r="BE137" s="145">
        <f>IF(N137="základní",J137,0)</f>
        <v>0</v>
      </c>
      <c r="BF137" s="145">
        <f>IF(N137="snížená",J137,0)</f>
        <v>0</v>
      </c>
      <c r="BG137" s="145">
        <f>IF(N137="zákl. přenesená",J137,0)</f>
        <v>0</v>
      </c>
      <c r="BH137" s="145">
        <f>IF(N137="sníž. přenesená",J137,0)</f>
        <v>0</v>
      </c>
      <c r="BI137" s="145">
        <f>IF(N137="nulová",J137,0)</f>
        <v>0</v>
      </c>
      <c r="BJ137" s="17" t="s">
        <v>82</v>
      </c>
      <c r="BK137" s="145">
        <f>ROUND(I137*H137,2)</f>
        <v>0</v>
      </c>
      <c r="BL137" s="17" t="s">
        <v>143</v>
      </c>
      <c r="BM137" s="144" t="s">
        <v>1179</v>
      </c>
    </row>
    <row r="138" spans="2:65" s="1" customFormat="1" ht="24.2" customHeight="1">
      <c r="B138" s="131"/>
      <c r="C138" s="132" t="s">
        <v>137</v>
      </c>
      <c r="D138" s="132" t="s">
        <v>139</v>
      </c>
      <c r="E138" s="133" t="s">
        <v>1180</v>
      </c>
      <c r="F138" s="134" t="s">
        <v>1181</v>
      </c>
      <c r="G138" s="135" t="s">
        <v>214</v>
      </c>
      <c r="H138" s="136">
        <v>0.129</v>
      </c>
      <c r="I138" s="137"/>
      <c r="J138" s="138">
        <f>ROUND(I138*H138,2)</f>
        <v>0</v>
      </c>
      <c r="K138" s="139"/>
      <c r="L138" s="32"/>
      <c r="M138" s="140" t="s">
        <v>1</v>
      </c>
      <c r="N138" s="141" t="s">
        <v>39</v>
      </c>
      <c r="P138" s="142">
        <f>O138*H138</f>
        <v>0</v>
      </c>
      <c r="Q138" s="142">
        <v>2.5122499999999999</v>
      </c>
      <c r="R138" s="142">
        <f>Q138*H138</f>
        <v>0.32408025000000001</v>
      </c>
      <c r="S138" s="142">
        <v>0</v>
      </c>
      <c r="T138" s="143">
        <f>S138*H138</f>
        <v>0</v>
      </c>
      <c r="AR138" s="144" t="s">
        <v>143</v>
      </c>
      <c r="AT138" s="144" t="s">
        <v>139</v>
      </c>
      <c r="AU138" s="144" t="s">
        <v>84</v>
      </c>
      <c r="AY138" s="17" t="s">
        <v>138</v>
      </c>
      <c r="BE138" s="145">
        <f>IF(N138="základní",J138,0)</f>
        <v>0</v>
      </c>
      <c r="BF138" s="145">
        <f>IF(N138="snížená",J138,0)</f>
        <v>0</v>
      </c>
      <c r="BG138" s="145">
        <f>IF(N138="zákl. přenesená",J138,0)</f>
        <v>0</v>
      </c>
      <c r="BH138" s="145">
        <f>IF(N138="sníž. přenesená",J138,0)</f>
        <v>0</v>
      </c>
      <c r="BI138" s="145">
        <f>IF(N138="nulová",J138,0)</f>
        <v>0</v>
      </c>
      <c r="BJ138" s="17" t="s">
        <v>82</v>
      </c>
      <c r="BK138" s="145">
        <f>ROUND(I138*H138,2)</f>
        <v>0</v>
      </c>
      <c r="BL138" s="17" t="s">
        <v>143</v>
      </c>
      <c r="BM138" s="144" t="s">
        <v>1182</v>
      </c>
    </row>
    <row r="139" spans="2:65" s="11" customFormat="1" ht="22.9" customHeight="1">
      <c r="B139" s="121"/>
      <c r="D139" s="122" t="s">
        <v>73</v>
      </c>
      <c r="E139" s="150" t="s">
        <v>641</v>
      </c>
      <c r="F139" s="150" t="s">
        <v>642</v>
      </c>
      <c r="I139" s="124"/>
      <c r="J139" s="151">
        <f>BK139</f>
        <v>0</v>
      </c>
      <c r="L139" s="121"/>
      <c r="M139" s="126"/>
      <c r="P139" s="127">
        <f>SUM(P140:P142)</f>
        <v>0</v>
      </c>
      <c r="R139" s="127">
        <f>SUM(R140:R142)</f>
        <v>0</v>
      </c>
      <c r="T139" s="128">
        <f>SUM(T140:T142)</f>
        <v>0</v>
      </c>
      <c r="AR139" s="122" t="s">
        <v>82</v>
      </c>
      <c r="AT139" s="129" t="s">
        <v>73</v>
      </c>
      <c r="AU139" s="129" t="s">
        <v>82</v>
      </c>
      <c r="AY139" s="122" t="s">
        <v>138</v>
      </c>
      <c r="BK139" s="130">
        <f>SUM(BK140:BK142)</f>
        <v>0</v>
      </c>
    </row>
    <row r="140" spans="2:65" s="1" customFormat="1" ht="44.25" customHeight="1">
      <c r="B140" s="131"/>
      <c r="C140" s="132" t="s">
        <v>168</v>
      </c>
      <c r="D140" s="132" t="s">
        <v>139</v>
      </c>
      <c r="E140" s="133" t="s">
        <v>644</v>
      </c>
      <c r="F140" s="134" t="s">
        <v>1183</v>
      </c>
      <c r="G140" s="135" t="s">
        <v>227</v>
      </c>
      <c r="H140" s="136">
        <v>1.0640000000000001</v>
      </c>
      <c r="I140" s="137"/>
      <c r="J140" s="138">
        <f>ROUND(I140*H140,2)</f>
        <v>0</v>
      </c>
      <c r="K140" s="139"/>
      <c r="L140" s="32"/>
      <c r="M140" s="140" t="s">
        <v>1</v>
      </c>
      <c r="N140" s="141" t="s">
        <v>39</v>
      </c>
      <c r="P140" s="142">
        <f>O140*H140</f>
        <v>0</v>
      </c>
      <c r="Q140" s="142">
        <v>0</v>
      </c>
      <c r="R140" s="142">
        <f>Q140*H140</f>
        <v>0</v>
      </c>
      <c r="S140" s="142">
        <v>0</v>
      </c>
      <c r="T140" s="143">
        <f>S140*H140</f>
        <v>0</v>
      </c>
      <c r="AR140" s="144" t="s">
        <v>143</v>
      </c>
      <c r="AT140" s="144" t="s">
        <v>139</v>
      </c>
      <c r="AU140" s="144" t="s">
        <v>84</v>
      </c>
      <c r="AY140" s="17" t="s">
        <v>138</v>
      </c>
      <c r="BE140" s="145">
        <f>IF(N140="základní",J140,0)</f>
        <v>0</v>
      </c>
      <c r="BF140" s="145">
        <f>IF(N140="snížená",J140,0)</f>
        <v>0</v>
      </c>
      <c r="BG140" s="145">
        <f>IF(N140="zákl. přenesená",J140,0)</f>
        <v>0</v>
      </c>
      <c r="BH140" s="145">
        <f>IF(N140="sníž. přenesená",J140,0)</f>
        <v>0</v>
      </c>
      <c r="BI140" s="145">
        <f>IF(N140="nulová",J140,0)</f>
        <v>0</v>
      </c>
      <c r="BJ140" s="17" t="s">
        <v>82</v>
      </c>
      <c r="BK140" s="145">
        <f>ROUND(I140*H140,2)</f>
        <v>0</v>
      </c>
      <c r="BL140" s="17" t="s">
        <v>143</v>
      </c>
      <c r="BM140" s="144" t="s">
        <v>1184</v>
      </c>
    </row>
    <row r="141" spans="2:65" s="1" customFormat="1" ht="55.5" customHeight="1">
      <c r="B141" s="131"/>
      <c r="C141" s="132" t="s">
        <v>173</v>
      </c>
      <c r="D141" s="132" t="s">
        <v>139</v>
      </c>
      <c r="E141" s="133" t="s">
        <v>1185</v>
      </c>
      <c r="F141" s="134" t="s">
        <v>1186</v>
      </c>
      <c r="G141" s="135" t="s">
        <v>227</v>
      </c>
      <c r="H141" s="136">
        <v>1.0640000000000001</v>
      </c>
      <c r="I141" s="137"/>
      <c r="J141" s="138">
        <f>ROUND(I141*H141,2)</f>
        <v>0</v>
      </c>
      <c r="K141" s="139"/>
      <c r="L141" s="32"/>
      <c r="M141" s="140" t="s">
        <v>1</v>
      </c>
      <c r="N141" s="141" t="s">
        <v>39</v>
      </c>
      <c r="P141" s="142">
        <f>O141*H141</f>
        <v>0</v>
      </c>
      <c r="Q141" s="142">
        <v>0</v>
      </c>
      <c r="R141" s="142">
        <f>Q141*H141</f>
        <v>0</v>
      </c>
      <c r="S141" s="142">
        <v>0</v>
      </c>
      <c r="T141" s="143">
        <f>S141*H141</f>
        <v>0</v>
      </c>
      <c r="AR141" s="144" t="s">
        <v>143</v>
      </c>
      <c r="AT141" s="144" t="s">
        <v>139</v>
      </c>
      <c r="AU141" s="144" t="s">
        <v>84</v>
      </c>
      <c r="AY141" s="17" t="s">
        <v>138</v>
      </c>
      <c r="BE141" s="145">
        <f>IF(N141="základní",J141,0)</f>
        <v>0</v>
      </c>
      <c r="BF141" s="145">
        <f>IF(N141="snížená",J141,0)</f>
        <v>0</v>
      </c>
      <c r="BG141" s="145">
        <f>IF(N141="zákl. přenesená",J141,0)</f>
        <v>0</v>
      </c>
      <c r="BH141" s="145">
        <f>IF(N141="sníž. přenesená",J141,0)</f>
        <v>0</v>
      </c>
      <c r="BI141" s="145">
        <f>IF(N141="nulová",J141,0)</f>
        <v>0</v>
      </c>
      <c r="BJ141" s="17" t="s">
        <v>82</v>
      </c>
      <c r="BK141" s="145">
        <f>ROUND(I141*H141,2)</f>
        <v>0</v>
      </c>
      <c r="BL141" s="17" t="s">
        <v>143</v>
      </c>
      <c r="BM141" s="144" t="s">
        <v>1187</v>
      </c>
    </row>
    <row r="142" spans="2:65" s="1" customFormat="1" ht="62.65" customHeight="1">
      <c r="B142" s="131"/>
      <c r="C142" s="132" t="s">
        <v>180</v>
      </c>
      <c r="D142" s="132" t="s">
        <v>139</v>
      </c>
      <c r="E142" s="133" t="s">
        <v>1188</v>
      </c>
      <c r="F142" s="134" t="s">
        <v>1189</v>
      </c>
      <c r="G142" s="135" t="s">
        <v>227</v>
      </c>
      <c r="H142" s="136">
        <v>1.0640000000000001</v>
      </c>
      <c r="I142" s="137"/>
      <c r="J142" s="138">
        <f>ROUND(I142*H142,2)</f>
        <v>0</v>
      </c>
      <c r="K142" s="139"/>
      <c r="L142" s="32"/>
      <c r="M142" s="140" t="s">
        <v>1</v>
      </c>
      <c r="N142" s="141" t="s">
        <v>39</v>
      </c>
      <c r="P142" s="142">
        <f>O142*H142</f>
        <v>0</v>
      </c>
      <c r="Q142" s="142">
        <v>0</v>
      </c>
      <c r="R142" s="142">
        <f>Q142*H142</f>
        <v>0</v>
      </c>
      <c r="S142" s="142">
        <v>0</v>
      </c>
      <c r="T142" s="143">
        <f>S142*H142</f>
        <v>0</v>
      </c>
      <c r="AR142" s="144" t="s">
        <v>143</v>
      </c>
      <c r="AT142" s="144" t="s">
        <v>139</v>
      </c>
      <c r="AU142" s="144" t="s">
        <v>84</v>
      </c>
      <c r="AY142" s="17" t="s">
        <v>138</v>
      </c>
      <c r="BE142" s="145">
        <f>IF(N142="základní",J142,0)</f>
        <v>0</v>
      </c>
      <c r="BF142" s="145">
        <f>IF(N142="snížená",J142,0)</f>
        <v>0</v>
      </c>
      <c r="BG142" s="145">
        <f>IF(N142="zákl. přenesená",J142,0)</f>
        <v>0</v>
      </c>
      <c r="BH142" s="145">
        <f>IF(N142="sníž. přenesená",J142,0)</f>
        <v>0</v>
      </c>
      <c r="BI142" s="145">
        <f>IF(N142="nulová",J142,0)</f>
        <v>0</v>
      </c>
      <c r="BJ142" s="17" t="s">
        <v>82</v>
      </c>
      <c r="BK142" s="145">
        <f>ROUND(I142*H142,2)</f>
        <v>0</v>
      </c>
      <c r="BL142" s="17" t="s">
        <v>143</v>
      </c>
      <c r="BM142" s="144" t="s">
        <v>1190</v>
      </c>
    </row>
    <row r="143" spans="2:65" s="11" customFormat="1" ht="25.9" customHeight="1">
      <c r="B143" s="121"/>
      <c r="D143" s="122" t="s">
        <v>73</v>
      </c>
      <c r="E143" s="123" t="s">
        <v>320</v>
      </c>
      <c r="F143" s="123" t="s">
        <v>1191</v>
      </c>
      <c r="I143" s="124"/>
      <c r="J143" s="125">
        <f>BK143</f>
        <v>0</v>
      </c>
      <c r="L143" s="121"/>
      <c r="M143" s="126"/>
      <c r="P143" s="127">
        <f>P144+P174</f>
        <v>0</v>
      </c>
      <c r="R143" s="127">
        <f>R144+R174</f>
        <v>97.55666432000001</v>
      </c>
      <c r="T143" s="128">
        <f>T144+T174</f>
        <v>0.79649999999999999</v>
      </c>
      <c r="AR143" s="122" t="s">
        <v>154</v>
      </c>
      <c r="AT143" s="129" t="s">
        <v>73</v>
      </c>
      <c r="AU143" s="129" t="s">
        <v>74</v>
      </c>
      <c r="AY143" s="122" t="s">
        <v>138</v>
      </c>
      <c r="BK143" s="130">
        <f>BK144+BK174</f>
        <v>0</v>
      </c>
    </row>
    <row r="144" spans="2:65" s="11" customFormat="1" ht="22.9" customHeight="1">
      <c r="B144" s="121"/>
      <c r="D144" s="122" t="s">
        <v>73</v>
      </c>
      <c r="E144" s="150" t="s">
        <v>1192</v>
      </c>
      <c r="F144" s="150" t="s">
        <v>1193</v>
      </c>
      <c r="I144" s="124"/>
      <c r="J144" s="151">
        <f>BK144</f>
        <v>0</v>
      </c>
      <c r="L144" s="121"/>
      <c r="M144" s="126"/>
      <c r="P144" s="127">
        <f>SUM(P145:P173)</f>
        <v>0</v>
      </c>
      <c r="R144" s="127">
        <f>SUM(R145:R173)</f>
        <v>1.0022154999999999</v>
      </c>
      <c r="T144" s="128">
        <f>SUM(T145:T173)</f>
        <v>0</v>
      </c>
      <c r="AR144" s="122" t="s">
        <v>154</v>
      </c>
      <c r="AT144" s="129" t="s">
        <v>73</v>
      </c>
      <c r="AU144" s="129" t="s">
        <v>82</v>
      </c>
      <c r="AY144" s="122" t="s">
        <v>138</v>
      </c>
      <c r="BK144" s="130">
        <f>SUM(BK145:BK173)</f>
        <v>0</v>
      </c>
    </row>
    <row r="145" spans="2:65" s="1" customFormat="1" ht="33" customHeight="1">
      <c r="B145" s="131"/>
      <c r="C145" s="132" t="s">
        <v>186</v>
      </c>
      <c r="D145" s="132" t="s">
        <v>139</v>
      </c>
      <c r="E145" s="133" t="s">
        <v>1194</v>
      </c>
      <c r="F145" s="134" t="s">
        <v>1195</v>
      </c>
      <c r="G145" s="135" t="s">
        <v>298</v>
      </c>
      <c r="H145" s="136">
        <v>39</v>
      </c>
      <c r="I145" s="137"/>
      <c r="J145" s="138">
        <f t="shared" ref="J145:J173" si="0">ROUND(I145*H145,2)</f>
        <v>0</v>
      </c>
      <c r="K145" s="139"/>
      <c r="L145" s="32"/>
      <c r="M145" s="140" t="s">
        <v>1</v>
      </c>
      <c r="N145" s="141" t="s">
        <v>39</v>
      </c>
      <c r="P145" s="142">
        <f t="shared" ref="P145:P173" si="1">O145*H145</f>
        <v>0</v>
      </c>
      <c r="Q145" s="142">
        <v>0</v>
      </c>
      <c r="R145" s="142">
        <f t="shared" ref="R145:R173" si="2">Q145*H145</f>
        <v>0</v>
      </c>
      <c r="S145" s="142">
        <v>0</v>
      </c>
      <c r="T145" s="143">
        <f t="shared" ref="T145:T173" si="3">S145*H145</f>
        <v>0</v>
      </c>
      <c r="AR145" s="144" t="s">
        <v>603</v>
      </c>
      <c r="AT145" s="144" t="s">
        <v>139</v>
      </c>
      <c r="AU145" s="144" t="s">
        <v>84</v>
      </c>
      <c r="AY145" s="17" t="s">
        <v>138</v>
      </c>
      <c r="BE145" s="145">
        <f t="shared" ref="BE145:BE173" si="4">IF(N145="základní",J145,0)</f>
        <v>0</v>
      </c>
      <c r="BF145" s="145">
        <f t="shared" ref="BF145:BF173" si="5">IF(N145="snížená",J145,0)</f>
        <v>0</v>
      </c>
      <c r="BG145" s="145">
        <f t="shared" ref="BG145:BG173" si="6">IF(N145="zákl. přenesená",J145,0)</f>
        <v>0</v>
      </c>
      <c r="BH145" s="145">
        <f t="shared" ref="BH145:BH173" si="7">IF(N145="sníž. přenesená",J145,0)</f>
        <v>0</v>
      </c>
      <c r="BI145" s="145">
        <f t="shared" ref="BI145:BI173" si="8">IF(N145="nulová",J145,0)</f>
        <v>0</v>
      </c>
      <c r="BJ145" s="17" t="s">
        <v>82</v>
      </c>
      <c r="BK145" s="145">
        <f t="shared" ref="BK145:BK173" si="9">ROUND(I145*H145,2)</f>
        <v>0</v>
      </c>
      <c r="BL145" s="17" t="s">
        <v>603</v>
      </c>
      <c r="BM145" s="144" t="s">
        <v>1196</v>
      </c>
    </row>
    <row r="146" spans="2:65" s="1" customFormat="1" ht="33" customHeight="1">
      <c r="B146" s="131"/>
      <c r="C146" s="132" t="s">
        <v>190</v>
      </c>
      <c r="D146" s="132" t="s">
        <v>139</v>
      </c>
      <c r="E146" s="133" t="s">
        <v>1197</v>
      </c>
      <c r="F146" s="134" t="s">
        <v>1198</v>
      </c>
      <c r="G146" s="135" t="s">
        <v>298</v>
      </c>
      <c r="H146" s="136">
        <v>53</v>
      </c>
      <c r="I146" s="137"/>
      <c r="J146" s="138">
        <f t="shared" si="0"/>
        <v>0</v>
      </c>
      <c r="K146" s="139"/>
      <c r="L146" s="32"/>
      <c r="M146" s="140" t="s">
        <v>1</v>
      </c>
      <c r="N146" s="141" t="s">
        <v>39</v>
      </c>
      <c r="P146" s="142">
        <f t="shared" si="1"/>
        <v>0</v>
      </c>
      <c r="Q146" s="142">
        <v>0</v>
      </c>
      <c r="R146" s="142">
        <f t="shared" si="2"/>
        <v>0</v>
      </c>
      <c r="S146" s="142">
        <v>0</v>
      </c>
      <c r="T146" s="143">
        <f t="shared" si="3"/>
        <v>0</v>
      </c>
      <c r="AR146" s="144" t="s">
        <v>603</v>
      </c>
      <c r="AT146" s="144" t="s">
        <v>139</v>
      </c>
      <c r="AU146" s="144" t="s">
        <v>84</v>
      </c>
      <c r="AY146" s="17" t="s">
        <v>138</v>
      </c>
      <c r="BE146" s="145">
        <f t="shared" si="4"/>
        <v>0</v>
      </c>
      <c r="BF146" s="145">
        <f t="shared" si="5"/>
        <v>0</v>
      </c>
      <c r="BG146" s="145">
        <f t="shared" si="6"/>
        <v>0</v>
      </c>
      <c r="BH146" s="145">
        <f t="shared" si="7"/>
        <v>0</v>
      </c>
      <c r="BI146" s="145">
        <f t="shared" si="8"/>
        <v>0</v>
      </c>
      <c r="BJ146" s="17" t="s">
        <v>82</v>
      </c>
      <c r="BK146" s="145">
        <f t="shared" si="9"/>
        <v>0</v>
      </c>
      <c r="BL146" s="17" t="s">
        <v>603</v>
      </c>
      <c r="BM146" s="144" t="s">
        <v>1199</v>
      </c>
    </row>
    <row r="147" spans="2:65" s="1" customFormat="1" ht="33" customHeight="1">
      <c r="B147" s="131"/>
      <c r="C147" s="132" t="s">
        <v>339</v>
      </c>
      <c r="D147" s="132" t="s">
        <v>139</v>
      </c>
      <c r="E147" s="133" t="s">
        <v>1200</v>
      </c>
      <c r="F147" s="134" t="s">
        <v>1201</v>
      </c>
      <c r="G147" s="135" t="s">
        <v>298</v>
      </c>
      <c r="H147" s="136">
        <v>13</v>
      </c>
      <c r="I147" s="137"/>
      <c r="J147" s="138">
        <f t="shared" si="0"/>
        <v>0</v>
      </c>
      <c r="K147" s="139"/>
      <c r="L147" s="32"/>
      <c r="M147" s="140" t="s">
        <v>1</v>
      </c>
      <c r="N147" s="141" t="s">
        <v>39</v>
      </c>
      <c r="P147" s="142">
        <f t="shared" si="1"/>
        <v>0</v>
      </c>
      <c r="Q147" s="142">
        <v>0</v>
      </c>
      <c r="R147" s="142">
        <f t="shared" si="2"/>
        <v>0</v>
      </c>
      <c r="S147" s="142">
        <v>0</v>
      </c>
      <c r="T147" s="143">
        <f t="shared" si="3"/>
        <v>0</v>
      </c>
      <c r="AR147" s="144" t="s">
        <v>603</v>
      </c>
      <c r="AT147" s="144" t="s">
        <v>139</v>
      </c>
      <c r="AU147" s="144" t="s">
        <v>84</v>
      </c>
      <c r="AY147" s="17" t="s">
        <v>138</v>
      </c>
      <c r="BE147" s="145">
        <f t="shared" si="4"/>
        <v>0</v>
      </c>
      <c r="BF147" s="145">
        <f t="shared" si="5"/>
        <v>0</v>
      </c>
      <c r="BG147" s="145">
        <f t="shared" si="6"/>
        <v>0</v>
      </c>
      <c r="BH147" s="145">
        <f t="shared" si="7"/>
        <v>0</v>
      </c>
      <c r="BI147" s="145">
        <f t="shared" si="8"/>
        <v>0</v>
      </c>
      <c r="BJ147" s="17" t="s">
        <v>82</v>
      </c>
      <c r="BK147" s="145">
        <f t="shared" si="9"/>
        <v>0</v>
      </c>
      <c r="BL147" s="17" t="s">
        <v>603</v>
      </c>
      <c r="BM147" s="144" t="s">
        <v>1202</v>
      </c>
    </row>
    <row r="148" spans="2:65" s="1" customFormat="1" ht="37.9" customHeight="1">
      <c r="B148" s="131"/>
      <c r="C148" s="180" t="s">
        <v>348</v>
      </c>
      <c r="D148" s="180" t="s">
        <v>320</v>
      </c>
      <c r="E148" s="181" t="s">
        <v>1203</v>
      </c>
      <c r="F148" s="182" t="s">
        <v>1204</v>
      </c>
      <c r="G148" s="183" t="s">
        <v>298</v>
      </c>
      <c r="H148" s="184">
        <v>13</v>
      </c>
      <c r="I148" s="185"/>
      <c r="J148" s="186">
        <f t="shared" si="0"/>
        <v>0</v>
      </c>
      <c r="K148" s="187"/>
      <c r="L148" s="188"/>
      <c r="M148" s="189" t="s">
        <v>1</v>
      </c>
      <c r="N148" s="190" t="s">
        <v>39</v>
      </c>
      <c r="P148" s="142">
        <f t="shared" si="1"/>
        <v>0</v>
      </c>
      <c r="Q148" s="142">
        <v>6.3099999999999996E-3</v>
      </c>
      <c r="R148" s="142">
        <f t="shared" si="2"/>
        <v>8.2029999999999992E-2</v>
      </c>
      <c r="S148" s="142">
        <v>0</v>
      </c>
      <c r="T148" s="143">
        <f t="shared" si="3"/>
        <v>0</v>
      </c>
      <c r="AR148" s="144" t="s">
        <v>1205</v>
      </c>
      <c r="AT148" s="144" t="s">
        <v>320</v>
      </c>
      <c r="AU148" s="144" t="s">
        <v>84</v>
      </c>
      <c r="AY148" s="17" t="s">
        <v>138</v>
      </c>
      <c r="BE148" s="145">
        <f t="shared" si="4"/>
        <v>0</v>
      </c>
      <c r="BF148" s="145">
        <f t="shared" si="5"/>
        <v>0</v>
      </c>
      <c r="BG148" s="145">
        <f t="shared" si="6"/>
        <v>0</v>
      </c>
      <c r="BH148" s="145">
        <f t="shared" si="7"/>
        <v>0</v>
      </c>
      <c r="BI148" s="145">
        <f t="shared" si="8"/>
        <v>0</v>
      </c>
      <c r="BJ148" s="17" t="s">
        <v>82</v>
      </c>
      <c r="BK148" s="145">
        <f t="shared" si="9"/>
        <v>0</v>
      </c>
      <c r="BL148" s="17" t="s">
        <v>1205</v>
      </c>
      <c r="BM148" s="144" t="s">
        <v>1206</v>
      </c>
    </row>
    <row r="149" spans="2:65" s="1" customFormat="1" ht="16.5" customHeight="1">
      <c r="B149" s="131"/>
      <c r="C149" s="132" t="s">
        <v>353</v>
      </c>
      <c r="D149" s="132" t="s">
        <v>139</v>
      </c>
      <c r="E149" s="133" t="s">
        <v>1207</v>
      </c>
      <c r="F149" s="134" t="s">
        <v>1208</v>
      </c>
      <c r="G149" s="135" t="s">
        <v>298</v>
      </c>
      <c r="H149" s="136">
        <v>13</v>
      </c>
      <c r="I149" s="137"/>
      <c r="J149" s="138">
        <f t="shared" si="0"/>
        <v>0</v>
      </c>
      <c r="K149" s="139"/>
      <c r="L149" s="32"/>
      <c r="M149" s="140" t="s">
        <v>1</v>
      </c>
      <c r="N149" s="141" t="s">
        <v>39</v>
      </c>
      <c r="P149" s="142">
        <f t="shared" si="1"/>
        <v>0</v>
      </c>
      <c r="Q149" s="142">
        <v>0</v>
      </c>
      <c r="R149" s="142">
        <f t="shared" si="2"/>
        <v>0</v>
      </c>
      <c r="S149" s="142">
        <v>0</v>
      </c>
      <c r="T149" s="143">
        <f t="shared" si="3"/>
        <v>0</v>
      </c>
      <c r="AR149" s="144" t="s">
        <v>603</v>
      </c>
      <c r="AT149" s="144" t="s">
        <v>139</v>
      </c>
      <c r="AU149" s="144" t="s">
        <v>84</v>
      </c>
      <c r="AY149" s="17" t="s">
        <v>138</v>
      </c>
      <c r="BE149" s="145">
        <f t="shared" si="4"/>
        <v>0</v>
      </c>
      <c r="BF149" s="145">
        <f t="shared" si="5"/>
        <v>0</v>
      </c>
      <c r="BG149" s="145">
        <f t="shared" si="6"/>
        <v>0</v>
      </c>
      <c r="BH149" s="145">
        <f t="shared" si="7"/>
        <v>0</v>
      </c>
      <c r="BI149" s="145">
        <f t="shared" si="8"/>
        <v>0</v>
      </c>
      <c r="BJ149" s="17" t="s">
        <v>82</v>
      </c>
      <c r="BK149" s="145">
        <f t="shared" si="9"/>
        <v>0</v>
      </c>
      <c r="BL149" s="17" t="s">
        <v>603</v>
      </c>
      <c r="BM149" s="144" t="s">
        <v>1209</v>
      </c>
    </row>
    <row r="150" spans="2:65" s="1" customFormat="1" ht="24.2" customHeight="1">
      <c r="B150" s="131"/>
      <c r="C150" s="180" t="s">
        <v>359</v>
      </c>
      <c r="D150" s="180" t="s">
        <v>320</v>
      </c>
      <c r="E150" s="181" t="s">
        <v>1210</v>
      </c>
      <c r="F150" s="182" t="s">
        <v>1211</v>
      </c>
      <c r="G150" s="183" t="s">
        <v>298</v>
      </c>
      <c r="H150" s="184">
        <v>13</v>
      </c>
      <c r="I150" s="185"/>
      <c r="J150" s="186">
        <f t="shared" si="0"/>
        <v>0</v>
      </c>
      <c r="K150" s="187"/>
      <c r="L150" s="188"/>
      <c r="M150" s="189" t="s">
        <v>1</v>
      </c>
      <c r="N150" s="190" t="s">
        <v>39</v>
      </c>
      <c r="P150" s="142">
        <f t="shared" si="1"/>
        <v>0</v>
      </c>
      <c r="Q150" s="142">
        <v>0</v>
      </c>
      <c r="R150" s="142">
        <f t="shared" si="2"/>
        <v>0</v>
      </c>
      <c r="S150" s="142">
        <v>0</v>
      </c>
      <c r="T150" s="143">
        <f t="shared" si="3"/>
        <v>0</v>
      </c>
      <c r="AR150" s="144" t="s">
        <v>180</v>
      </c>
      <c r="AT150" s="144" t="s">
        <v>320</v>
      </c>
      <c r="AU150" s="144" t="s">
        <v>84</v>
      </c>
      <c r="AY150" s="17" t="s">
        <v>138</v>
      </c>
      <c r="BE150" s="145">
        <f t="shared" si="4"/>
        <v>0</v>
      </c>
      <c r="BF150" s="145">
        <f t="shared" si="5"/>
        <v>0</v>
      </c>
      <c r="BG150" s="145">
        <f t="shared" si="6"/>
        <v>0</v>
      </c>
      <c r="BH150" s="145">
        <f t="shared" si="7"/>
        <v>0</v>
      </c>
      <c r="BI150" s="145">
        <f t="shared" si="8"/>
        <v>0</v>
      </c>
      <c r="BJ150" s="17" t="s">
        <v>82</v>
      </c>
      <c r="BK150" s="145">
        <f t="shared" si="9"/>
        <v>0</v>
      </c>
      <c r="BL150" s="17" t="s">
        <v>143</v>
      </c>
      <c r="BM150" s="144" t="s">
        <v>1212</v>
      </c>
    </row>
    <row r="151" spans="2:65" s="1" customFormat="1" ht="16.5" customHeight="1">
      <c r="B151" s="131"/>
      <c r="C151" s="132" t="s">
        <v>8</v>
      </c>
      <c r="D151" s="132" t="s">
        <v>139</v>
      </c>
      <c r="E151" s="133" t="s">
        <v>1213</v>
      </c>
      <c r="F151" s="134" t="s">
        <v>1214</v>
      </c>
      <c r="G151" s="135" t="s">
        <v>298</v>
      </c>
      <c r="H151" s="136">
        <v>12</v>
      </c>
      <c r="I151" s="137"/>
      <c r="J151" s="138">
        <f t="shared" si="0"/>
        <v>0</v>
      </c>
      <c r="K151" s="139"/>
      <c r="L151" s="32"/>
      <c r="M151" s="140" t="s">
        <v>1</v>
      </c>
      <c r="N151" s="141" t="s">
        <v>39</v>
      </c>
      <c r="P151" s="142">
        <f t="shared" si="1"/>
        <v>0</v>
      </c>
      <c r="Q151" s="142">
        <v>0</v>
      </c>
      <c r="R151" s="142">
        <f t="shared" si="2"/>
        <v>0</v>
      </c>
      <c r="S151" s="142">
        <v>0</v>
      </c>
      <c r="T151" s="143">
        <f t="shared" si="3"/>
        <v>0</v>
      </c>
      <c r="AR151" s="144" t="s">
        <v>603</v>
      </c>
      <c r="AT151" s="144" t="s">
        <v>139</v>
      </c>
      <c r="AU151" s="144" t="s">
        <v>84</v>
      </c>
      <c r="AY151" s="17" t="s">
        <v>138</v>
      </c>
      <c r="BE151" s="145">
        <f t="shared" si="4"/>
        <v>0</v>
      </c>
      <c r="BF151" s="145">
        <f t="shared" si="5"/>
        <v>0</v>
      </c>
      <c r="BG151" s="145">
        <f t="shared" si="6"/>
        <v>0</v>
      </c>
      <c r="BH151" s="145">
        <f t="shared" si="7"/>
        <v>0</v>
      </c>
      <c r="BI151" s="145">
        <f t="shared" si="8"/>
        <v>0</v>
      </c>
      <c r="BJ151" s="17" t="s">
        <v>82</v>
      </c>
      <c r="BK151" s="145">
        <f t="shared" si="9"/>
        <v>0</v>
      </c>
      <c r="BL151" s="17" t="s">
        <v>603</v>
      </c>
      <c r="BM151" s="144" t="s">
        <v>1215</v>
      </c>
    </row>
    <row r="152" spans="2:65" s="1" customFormat="1" ht="24.2" customHeight="1">
      <c r="B152" s="131"/>
      <c r="C152" s="180" t="s">
        <v>367</v>
      </c>
      <c r="D152" s="180" t="s">
        <v>320</v>
      </c>
      <c r="E152" s="181" t="s">
        <v>1216</v>
      </c>
      <c r="F152" s="182" t="s">
        <v>1217</v>
      </c>
      <c r="G152" s="183" t="s">
        <v>298</v>
      </c>
      <c r="H152" s="184">
        <v>12</v>
      </c>
      <c r="I152" s="185"/>
      <c r="J152" s="186">
        <f t="shared" si="0"/>
        <v>0</v>
      </c>
      <c r="K152" s="187"/>
      <c r="L152" s="188"/>
      <c r="M152" s="189" t="s">
        <v>1</v>
      </c>
      <c r="N152" s="190" t="s">
        <v>39</v>
      </c>
      <c r="P152" s="142">
        <f t="shared" si="1"/>
        <v>0</v>
      </c>
      <c r="Q152" s="142">
        <v>1.9000000000000001E-4</v>
      </c>
      <c r="R152" s="142">
        <f t="shared" si="2"/>
        <v>2.2799999999999999E-3</v>
      </c>
      <c r="S152" s="142">
        <v>0</v>
      </c>
      <c r="T152" s="143">
        <f t="shared" si="3"/>
        <v>0</v>
      </c>
      <c r="AR152" s="144" t="s">
        <v>1205</v>
      </c>
      <c r="AT152" s="144" t="s">
        <v>320</v>
      </c>
      <c r="AU152" s="144" t="s">
        <v>84</v>
      </c>
      <c r="AY152" s="17" t="s">
        <v>138</v>
      </c>
      <c r="BE152" s="145">
        <f t="shared" si="4"/>
        <v>0</v>
      </c>
      <c r="BF152" s="145">
        <f t="shared" si="5"/>
        <v>0</v>
      </c>
      <c r="BG152" s="145">
        <f t="shared" si="6"/>
        <v>0</v>
      </c>
      <c r="BH152" s="145">
        <f t="shared" si="7"/>
        <v>0</v>
      </c>
      <c r="BI152" s="145">
        <f t="shared" si="8"/>
        <v>0</v>
      </c>
      <c r="BJ152" s="17" t="s">
        <v>82</v>
      </c>
      <c r="BK152" s="145">
        <f t="shared" si="9"/>
        <v>0</v>
      </c>
      <c r="BL152" s="17" t="s">
        <v>1205</v>
      </c>
      <c r="BM152" s="144" t="s">
        <v>1218</v>
      </c>
    </row>
    <row r="153" spans="2:65" s="1" customFormat="1" ht="16.5" customHeight="1">
      <c r="B153" s="131"/>
      <c r="C153" s="132" t="s">
        <v>377</v>
      </c>
      <c r="D153" s="132" t="s">
        <v>139</v>
      </c>
      <c r="E153" s="133" t="s">
        <v>1219</v>
      </c>
      <c r="F153" s="134" t="s">
        <v>1220</v>
      </c>
      <c r="G153" s="135" t="s">
        <v>298</v>
      </c>
      <c r="H153" s="136">
        <v>2</v>
      </c>
      <c r="I153" s="137"/>
      <c r="J153" s="138">
        <f t="shared" si="0"/>
        <v>0</v>
      </c>
      <c r="K153" s="139"/>
      <c r="L153" s="32"/>
      <c r="M153" s="140" t="s">
        <v>1</v>
      </c>
      <c r="N153" s="141" t="s">
        <v>39</v>
      </c>
      <c r="P153" s="142">
        <f t="shared" si="1"/>
        <v>0</v>
      </c>
      <c r="Q153" s="142">
        <v>0</v>
      </c>
      <c r="R153" s="142">
        <f t="shared" si="2"/>
        <v>0</v>
      </c>
      <c r="S153" s="142">
        <v>0</v>
      </c>
      <c r="T153" s="143">
        <f t="shared" si="3"/>
        <v>0</v>
      </c>
      <c r="AR153" s="144" t="s">
        <v>603</v>
      </c>
      <c r="AT153" s="144" t="s">
        <v>139</v>
      </c>
      <c r="AU153" s="144" t="s">
        <v>84</v>
      </c>
      <c r="AY153" s="17" t="s">
        <v>138</v>
      </c>
      <c r="BE153" s="145">
        <f t="shared" si="4"/>
        <v>0</v>
      </c>
      <c r="BF153" s="145">
        <f t="shared" si="5"/>
        <v>0</v>
      </c>
      <c r="BG153" s="145">
        <f t="shared" si="6"/>
        <v>0</v>
      </c>
      <c r="BH153" s="145">
        <f t="shared" si="7"/>
        <v>0</v>
      </c>
      <c r="BI153" s="145">
        <f t="shared" si="8"/>
        <v>0</v>
      </c>
      <c r="BJ153" s="17" t="s">
        <v>82</v>
      </c>
      <c r="BK153" s="145">
        <f t="shared" si="9"/>
        <v>0</v>
      </c>
      <c r="BL153" s="17" t="s">
        <v>603</v>
      </c>
      <c r="BM153" s="144" t="s">
        <v>1221</v>
      </c>
    </row>
    <row r="154" spans="2:65" s="1" customFormat="1" ht="24.2" customHeight="1">
      <c r="B154" s="131"/>
      <c r="C154" s="180" t="s">
        <v>382</v>
      </c>
      <c r="D154" s="180" t="s">
        <v>320</v>
      </c>
      <c r="E154" s="181" t="s">
        <v>1222</v>
      </c>
      <c r="F154" s="182" t="s">
        <v>1223</v>
      </c>
      <c r="G154" s="183" t="s">
        <v>298</v>
      </c>
      <c r="H154" s="184">
        <v>2</v>
      </c>
      <c r="I154" s="185"/>
      <c r="J154" s="186">
        <f t="shared" si="0"/>
        <v>0</v>
      </c>
      <c r="K154" s="187"/>
      <c r="L154" s="188"/>
      <c r="M154" s="189" t="s">
        <v>1</v>
      </c>
      <c r="N154" s="190" t="s">
        <v>39</v>
      </c>
      <c r="P154" s="142">
        <f t="shared" si="1"/>
        <v>0</v>
      </c>
      <c r="Q154" s="142">
        <v>1.9000000000000001E-4</v>
      </c>
      <c r="R154" s="142">
        <f t="shared" si="2"/>
        <v>3.8000000000000002E-4</v>
      </c>
      <c r="S154" s="142">
        <v>0</v>
      </c>
      <c r="T154" s="143">
        <f t="shared" si="3"/>
        <v>0</v>
      </c>
      <c r="AR154" s="144" t="s">
        <v>1205</v>
      </c>
      <c r="AT154" s="144" t="s">
        <v>320</v>
      </c>
      <c r="AU154" s="144" t="s">
        <v>84</v>
      </c>
      <c r="AY154" s="17" t="s">
        <v>138</v>
      </c>
      <c r="BE154" s="145">
        <f t="shared" si="4"/>
        <v>0</v>
      </c>
      <c r="BF154" s="145">
        <f t="shared" si="5"/>
        <v>0</v>
      </c>
      <c r="BG154" s="145">
        <f t="shared" si="6"/>
        <v>0</v>
      </c>
      <c r="BH154" s="145">
        <f t="shared" si="7"/>
        <v>0</v>
      </c>
      <c r="BI154" s="145">
        <f t="shared" si="8"/>
        <v>0</v>
      </c>
      <c r="BJ154" s="17" t="s">
        <v>82</v>
      </c>
      <c r="BK154" s="145">
        <f t="shared" si="9"/>
        <v>0</v>
      </c>
      <c r="BL154" s="17" t="s">
        <v>1205</v>
      </c>
      <c r="BM154" s="144" t="s">
        <v>1224</v>
      </c>
    </row>
    <row r="155" spans="2:65" s="1" customFormat="1" ht="49.15" customHeight="1">
      <c r="B155" s="131"/>
      <c r="C155" s="132" t="s">
        <v>387</v>
      </c>
      <c r="D155" s="132" t="s">
        <v>139</v>
      </c>
      <c r="E155" s="133" t="s">
        <v>1225</v>
      </c>
      <c r="F155" s="134" t="s">
        <v>1226</v>
      </c>
      <c r="G155" s="135" t="s">
        <v>176</v>
      </c>
      <c r="H155" s="136">
        <v>277</v>
      </c>
      <c r="I155" s="137"/>
      <c r="J155" s="138">
        <f t="shared" si="0"/>
        <v>0</v>
      </c>
      <c r="K155" s="139"/>
      <c r="L155" s="32"/>
      <c r="M155" s="140" t="s">
        <v>1</v>
      </c>
      <c r="N155" s="141" t="s">
        <v>39</v>
      </c>
      <c r="P155" s="142">
        <f t="shared" si="1"/>
        <v>0</v>
      </c>
      <c r="Q155" s="142">
        <v>0</v>
      </c>
      <c r="R155" s="142">
        <f t="shared" si="2"/>
        <v>0</v>
      </c>
      <c r="S155" s="142">
        <v>0</v>
      </c>
      <c r="T155" s="143">
        <f t="shared" si="3"/>
        <v>0</v>
      </c>
      <c r="AR155" s="144" t="s">
        <v>603</v>
      </c>
      <c r="AT155" s="144" t="s">
        <v>139</v>
      </c>
      <c r="AU155" s="144" t="s">
        <v>84</v>
      </c>
      <c r="AY155" s="17" t="s">
        <v>138</v>
      </c>
      <c r="BE155" s="145">
        <f t="shared" si="4"/>
        <v>0</v>
      </c>
      <c r="BF155" s="145">
        <f t="shared" si="5"/>
        <v>0</v>
      </c>
      <c r="BG155" s="145">
        <f t="shared" si="6"/>
        <v>0</v>
      </c>
      <c r="BH155" s="145">
        <f t="shared" si="7"/>
        <v>0</v>
      </c>
      <c r="BI155" s="145">
        <f t="shared" si="8"/>
        <v>0</v>
      </c>
      <c r="BJ155" s="17" t="s">
        <v>82</v>
      </c>
      <c r="BK155" s="145">
        <f t="shared" si="9"/>
        <v>0</v>
      </c>
      <c r="BL155" s="17" t="s">
        <v>603</v>
      </c>
      <c r="BM155" s="144" t="s">
        <v>1227</v>
      </c>
    </row>
    <row r="156" spans="2:65" s="1" customFormat="1" ht="16.5" customHeight="1">
      <c r="B156" s="131"/>
      <c r="C156" s="180" t="s">
        <v>391</v>
      </c>
      <c r="D156" s="180" t="s">
        <v>320</v>
      </c>
      <c r="E156" s="181" t="s">
        <v>1228</v>
      </c>
      <c r="F156" s="182" t="s">
        <v>1229</v>
      </c>
      <c r="G156" s="183" t="s">
        <v>356</v>
      </c>
      <c r="H156" s="184">
        <v>448.93799999999999</v>
      </c>
      <c r="I156" s="185"/>
      <c r="J156" s="186">
        <f t="shared" si="0"/>
        <v>0</v>
      </c>
      <c r="K156" s="187"/>
      <c r="L156" s="188"/>
      <c r="M156" s="189" t="s">
        <v>1</v>
      </c>
      <c r="N156" s="190" t="s">
        <v>39</v>
      </c>
      <c r="P156" s="142">
        <f t="shared" si="1"/>
        <v>0</v>
      </c>
      <c r="Q156" s="142">
        <v>1E-3</v>
      </c>
      <c r="R156" s="142">
        <f t="shared" si="2"/>
        <v>0.448938</v>
      </c>
      <c r="S156" s="142">
        <v>0</v>
      </c>
      <c r="T156" s="143">
        <f t="shared" si="3"/>
        <v>0</v>
      </c>
      <c r="AR156" s="144" t="s">
        <v>1205</v>
      </c>
      <c r="AT156" s="144" t="s">
        <v>320</v>
      </c>
      <c r="AU156" s="144" t="s">
        <v>84</v>
      </c>
      <c r="AY156" s="17" t="s">
        <v>138</v>
      </c>
      <c r="BE156" s="145">
        <f t="shared" si="4"/>
        <v>0</v>
      </c>
      <c r="BF156" s="145">
        <f t="shared" si="5"/>
        <v>0</v>
      </c>
      <c r="BG156" s="145">
        <f t="shared" si="6"/>
        <v>0</v>
      </c>
      <c r="BH156" s="145">
        <f t="shared" si="7"/>
        <v>0</v>
      </c>
      <c r="BI156" s="145">
        <f t="shared" si="8"/>
        <v>0</v>
      </c>
      <c r="BJ156" s="17" t="s">
        <v>82</v>
      </c>
      <c r="BK156" s="145">
        <f t="shared" si="9"/>
        <v>0</v>
      </c>
      <c r="BL156" s="17" t="s">
        <v>1205</v>
      </c>
      <c r="BM156" s="144" t="s">
        <v>1230</v>
      </c>
    </row>
    <row r="157" spans="2:65" s="1" customFormat="1" ht="16.5" customHeight="1">
      <c r="B157" s="131"/>
      <c r="C157" s="180" t="s">
        <v>7</v>
      </c>
      <c r="D157" s="180" t="s">
        <v>320</v>
      </c>
      <c r="E157" s="181" t="s">
        <v>1231</v>
      </c>
      <c r="F157" s="182" t="s">
        <v>1232</v>
      </c>
      <c r="G157" s="183" t="s">
        <v>356</v>
      </c>
      <c r="H157" s="184">
        <v>12.381</v>
      </c>
      <c r="I157" s="185"/>
      <c r="J157" s="186">
        <f t="shared" si="0"/>
        <v>0</v>
      </c>
      <c r="K157" s="187"/>
      <c r="L157" s="188"/>
      <c r="M157" s="189" t="s">
        <v>1</v>
      </c>
      <c r="N157" s="190" t="s">
        <v>39</v>
      </c>
      <c r="P157" s="142">
        <f t="shared" si="1"/>
        <v>0</v>
      </c>
      <c r="Q157" s="142">
        <v>1E-3</v>
      </c>
      <c r="R157" s="142">
        <f t="shared" si="2"/>
        <v>1.2381E-2</v>
      </c>
      <c r="S157" s="142">
        <v>0</v>
      </c>
      <c r="T157" s="143">
        <f t="shared" si="3"/>
        <v>0</v>
      </c>
      <c r="AR157" s="144" t="s">
        <v>1205</v>
      </c>
      <c r="AT157" s="144" t="s">
        <v>320</v>
      </c>
      <c r="AU157" s="144" t="s">
        <v>84</v>
      </c>
      <c r="AY157" s="17" t="s">
        <v>138</v>
      </c>
      <c r="BE157" s="145">
        <f t="shared" si="4"/>
        <v>0</v>
      </c>
      <c r="BF157" s="145">
        <f t="shared" si="5"/>
        <v>0</v>
      </c>
      <c r="BG157" s="145">
        <f t="shared" si="6"/>
        <v>0</v>
      </c>
      <c r="BH157" s="145">
        <f t="shared" si="7"/>
        <v>0</v>
      </c>
      <c r="BI157" s="145">
        <f t="shared" si="8"/>
        <v>0</v>
      </c>
      <c r="BJ157" s="17" t="s">
        <v>82</v>
      </c>
      <c r="BK157" s="145">
        <f t="shared" si="9"/>
        <v>0</v>
      </c>
      <c r="BL157" s="17" t="s">
        <v>1205</v>
      </c>
      <c r="BM157" s="144" t="s">
        <v>1233</v>
      </c>
    </row>
    <row r="158" spans="2:65" s="1" customFormat="1" ht="16.5" customHeight="1">
      <c r="B158" s="131"/>
      <c r="C158" s="180" t="s">
        <v>399</v>
      </c>
      <c r="D158" s="180" t="s">
        <v>320</v>
      </c>
      <c r="E158" s="181" t="s">
        <v>1234</v>
      </c>
      <c r="F158" s="182" t="s">
        <v>1235</v>
      </c>
      <c r="G158" s="183" t="s">
        <v>298</v>
      </c>
      <c r="H158" s="184">
        <v>8</v>
      </c>
      <c r="I158" s="185"/>
      <c r="J158" s="186">
        <f t="shared" si="0"/>
        <v>0</v>
      </c>
      <c r="K158" s="187"/>
      <c r="L158" s="188"/>
      <c r="M158" s="189" t="s">
        <v>1</v>
      </c>
      <c r="N158" s="190" t="s">
        <v>39</v>
      </c>
      <c r="P158" s="142">
        <f t="shared" si="1"/>
        <v>0</v>
      </c>
      <c r="Q158" s="142">
        <v>2.3000000000000001E-4</v>
      </c>
      <c r="R158" s="142">
        <f t="shared" si="2"/>
        <v>1.8400000000000001E-3</v>
      </c>
      <c r="S158" s="142">
        <v>0</v>
      </c>
      <c r="T158" s="143">
        <f t="shared" si="3"/>
        <v>0</v>
      </c>
      <c r="AR158" s="144" t="s">
        <v>1102</v>
      </c>
      <c r="AT158" s="144" t="s">
        <v>320</v>
      </c>
      <c r="AU158" s="144" t="s">
        <v>84</v>
      </c>
      <c r="AY158" s="17" t="s">
        <v>138</v>
      </c>
      <c r="BE158" s="145">
        <f t="shared" si="4"/>
        <v>0</v>
      </c>
      <c r="BF158" s="145">
        <f t="shared" si="5"/>
        <v>0</v>
      </c>
      <c r="BG158" s="145">
        <f t="shared" si="6"/>
        <v>0</v>
      </c>
      <c r="BH158" s="145">
        <f t="shared" si="7"/>
        <v>0</v>
      </c>
      <c r="BI158" s="145">
        <f t="shared" si="8"/>
        <v>0</v>
      </c>
      <c r="BJ158" s="17" t="s">
        <v>82</v>
      </c>
      <c r="BK158" s="145">
        <f t="shared" si="9"/>
        <v>0</v>
      </c>
      <c r="BL158" s="17" t="s">
        <v>603</v>
      </c>
      <c r="BM158" s="144" t="s">
        <v>1236</v>
      </c>
    </row>
    <row r="159" spans="2:65" s="1" customFormat="1" ht="16.5" customHeight="1">
      <c r="B159" s="131"/>
      <c r="C159" s="180" t="s">
        <v>403</v>
      </c>
      <c r="D159" s="180" t="s">
        <v>320</v>
      </c>
      <c r="E159" s="181" t="s">
        <v>1237</v>
      </c>
      <c r="F159" s="182" t="s">
        <v>1238</v>
      </c>
      <c r="G159" s="183" t="s">
        <v>298</v>
      </c>
      <c r="H159" s="184">
        <v>13</v>
      </c>
      <c r="I159" s="185"/>
      <c r="J159" s="186">
        <f t="shared" si="0"/>
        <v>0</v>
      </c>
      <c r="K159" s="187"/>
      <c r="L159" s="188"/>
      <c r="M159" s="189" t="s">
        <v>1</v>
      </c>
      <c r="N159" s="190" t="s">
        <v>39</v>
      </c>
      <c r="P159" s="142">
        <f t="shared" si="1"/>
        <v>0</v>
      </c>
      <c r="Q159" s="142">
        <v>1.6000000000000001E-4</v>
      </c>
      <c r="R159" s="142">
        <f t="shared" si="2"/>
        <v>2.0800000000000003E-3</v>
      </c>
      <c r="S159" s="142">
        <v>0</v>
      </c>
      <c r="T159" s="143">
        <f t="shared" si="3"/>
        <v>0</v>
      </c>
      <c r="AR159" s="144" t="s">
        <v>1102</v>
      </c>
      <c r="AT159" s="144" t="s">
        <v>320</v>
      </c>
      <c r="AU159" s="144" t="s">
        <v>84</v>
      </c>
      <c r="AY159" s="17" t="s">
        <v>138</v>
      </c>
      <c r="BE159" s="145">
        <f t="shared" si="4"/>
        <v>0</v>
      </c>
      <c r="BF159" s="145">
        <f t="shared" si="5"/>
        <v>0</v>
      </c>
      <c r="BG159" s="145">
        <f t="shared" si="6"/>
        <v>0</v>
      </c>
      <c r="BH159" s="145">
        <f t="shared" si="7"/>
        <v>0</v>
      </c>
      <c r="BI159" s="145">
        <f t="shared" si="8"/>
        <v>0</v>
      </c>
      <c r="BJ159" s="17" t="s">
        <v>82</v>
      </c>
      <c r="BK159" s="145">
        <f t="shared" si="9"/>
        <v>0</v>
      </c>
      <c r="BL159" s="17" t="s">
        <v>603</v>
      </c>
      <c r="BM159" s="144" t="s">
        <v>1239</v>
      </c>
    </row>
    <row r="160" spans="2:65" s="1" customFormat="1" ht="16.5" customHeight="1">
      <c r="B160" s="131"/>
      <c r="C160" s="180" t="s">
        <v>407</v>
      </c>
      <c r="D160" s="180" t="s">
        <v>320</v>
      </c>
      <c r="E160" s="181" t="s">
        <v>1240</v>
      </c>
      <c r="F160" s="182" t="s">
        <v>1241</v>
      </c>
      <c r="G160" s="183" t="s">
        <v>298</v>
      </c>
      <c r="H160" s="184">
        <v>13</v>
      </c>
      <c r="I160" s="185"/>
      <c r="J160" s="186">
        <f t="shared" si="0"/>
        <v>0</v>
      </c>
      <c r="K160" s="187"/>
      <c r="L160" s="188"/>
      <c r="M160" s="189" t="s">
        <v>1</v>
      </c>
      <c r="N160" s="190" t="s">
        <v>39</v>
      </c>
      <c r="P160" s="142">
        <f t="shared" si="1"/>
        <v>0</v>
      </c>
      <c r="Q160" s="142">
        <v>1.6000000000000001E-4</v>
      </c>
      <c r="R160" s="142">
        <f t="shared" si="2"/>
        <v>2.0800000000000003E-3</v>
      </c>
      <c r="S160" s="142">
        <v>0</v>
      </c>
      <c r="T160" s="143">
        <f t="shared" si="3"/>
        <v>0</v>
      </c>
      <c r="AR160" s="144" t="s">
        <v>1205</v>
      </c>
      <c r="AT160" s="144" t="s">
        <v>320</v>
      </c>
      <c r="AU160" s="144" t="s">
        <v>84</v>
      </c>
      <c r="AY160" s="17" t="s">
        <v>138</v>
      </c>
      <c r="BE160" s="145">
        <f t="shared" si="4"/>
        <v>0</v>
      </c>
      <c r="BF160" s="145">
        <f t="shared" si="5"/>
        <v>0</v>
      </c>
      <c r="BG160" s="145">
        <f t="shared" si="6"/>
        <v>0</v>
      </c>
      <c r="BH160" s="145">
        <f t="shared" si="7"/>
        <v>0</v>
      </c>
      <c r="BI160" s="145">
        <f t="shared" si="8"/>
        <v>0</v>
      </c>
      <c r="BJ160" s="17" t="s">
        <v>82</v>
      </c>
      <c r="BK160" s="145">
        <f t="shared" si="9"/>
        <v>0</v>
      </c>
      <c r="BL160" s="17" t="s">
        <v>1205</v>
      </c>
      <c r="BM160" s="144" t="s">
        <v>1242</v>
      </c>
    </row>
    <row r="161" spans="2:65" s="1" customFormat="1" ht="24.2" customHeight="1">
      <c r="B161" s="131"/>
      <c r="C161" s="180" t="s">
        <v>413</v>
      </c>
      <c r="D161" s="180" t="s">
        <v>320</v>
      </c>
      <c r="E161" s="181" t="s">
        <v>1243</v>
      </c>
      <c r="F161" s="182" t="s">
        <v>1244</v>
      </c>
      <c r="G161" s="183" t="s">
        <v>356</v>
      </c>
      <c r="H161" s="184">
        <v>1</v>
      </c>
      <c r="I161" s="185"/>
      <c r="J161" s="186">
        <f t="shared" si="0"/>
        <v>0</v>
      </c>
      <c r="K161" s="187"/>
      <c r="L161" s="188"/>
      <c r="M161" s="189" t="s">
        <v>1</v>
      </c>
      <c r="N161" s="190" t="s">
        <v>39</v>
      </c>
      <c r="P161" s="142">
        <f t="shared" si="1"/>
        <v>0</v>
      </c>
      <c r="Q161" s="142">
        <v>1E-3</v>
      </c>
      <c r="R161" s="142">
        <f t="shared" si="2"/>
        <v>1E-3</v>
      </c>
      <c r="S161" s="142">
        <v>0</v>
      </c>
      <c r="T161" s="143">
        <f t="shared" si="3"/>
        <v>0</v>
      </c>
      <c r="AR161" s="144" t="s">
        <v>1102</v>
      </c>
      <c r="AT161" s="144" t="s">
        <v>320</v>
      </c>
      <c r="AU161" s="144" t="s">
        <v>84</v>
      </c>
      <c r="AY161" s="17" t="s">
        <v>138</v>
      </c>
      <c r="BE161" s="145">
        <f t="shared" si="4"/>
        <v>0</v>
      </c>
      <c r="BF161" s="145">
        <f t="shared" si="5"/>
        <v>0</v>
      </c>
      <c r="BG161" s="145">
        <f t="shared" si="6"/>
        <v>0</v>
      </c>
      <c r="BH161" s="145">
        <f t="shared" si="7"/>
        <v>0</v>
      </c>
      <c r="BI161" s="145">
        <f t="shared" si="8"/>
        <v>0</v>
      </c>
      <c r="BJ161" s="17" t="s">
        <v>82</v>
      </c>
      <c r="BK161" s="145">
        <f t="shared" si="9"/>
        <v>0</v>
      </c>
      <c r="BL161" s="17" t="s">
        <v>603</v>
      </c>
      <c r="BM161" s="144" t="s">
        <v>1245</v>
      </c>
    </row>
    <row r="162" spans="2:65" s="1" customFormat="1" ht="16.5" customHeight="1">
      <c r="B162" s="131"/>
      <c r="C162" s="180" t="s">
        <v>417</v>
      </c>
      <c r="D162" s="180" t="s">
        <v>320</v>
      </c>
      <c r="E162" s="181" t="s">
        <v>1246</v>
      </c>
      <c r="F162" s="182" t="s">
        <v>1247</v>
      </c>
      <c r="G162" s="183" t="s">
        <v>298</v>
      </c>
      <c r="H162" s="184">
        <v>1</v>
      </c>
      <c r="I162" s="185"/>
      <c r="J162" s="186">
        <f t="shared" si="0"/>
        <v>0</v>
      </c>
      <c r="K162" s="187"/>
      <c r="L162" s="188"/>
      <c r="M162" s="189" t="s">
        <v>1</v>
      </c>
      <c r="N162" s="190" t="s">
        <v>39</v>
      </c>
      <c r="P162" s="142">
        <f t="shared" si="1"/>
        <v>0</v>
      </c>
      <c r="Q162" s="142">
        <v>2.9999999999999997E-4</v>
      </c>
      <c r="R162" s="142">
        <f t="shared" si="2"/>
        <v>2.9999999999999997E-4</v>
      </c>
      <c r="S162" s="142">
        <v>0</v>
      </c>
      <c r="T162" s="143">
        <f t="shared" si="3"/>
        <v>0</v>
      </c>
      <c r="AR162" s="144" t="s">
        <v>1102</v>
      </c>
      <c r="AT162" s="144" t="s">
        <v>320</v>
      </c>
      <c r="AU162" s="144" t="s">
        <v>84</v>
      </c>
      <c r="AY162" s="17" t="s">
        <v>138</v>
      </c>
      <c r="BE162" s="145">
        <f t="shared" si="4"/>
        <v>0</v>
      </c>
      <c r="BF162" s="145">
        <f t="shared" si="5"/>
        <v>0</v>
      </c>
      <c r="BG162" s="145">
        <f t="shared" si="6"/>
        <v>0</v>
      </c>
      <c r="BH162" s="145">
        <f t="shared" si="7"/>
        <v>0</v>
      </c>
      <c r="BI162" s="145">
        <f t="shared" si="8"/>
        <v>0</v>
      </c>
      <c r="BJ162" s="17" t="s">
        <v>82</v>
      </c>
      <c r="BK162" s="145">
        <f t="shared" si="9"/>
        <v>0</v>
      </c>
      <c r="BL162" s="17" t="s">
        <v>603</v>
      </c>
      <c r="BM162" s="144" t="s">
        <v>1248</v>
      </c>
    </row>
    <row r="163" spans="2:65" s="1" customFormat="1" ht="44.25" customHeight="1">
      <c r="B163" s="131"/>
      <c r="C163" s="132" t="s">
        <v>421</v>
      </c>
      <c r="D163" s="132" t="s">
        <v>139</v>
      </c>
      <c r="E163" s="133" t="s">
        <v>1249</v>
      </c>
      <c r="F163" s="134" t="s">
        <v>1250</v>
      </c>
      <c r="G163" s="135" t="s">
        <v>298</v>
      </c>
      <c r="H163" s="136">
        <v>13</v>
      </c>
      <c r="I163" s="137"/>
      <c r="J163" s="138">
        <f t="shared" si="0"/>
        <v>0</v>
      </c>
      <c r="K163" s="139"/>
      <c r="L163" s="32"/>
      <c r="M163" s="140" t="s">
        <v>1</v>
      </c>
      <c r="N163" s="141" t="s">
        <v>39</v>
      </c>
      <c r="P163" s="142">
        <f t="shared" si="1"/>
        <v>0</v>
      </c>
      <c r="Q163" s="142">
        <v>0</v>
      </c>
      <c r="R163" s="142">
        <f t="shared" si="2"/>
        <v>0</v>
      </c>
      <c r="S163" s="142">
        <v>0</v>
      </c>
      <c r="T163" s="143">
        <f t="shared" si="3"/>
        <v>0</v>
      </c>
      <c r="AR163" s="144" t="s">
        <v>603</v>
      </c>
      <c r="AT163" s="144" t="s">
        <v>139</v>
      </c>
      <c r="AU163" s="144" t="s">
        <v>84</v>
      </c>
      <c r="AY163" s="17" t="s">
        <v>138</v>
      </c>
      <c r="BE163" s="145">
        <f t="shared" si="4"/>
        <v>0</v>
      </c>
      <c r="BF163" s="145">
        <f t="shared" si="5"/>
        <v>0</v>
      </c>
      <c r="BG163" s="145">
        <f t="shared" si="6"/>
        <v>0</v>
      </c>
      <c r="BH163" s="145">
        <f t="shared" si="7"/>
        <v>0</v>
      </c>
      <c r="BI163" s="145">
        <f t="shared" si="8"/>
        <v>0</v>
      </c>
      <c r="BJ163" s="17" t="s">
        <v>82</v>
      </c>
      <c r="BK163" s="145">
        <f t="shared" si="9"/>
        <v>0</v>
      </c>
      <c r="BL163" s="17" t="s">
        <v>603</v>
      </c>
      <c r="BM163" s="144" t="s">
        <v>1251</v>
      </c>
    </row>
    <row r="164" spans="2:65" s="1" customFormat="1" ht="16.5" customHeight="1">
      <c r="B164" s="131"/>
      <c r="C164" s="180" t="s">
        <v>426</v>
      </c>
      <c r="D164" s="180" t="s">
        <v>320</v>
      </c>
      <c r="E164" s="181" t="s">
        <v>1252</v>
      </c>
      <c r="F164" s="182" t="s">
        <v>1253</v>
      </c>
      <c r="G164" s="183" t="s">
        <v>298</v>
      </c>
      <c r="H164" s="184">
        <v>13</v>
      </c>
      <c r="I164" s="185"/>
      <c r="J164" s="186">
        <f t="shared" si="0"/>
        <v>0</v>
      </c>
      <c r="K164" s="187"/>
      <c r="L164" s="188"/>
      <c r="M164" s="189" t="s">
        <v>1</v>
      </c>
      <c r="N164" s="190" t="s">
        <v>39</v>
      </c>
      <c r="P164" s="142">
        <f t="shared" si="1"/>
        <v>0</v>
      </c>
      <c r="Q164" s="142">
        <v>4.1000000000000003E-3</v>
      </c>
      <c r="R164" s="142">
        <f t="shared" si="2"/>
        <v>5.3300000000000007E-2</v>
      </c>
      <c r="S164" s="142">
        <v>0</v>
      </c>
      <c r="T164" s="143">
        <f t="shared" si="3"/>
        <v>0</v>
      </c>
      <c r="AR164" s="144" t="s">
        <v>1102</v>
      </c>
      <c r="AT164" s="144" t="s">
        <v>320</v>
      </c>
      <c r="AU164" s="144" t="s">
        <v>84</v>
      </c>
      <c r="AY164" s="17" t="s">
        <v>138</v>
      </c>
      <c r="BE164" s="145">
        <f t="shared" si="4"/>
        <v>0</v>
      </c>
      <c r="BF164" s="145">
        <f t="shared" si="5"/>
        <v>0</v>
      </c>
      <c r="BG164" s="145">
        <f t="shared" si="6"/>
        <v>0</v>
      </c>
      <c r="BH164" s="145">
        <f t="shared" si="7"/>
        <v>0</v>
      </c>
      <c r="BI164" s="145">
        <f t="shared" si="8"/>
        <v>0</v>
      </c>
      <c r="BJ164" s="17" t="s">
        <v>82</v>
      </c>
      <c r="BK164" s="145">
        <f t="shared" si="9"/>
        <v>0</v>
      </c>
      <c r="BL164" s="17" t="s">
        <v>603</v>
      </c>
      <c r="BM164" s="144" t="s">
        <v>1254</v>
      </c>
    </row>
    <row r="165" spans="2:65" s="1" customFormat="1" ht="49.15" customHeight="1">
      <c r="B165" s="131"/>
      <c r="C165" s="132" t="s">
        <v>430</v>
      </c>
      <c r="D165" s="132" t="s">
        <v>139</v>
      </c>
      <c r="E165" s="133" t="s">
        <v>1255</v>
      </c>
      <c r="F165" s="134" t="s">
        <v>1256</v>
      </c>
      <c r="G165" s="135" t="s">
        <v>176</v>
      </c>
      <c r="H165" s="136">
        <v>78</v>
      </c>
      <c r="I165" s="137"/>
      <c r="J165" s="138">
        <f t="shared" si="0"/>
        <v>0</v>
      </c>
      <c r="K165" s="139"/>
      <c r="L165" s="32"/>
      <c r="M165" s="140" t="s">
        <v>1</v>
      </c>
      <c r="N165" s="141" t="s">
        <v>39</v>
      </c>
      <c r="P165" s="142">
        <f t="shared" si="1"/>
        <v>0</v>
      </c>
      <c r="Q165" s="142">
        <v>0</v>
      </c>
      <c r="R165" s="142">
        <f t="shared" si="2"/>
        <v>0</v>
      </c>
      <c r="S165" s="142">
        <v>0</v>
      </c>
      <c r="T165" s="143">
        <f t="shared" si="3"/>
        <v>0</v>
      </c>
      <c r="AR165" s="144" t="s">
        <v>603</v>
      </c>
      <c r="AT165" s="144" t="s">
        <v>139</v>
      </c>
      <c r="AU165" s="144" t="s">
        <v>84</v>
      </c>
      <c r="AY165" s="17" t="s">
        <v>138</v>
      </c>
      <c r="BE165" s="145">
        <f t="shared" si="4"/>
        <v>0</v>
      </c>
      <c r="BF165" s="145">
        <f t="shared" si="5"/>
        <v>0</v>
      </c>
      <c r="BG165" s="145">
        <f t="shared" si="6"/>
        <v>0</v>
      </c>
      <c r="BH165" s="145">
        <f t="shared" si="7"/>
        <v>0</v>
      </c>
      <c r="BI165" s="145">
        <f t="shared" si="8"/>
        <v>0</v>
      </c>
      <c r="BJ165" s="17" t="s">
        <v>82</v>
      </c>
      <c r="BK165" s="145">
        <f t="shared" si="9"/>
        <v>0</v>
      </c>
      <c r="BL165" s="17" t="s">
        <v>603</v>
      </c>
      <c r="BM165" s="144" t="s">
        <v>1257</v>
      </c>
    </row>
    <row r="166" spans="2:65" s="1" customFormat="1" ht="24.2" customHeight="1">
      <c r="B166" s="131"/>
      <c r="C166" s="180" t="s">
        <v>435</v>
      </c>
      <c r="D166" s="180" t="s">
        <v>320</v>
      </c>
      <c r="E166" s="181" t="s">
        <v>1258</v>
      </c>
      <c r="F166" s="182" t="s">
        <v>1259</v>
      </c>
      <c r="G166" s="183" t="s">
        <v>176</v>
      </c>
      <c r="H166" s="184">
        <v>85.8</v>
      </c>
      <c r="I166" s="185"/>
      <c r="J166" s="186">
        <f t="shared" si="0"/>
        <v>0</v>
      </c>
      <c r="K166" s="187"/>
      <c r="L166" s="188"/>
      <c r="M166" s="189" t="s">
        <v>1</v>
      </c>
      <c r="N166" s="190" t="s">
        <v>39</v>
      </c>
      <c r="P166" s="142">
        <f t="shared" si="1"/>
        <v>0</v>
      </c>
      <c r="Q166" s="142">
        <v>1.2E-4</v>
      </c>
      <c r="R166" s="142">
        <f t="shared" si="2"/>
        <v>1.0296E-2</v>
      </c>
      <c r="S166" s="142">
        <v>0</v>
      </c>
      <c r="T166" s="143">
        <f t="shared" si="3"/>
        <v>0</v>
      </c>
      <c r="AR166" s="144" t="s">
        <v>1205</v>
      </c>
      <c r="AT166" s="144" t="s">
        <v>320</v>
      </c>
      <c r="AU166" s="144" t="s">
        <v>84</v>
      </c>
      <c r="AY166" s="17" t="s">
        <v>138</v>
      </c>
      <c r="BE166" s="145">
        <f t="shared" si="4"/>
        <v>0</v>
      </c>
      <c r="BF166" s="145">
        <f t="shared" si="5"/>
        <v>0</v>
      </c>
      <c r="BG166" s="145">
        <f t="shared" si="6"/>
        <v>0</v>
      </c>
      <c r="BH166" s="145">
        <f t="shared" si="7"/>
        <v>0</v>
      </c>
      <c r="BI166" s="145">
        <f t="shared" si="8"/>
        <v>0</v>
      </c>
      <c r="BJ166" s="17" t="s">
        <v>82</v>
      </c>
      <c r="BK166" s="145">
        <f t="shared" si="9"/>
        <v>0</v>
      </c>
      <c r="BL166" s="17" t="s">
        <v>1205</v>
      </c>
      <c r="BM166" s="144" t="s">
        <v>1260</v>
      </c>
    </row>
    <row r="167" spans="2:65" s="1" customFormat="1" ht="49.15" customHeight="1">
      <c r="B167" s="131"/>
      <c r="C167" s="132" t="s">
        <v>440</v>
      </c>
      <c r="D167" s="132" t="s">
        <v>139</v>
      </c>
      <c r="E167" s="133" t="s">
        <v>1261</v>
      </c>
      <c r="F167" s="134" t="s">
        <v>1262</v>
      </c>
      <c r="G167" s="135" t="s">
        <v>176</v>
      </c>
      <c r="H167" s="136">
        <v>341</v>
      </c>
      <c r="I167" s="137"/>
      <c r="J167" s="138">
        <f t="shared" si="0"/>
        <v>0</v>
      </c>
      <c r="K167" s="139"/>
      <c r="L167" s="32"/>
      <c r="M167" s="140" t="s">
        <v>1</v>
      </c>
      <c r="N167" s="141" t="s">
        <v>39</v>
      </c>
      <c r="P167" s="142">
        <f t="shared" si="1"/>
        <v>0</v>
      </c>
      <c r="Q167" s="142">
        <v>0</v>
      </c>
      <c r="R167" s="142">
        <f t="shared" si="2"/>
        <v>0</v>
      </c>
      <c r="S167" s="142">
        <v>0</v>
      </c>
      <c r="T167" s="143">
        <f t="shared" si="3"/>
        <v>0</v>
      </c>
      <c r="AR167" s="144" t="s">
        <v>603</v>
      </c>
      <c r="AT167" s="144" t="s">
        <v>139</v>
      </c>
      <c r="AU167" s="144" t="s">
        <v>84</v>
      </c>
      <c r="AY167" s="17" t="s">
        <v>138</v>
      </c>
      <c r="BE167" s="145">
        <f t="shared" si="4"/>
        <v>0</v>
      </c>
      <c r="BF167" s="145">
        <f t="shared" si="5"/>
        <v>0</v>
      </c>
      <c r="BG167" s="145">
        <f t="shared" si="6"/>
        <v>0</v>
      </c>
      <c r="BH167" s="145">
        <f t="shared" si="7"/>
        <v>0</v>
      </c>
      <c r="BI167" s="145">
        <f t="shared" si="8"/>
        <v>0</v>
      </c>
      <c r="BJ167" s="17" t="s">
        <v>82</v>
      </c>
      <c r="BK167" s="145">
        <f t="shared" si="9"/>
        <v>0</v>
      </c>
      <c r="BL167" s="17" t="s">
        <v>603</v>
      </c>
      <c r="BM167" s="144" t="s">
        <v>1263</v>
      </c>
    </row>
    <row r="168" spans="2:65" s="1" customFormat="1" ht="24.2" customHeight="1">
      <c r="B168" s="131"/>
      <c r="C168" s="180" t="s">
        <v>445</v>
      </c>
      <c r="D168" s="180" t="s">
        <v>320</v>
      </c>
      <c r="E168" s="181" t="s">
        <v>1264</v>
      </c>
      <c r="F168" s="182" t="s">
        <v>1265</v>
      </c>
      <c r="G168" s="183" t="s">
        <v>176</v>
      </c>
      <c r="H168" s="184">
        <v>375.1</v>
      </c>
      <c r="I168" s="185"/>
      <c r="J168" s="186">
        <f t="shared" si="0"/>
        <v>0</v>
      </c>
      <c r="K168" s="187"/>
      <c r="L168" s="188"/>
      <c r="M168" s="189" t="s">
        <v>1</v>
      </c>
      <c r="N168" s="190" t="s">
        <v>39</v>
      </c>
      <c r="P168" s="142">
        <f t="shared" si="1"/>
        <v>0</v>
      </c>
      <c r="Q168" s="142">
        <v>6.4000000000000005E-4</v>
      </c>
      <c r="R168" s="142">
        <f t="shared" si="2"/>
        <v>0.24006400000000003</v>
      </c>
      <c r="S168" s="142">
        <v>0</v>
      </c>
      <c r="T168" s="143">
        <f t="shared" si="3"/>
        <v>0</v>
      </c>
      <c r="AR168" s="144" t="s">
        <v>1102</v>
      </c>
      <c r="AT168" s="144" t="s">
        <v>320</v>
      </c>
      <c r="AU168" s="144" t="s">
        <v>84</v>
      </c>
      <c r="AY168" s="17" t="s">
        <v>138</v>
      </c>
      <c r="BE168" s="145">
        <f t="shared" si="4"/>
        <v>0</v>
      </c>
      <c r="BF168" s="145">
        <f t="shared" si="5"/>
        <v>0</v>
      </c>
      <c r="BG168" s="145">
        <f t="shared" si="6"/>
        <v>0</v>
      </c>
      <c r="BH168" s="145">
        <f t="shared" si="7"/>
        <v>0</v>
      </c>
      <c r="BI168" s="145">
        <f t="shared" si="8"/>
        <v>0</v>
      </c>
      <c r="BJ168" s="17" t="s">
        <v>82</v>
      </c>
      <c r="BK168" s="145">
        <f t="shared" si="9"/>
        <v>0</v>
      </c>
      <c r="BL168" s="17" t="s">
        <v>603</v>
      </c>
      <c r="BM168" s="144" t="s">
        <v>1266</v>
      </c>
    </row>
    <row r="169" spans="2:65" s="1" customFormat="1" ht="33" customHeight="1">
      <c r="B169" s="131"/>
      <c r="C169" s="132" t="s">
        <v>449</v>
      </c>
      <c r="D169" s="132" t="s">
        <v>139</v>
      </c>
      <c r="E169" s="133" t="s">
        <v>1267</v>
      </c>
      <c r="F169" s="134" t="s">
        <v>1268</v>
      </c>
      <c r="G169" s="135" t="s">
        <v>176</v>
      </c>
      <c r="H169" s="136">
        <v>319</v>
      </c>
      <c r="I169" s="137"/>
      <c r="J169" s="138">
        <f t="shared" si="0"/>
        <v>0</v>
      </c>
      <c r="K169" s="139"/>
      <c r="L169" s="32"/>
      <c r="M169" s="140" t="s">
        <v>1</v>
      </c>
      <c r="N169" s="141" t="s">
        <v>39</v>
      </c>
      <c r="P169" s="142">
        <f t="shared" si="1"/>
        <v>0</v>
      </c>
      <c r="Q169" s="142">
        <v>0</v>
      </c>
      <c r="R169" s="142">
        <f t="shared" si="2"/>
        <v>0</v>
      </c>
      <c r="S169" s="142">
        <v>0</v>
      </c>
      <c r="T169" s="143">
        <f t="shared" si="3"/>
        <v>0</v>
      </c>
      <c r="AR169" s="144" t="s">
        <v>603</v>
      </c>
      <c r="AT169" s="144" t="s">
        <v>139</v>
      </c>
      <c r="AU169" s="144" t="s">
        <v>84</v>
      </c>
      <c r="AY169" s="17" t="s">
        <v>138</v>
      </c>
      <c r="BE169" s="145">
        <f t="shared" si="4"/>
        <v>0</v>
      </c>
      <c r="BF169" s="145">
        <f t="shared" si="5"/>
        <v>0</v>
      </c>
      <c r="BG169" s="145">
        <f t="shared" si="6"/>
        <v>0</v>
      </c>
      <c r="BH169" s="145">
        <f t="shared" si="7"/>
        <v>0</v>
      </c>
      <c r="BI169" s="145">
        <f t="shared" si="8"/>
        <v>0</v>
      </c>
      <c r="BJ169" s="17" t="s">
        <v>82</v>
      </c>
      <c r="BK169" s="145">
        <f t="shared" si="9"/>
        <v>0</v>
      </c>
      <c r="BL169" s="17" t="s">
        <v>603</v>
      </c>
      <c r="BM169" s="144" t="s">
        <v>1269</v>
      </c>
    </row>
    <row r="170" spans="2:65" s="1" customFormat="1" ht="24.2" customHeight="1">
      <c r="B170" s="131"/>
      <c r="C170" s="180" t="s">
        <v>454</v>
      </c>
      <c r="D170" s="180" t="s">
        <v>320</v>
      </c>
      <c r="E170" s="181" t="s">
        <v>1270</v>
      </c>
      <c r="F170" s="182" t="s">
        <v>1271</v>
      </c>
      <c r="G170" s="183" t="s">
        <v>176</v>
      </c>
      <c r="H170" s="184">
        <v>334.95</v>
      </c>
      <c r="I170" s="185"/>
      <c r="J170" s="186">
        <f t="shared" si="0"/>
        <v>0</v>
      </c>
      <c r="K170" s="187"/>
      <c r="L170" s="188"/>
      <c r="M170" s="189" t="s">
        <v>1</v>
      </c>
      <c r="N170" s="190" t="s">
        <v>39</v>
      </c>
      <c r="P170" s="142">
        <f t="shared" si="1"/>
        <v>0</v>
      </c>
      <c r="Q170" s="142">
        <v>3.5E-4</v>
      </c>
      <c r="R170" s="142">
        <f t="shared" si="2"/>
        <v>0.11723249999999999</v>
      </c>
      <c r="S170" s="142">
        <v>0</v>
      </c>
      <c r="T170" s="143">
        <f t="shared" si="3"/>
        <v>0</v>
      </c>
      <c r="AR170" s="144" t="s">
        <v>1205</v>
      </c>
      <c r="AT170" s="144" t="s">
        <v>320</v>
      </c>
      <c r="AU170" s="144" t="s">
        <v>84</v>
      </c>
      <c r="AY170" s="17" t="s">
        <v>138</v>
      </c>
      <c r="BE170" s="145">
        <f t="shared" si="4"/>
        <v>0</v>
      </c>
      <c r="BF170" s="145">
        <f t="shared" si="5"/>
        <v>0</v>
      </c>
      <c r="BG170" s="145">
        <f t="shared" si="6"/>
        <v>0</v>
      </c>
      <c r="BH170" s="145">
        <f t="shared" si="7"/>
        <v>0</v>
      </c>
      <c r="BI170" s="145">
        <f t="shared" si="8"/>
        <v>0</v>
      </c>
      <c r="BJ170" s="17" t="s">
        <v>82</v>
      </c>
      <c r="BK170" s="145">
        <f t="shared" si="9"/>
        <v>0</v>
      </c>
      <c r="BL170" s="17" t="s">
        <v>1205</v>
      </c>
      <c r="BM170" s="144" t="s">
        <v>1272</v>
      </c>
    </row>
    <row r="171" spans="2:65" s="1" customFormat="1" ht="37.9" customHeight="1">
      <c r="B171" s="131"/>
      <c r="C171" s="132" t="s">
        <v>460</v>
      </c>
      <c r="D171" s="132" t="s">
        <v>139</v>
      </c>
      <c r="E171" s="133" t="s">
        <v>1273</v>
      </c>
      <c r="F171" s="134" t="s">
        <v>1274</v>
      </c>
      <c r="G171" s="135" t="s">
        <v>176</v>
      </c>
      <c r="H171" s="136">
        <v>29</v>
      </c>
      <c r="I171" s="137"/>
      <c r="J171" s="138">
        <f t="shared" si="0"/>
        <v>0</v>
      </c>
      <c r="K171" s="139"/>
      <c r="L171" s="32"/>
      <c r="M171" s="140" t="s">
        <v>1</v>
      </c>
      <c r="N171" s="141" t="s">
        <v>39</v>
      </c>
      <c r="P171" s="142">
        <f t="shared" si="1"/>
        <v>0</v>
      </c>
      <c r="Q171" s="142">
        <v>0</v>
      </c>
      <c r="R171" s="142">
        <f t="shared" si="2"/>
        <v>0</v>
      </c>
      <c r="S171" s="142">
        <v>0</v>
      </c>
      <c r="T171" s="143">
        <f t="shared" si="3"/>
        <v>0</v>
      </c>
      <c r="AR171" s="144" t="s">
        <v>603</v>
      </c>
      <c r="AT171" s="144" t="s">
        <v>139</v>
      </c>
      <c r="AU171" s="144" t="s">
        <v>84</v>
      </c>
      <c r="AY171" s="17" t="s">
        <v>138</v>
      </c>
      <c r="BE171" s="145">
        <f t="shared" si="4"/>
        <v>0</v>
      </c>
      <c r="BF171" s="145">
        <f t="shared" si="5"/>
        <v>0</v>
      </c>
      <c r="BG171" s="145">
        <f t="shared" si="6"/>
        <v>0</v>
      </c>
      <c r="BH171" s="145">
        <f t="shared" si="7"/>
        <v>0</v>
      </c>
      <c r="BI171" s="145">
        <f t="shared" si="8"/>
        <v>0</v>
      </c>
      <c r="BJ171" s="17" t="s">
        <v>82</v>
      </c>
      <c r="BK171" s="145">
        <f t="shared" si="9"/>
        <v>0</v>
      </c>
      <c r="BL171" s="17" t="s">
        <v>603</v>
      </c>
      <c r="BM171" s="144" t="s">
        <v>1275</v>
      </c>
    </row>
    <row r="172" spans="2:65" s="1" customFormat="1" ht="33" customHeight="1">
      <c r="B172" s="131"/>
      <c r="C172" s="180" t="s">
        <v>464</v>
      </c>
      <c r="D172" s="180" t="s">
        <v>320</v>
      </c>
      <c r="E172" s="181" t="s">
        <v>1276</v>
      </c>
      <c r="F172" s="182" t="s">
        <v>1277</v>
      </c>
      <c r="G172" s="183" t="s">
        <v>176</v>
      </c>
      <c r="H172" s="184">
        <v>30.45</v>
      </c>
      <c r="I172" s="185"/>
      <c r="J172" s="186">
        <f t="shared" si="0"/>
        <v>0</v>
      </c>
      <c r="K172" s="187"/>
      <c r="L172" s="188"/>
      <c r="M172" s="189" t="s">
        <v>1</v>
      </c>
      <c r="N172" s="190" t="s">
        <v>39</v>
      </c>
      <c r="P172" s="142">
        <f t="shared" si="1"/>
        <v>0</v>
      </c>
      <c r="Q172" s="142">
        <v>9.2000000000000003E-4</v>
      </c>
      <c r="R172" s="142">
        <f t="shared" si="2"/>
        <v>2.8014000000000001E-2</v>
      </c>
      <c r="S172" s="142">
        <v>0</v>
      </c>
      <c r="T172" s="143">
        <f t="shared" si="3"/>
        <v>0</v>
      </c>
      <c r="AR172" s="144" t="s">
        <v>1205</v>
      </c>
      <c r="AT172" s="144" t="s">
        <v>320</v>
      </c>
      <c r="AU172" s="144" t="s">
        <v>84</v>
      </c>
      <c r="AY172" s="17" t="s">
        <v>138</v>
      </c>
      <c r="BE172" s="145">
        <f t="shared" si="4"/>
        <v>0</v>
      </c>
      <c r="BF172" s="145">
        <f t="shared" si="5"/>
        <v>0</v>
      </c>
      <c r="BG172" s="145">
        <f t="shared" si="6"/>
        <v>0</v>
      </c>
      <c r="BH172" s="145">
        <f t="shared" si="7"/>
        <v>0</v>
      </c>
      <c r="BI172" s="145">
        <f t="shared" si="8"/>
        <v>0</v>
      </c>
      <c r="BJ172" s="17" t="s">
        <v>82</v>
      </c>
      <c r="BK172" s="145">
        <f t="shared" si="9"/>
        <v>0</v>
      </c>
      <c r="BL172" s="17" t="s">
        <v>1205</v>
      </c>
      <c r="BM172" s="144" t="s">
        <v>1278</v>
      </c>
    </row>
    <row r="173" spans="2:65" s="1" customFormat="1" ht="55.5" customHeight="1">
      <c r="B173" s="131"/>
      <c r="C173" s="132" t="s">
        <v>470</v>
      </c>
      <c r="D173" s="132" t="s">
        <v>139</v>
      </c>
      <c r="E173" s="133" t="s">
        <v>1279</v>
      </c>
      <c r="F173" s="134" t="s">
        <v>1280</v>
      </c>
      <c r="G173" s="135" t="s">
        <v>176</v>
      </c>
      <c r="H173" s="136">
        <v>319</v>
      </c>
      <c r="I173" s="137"/>
      <c r="J173" s="138">
        <f t="shared" si="0"/>
        <v>0</v>
      </c>
      <c r="K173" s="139"/>
      <c r="L173" s="32"/>
      <c r="M173" s="140" t="s">
        <v>1</v>
      </c>
      <c r="N173" s="141" t="s">
        <v>39</v>
      </c>
      <c r="P173" s="142">
        <f t="shared" si="1"/>
        <v>0</v>
      </c>
      <c r="Q173" s="142">
        <v>0</v>
      </c>
      <c r="R173" s="142">
        <f t="shared" si="2"/>
        <v>0</v>
      </c>
      <c r="S173" s="142">
        <v>0</v>
      </c>
      <c r="T173" s="143">
        <f t="shared" si="3"/>
        <v>0</v>
      </c>
      <c r="AR173" s="144" t="s">
        <v>603</v>
      </c>
      <c r="AT173" s="144" t="s">
        <v>139</v>
      </c>
      <c r="AU173" s="144" t="s">
        <v>84</v>
      </c>
      <c r="AY173" s="17" t="s">
        <v>138</v>
      </c>
      <c r="BE173" s="145">
        <f t="shared" si="4"/>
        <v>0</v>
      </c>
      <c r="BF173" s="145">
        <f t="shared" si="5"/>
        <v>0</v>
      </c>
      <c r="BG173" s="145">
        <f t="shared" si="6"/>
        <v>0</v>
      </c>
      <c r="BH173" s="145">
        <f t="shared" si="7"/>
        <v>0</v>
      </c>
      <c r="BI173" s="145">
        <f t="shared" si="8"/>
        <v>0</v>
      </c>
      <c r="BJ173" s="17" t="s">
        <v>82</v>
      </c>
      <c r="BK173" s="145">
        <f t="shared" si="9"/>
        <v>0</v>
      </c>
      <c r="BL173" s="17" t="s">
        <v>603</v>
      </c>
      <c r="BM173" s="144" t="s">
        <v>1281</v>
      </c>
    </row>
    <row r="174" spans="2:65" s="11" customFormat="1" ht="22.9" customHeight="1">
      <c r="B174" s="121"/>
      <c r="D174" s="122" t="s">
        <v>73</v>
      </c>
      <c r="E174" s="150" t="s">
        <v>1282</v>
      </c>
      <c r="F174" s="150" t="s">
        <v>1283</v>
      </c>
      <c r="I174" s="124"/>
      <c r="J174" s="151">
        <f>BK174</f>
        <v>0</v>
      </c>
      <c r="L174" s="121"/>
      <c r="M174" s="126"/>
      <c r="P174" s="127">
        <f>SUM(P175:P190)</f>
        <v>0</v>
      </c>
      <c r="R174" s="127">
        <f>SUM(R175:R190)</f>
        <v>96.554448820000005</v>
      </c>
      <c r="T174" s="128">
        <f>SUM(T175:T190)</f>
        <v>0.79649999999999999</v>
      </c>
      <c r="AR174" s="122" t="s">
        <v>154</v>
      </c>
      <c r="AT174" s="129" t="s">
        <v>73</v>
      </c>
      <c r="AU174" s="129" t="s">
        <v>82</v>
      </c>
      <c r="AY174" s="122" t="s">
        <v>138</v>
      </c>
      <c r="BK174" s="130">
        <f>SUM(BK175:BK190)</f>
        <v>0</v>
      </c>
    </row>
    <row r="175" spans="2:65" s="1" customFormat="1" ht="44.25" customHeight="1">
      <c r="B175" s="131"/>
      <c r="C175" s="132" t="s">
        <v>475</v>
      </c>
      <c r="D175" s="132" t="s">
        <v>139</v>
      </c>
      <c r="E175" s="133" t="s">
        <v>1284</v>
      </c>
      <c r="F175" s="134" t="s">
        <v>1285</v>
      </c>
      <c r="G175" s="135" t="s">
        <v>207</v>
      </c>
      <c r="H175" s="136">
        <v>3</v>
      </c>
      <c r="I175" s="137"/>
      <c r="J175" s="138">
        <f t="shared" ref="J175:J190" si="10">ROUND(I175*H175,2)</f>
        <v>0</v>
      </c>
      <c r="K175" s="139"/>
      <c r="L175" s="32"/>
      <c r="M175" s="140" t="s">
        <v>1</v>
      </c>
      <c r="N175" s="141" t="s">
        <v>39</v>
      </c>
      <c r="P175" s="142">
        <f t="shared" ref="P175:P190" si="11">O175*H175</f>
        <v>0</v>
      </c>
      <c r="Q175" s="142">
        <v>0</v>
      </c>
      <c r="R175" s="142">
        <f t="shared" ref="R175:R190" si="12">Q175*H175</f>
        <v>0</v>
      </c>
      <c r="S175" s="142">
        <v>0</v>
      </c>
      <c r="T175" s="143">
        <f t="shared" ref="T175:T190" si="13">S175*H175</f>
        <v>0</v>
      </c>
      <c r="AR175" s="144" t="s">
        <v>603</v>
      </c>
      <c r="AT175" s="144" t="s">
        <v>139</v>
      </c>
      <c r="AU175" s="144" t="s">
        <v>84</v>
      </c>
      <c r="AY175" s="17" t="s">
        <v>138</v>
      </c>
      <c r="BE175" s="145">
        <f t="shared" ref="BE175:BE190" si="14">IF(N175="základní",J175,0)</f>
        <v>0</v>
      </c>
      <c r="BF175" s="145">
        <f t="shared" ref="BF175:BF190" si="15">IF(N175="snížená",J175,0)</f>
        <v>0</v>
      </c>
      <c r="BG175" s="145">
        <f t="shared" ref="BG175:BG190" si="16">IF(N175="zákl. přenesená",J175,0)</f>
        <v>0</v>
      </c>
      <c r="BH175" s="145">
        <f t="shared" ref="BH175:BH190" si="17">IF(N175="sníž. přenesená",J175,0)</f>
        <v>0</v>
      </c>
      <c r="BI175" s="145">
        <f t="shared" ref="BI175:BI190" si="18">IF(N175="nulová",J175,0)</f>
        <v>0</v>
      </c>
      <c r="BJ175" s="17" t="s">
        <v>82</v>
      </c>
      <c r="BK175" s="145">
        <f t="shared" ref="BK175:BK190" si="19">ROUND(I175*H175,2)</f>
        <v>0</v>
      </c>
      <c r="BL175" s="17" t="s">
        <v>603</v>
      </c>
      <c r="BM175" s="144" t="s">
        <v>1286</v>
      </c>
    </row>
    <row r="176" spans="2:65" s="1" customFormat="1" ht="66.75" customHeight="1">
      <c r="B176" s="131"/>
      <c r="C176" s="132" t="s">
        <v>479</v>
      </c>
      <c r="D176" s="132" t="s">
        <v>139</v>
      </c>
      <c r="E176" s="133" t="s">
        <v>1287</v>
      </c>
      <c r="F176" s="134" t="s">
        <v>1288</v>
      </c>
      <c r="G176" s="135" t="s">
        <v>176</v>
      </c>
      <c r="H176" s="136">
        <v>3</v>
      </c>
      <c r="I176" s="137"/>
      <c r="J176" s="138">
        <f t="shared" si="10"/>
        <v>0</v>
      </c>
      <c r="K176" s="139"/>
      <c r="L176" s="32"/>
      <c r="M176" s="140" t="s">
        <v>1</v>
      </c>
      <c r="N176" s="141" t="s">
        <v>39</v>
      </c>
      <c r="P176" s="142">
        <f t="shared" si="11"/>
        <v>0</v>
      </c>
      <c r="Q176" s="142">
        <v>0</v>
      </c>
      <c r="R176" s="142">
        <f t="shared" si="12"/>
        <v>0</v>
      </c>
      <c r="S176" s="142">
        <v>0</v>
      </c>
      <c r="T176" s="143">
        <f t="shared" si="13"/>
        <v>0</v>
      </c>
      <c r="AR176" s="144" t="s">
        <v>603</v>
      </c>
      <c r="AT176" s="144" t="s">
        <v>139</v>
      </c>
      <c r="AU176" s="144" t="s">
        <v>84</v>
      </c>
      <c r="AY176" s="17" t="s">
        <v>138</v>
      </c>
      <c r="BE176" s="145">
        <f t="shared" si="14"/>
        <v>0</v>
      </c>
      <c r="BF176" s="145">
        <f t="shared" si="15"/>
        <v>0</v>
      </c>
      <c r="BG176" s="145">
        <f t="shared" si="16"/>
        <v>0</v>
      </c>
      <c r="BH176" s="145">
        <f t="shared" si="17"/>
        <v>0</v>
      </c>
      <c r="BI176" s="145">
        <f t="shared" si="18"/>
        <v>0</v>
      </c>
      <c r="BJ176" s="17" t="s">
        <v>82</v>
      </c>
      <c r="BK176" s="145">
        <f t="shared" si="19"/>
        <v>0</v>
      </c>
      <c r="BL176" s="17" t="s">
        <v>603</v>
      </c>
      <c r="BM176" s="144" t="s">
        <v>1289</v>
      </c>
    </row>
    <row r="177" spans="2:65" s="1" customFormat="1" ht="55.5" customHeight="1">
      <c r="B177" s="131"/>
      <c r="C177" s="132" t="s">
        <v>485</v>
      </c>
      <c r="D177" s="132" t="s">
        <v>139</v>
      </c>
      <c r="E177" s="133" t="s">
        <v>1290</v>
      </c>
      <c r="F177" s="134" t="s">
        <v>1291</v>
      </c>
      <c r="G177" s="135" t="s">
        <v>176</v>
      </c>
      <c r="H177" s="136">
        <v>3</v>
      </c>
      <c r="I177" s="137"/>
      <c r="J177" s="138">
        <f t="shared" si="10"/>
        <v>0</v>
      </c>
      <c r="K177" s="139"/>
      <c r="L177" s="32"/>
      <c r="M177" s="140" t="s">
        <v>1</v>
      </c>
      <c r="N177" s="141" t="s">
        <v>39</v>
      </c>
      <c r="P177" s="142">
        <f t="shared" si="11"/>
        <v>0</v>
      </c>
      <c r="Q177" s="142">
        <v>0</v>
      </c>
      <c r="R177" s="142">
        <f t="shared" si="12"/>
        <v>0</v>
      </c>
      <c r="S177" s="142">
        <v>0</v>
      </c>
      <c r="T177" s="143">
        <f t="shared" si="13"/>
        <v>0</v>
      </c>
      <c r="AR177" s="144" t="s">
        <v>603</v>
      </c>
      <c r="AT177" s="144" t="s">
        <v>139</v>
      </c>
      <c r="AU177" s="144" t="s">
        <v>84</v>
      </c>
      <c r="AY177" s="17" t="s">
        <v>138</v>
      </c>
      <c r="BE177" s="145">
        <f t="shared" si="14"/>
        <v>0</v>
      </c>
      <c r="BF177" s="145">
        <f t="shared" si="15"/>
        <v>0</v>
      </c>
      <c r="BG177" s="145">
        <f t="shared" si="16"/>
        <v>0</v>
      </c>
      <c r="BH177" s="145">
        <f t="shared" si="17"/>
        <v>0</v>
      </c>
      <c r="BI177" s="145">
        <f t="shared" si="18"/>
        <v>0</v>
      </c>
      <c r="BJ177" s="17" t="s">
        <v>82</v>
      </c>
      <c r="BK177" s="145">
        <f t="shared" si="19"/>
        <v>0</v>
      </c>
      <c r="BL177" s="17" t="s">
        <v>603</v>
      </c>
      <c r="BM177" s="144" t="s">
        <v>1292</v>
      </c>
    </row>
    <row r="178" spans="2:65" s="1" customFormat="1" ht="24.2" customHeight="1">
      <c r="B178" s="131"/>
      <c r="C178" s="132" t="s">
        <v>489</v>
      </c>
      <c r="D178" s="132" t="s">
        <v>139</v>
      </c>
      <c r="E178" s="133" t="s">
        <v>1293</v>
      </c>
      <c r="F178" s="134" t="s">
        <v>1294</v>
      </c>
      <c r="G178" s="135" t="s">
        <v>207</v>
      </c>
      <c r="H178" s="136">
        <v>3</v>
      </c>
      <c r="I178" s="137"/>
      <c r="J178" s="138">
        <f t="shared" si="10"/>
        <v>0</v>
      </c>
      <c r="K178" s="139"/>
      <c r="L178" s="32"/>
      <c r="M178" s="140" t="s">
        <v>1</v>
      </c>
      <c r="N178" s="141" t="s">
        <v>39</v>
      </c>
      <c r="P178" s="142">
        <f t="shared" si="11"/>
        <v>0</v>
      </c>
      <c r="Q178" s="142">
        <v>0</v>
      </c>
      <c r="R178" s="142">
        <f t="shared" si="12"/>
        <v>0</v>
      </c>
      <c r="S178" s="142">
        <v>0</v>
      </c>
      <c r="T178" s="143">
        <f t="shared" si="13"/>
        <v>0</v>
      </c>
      <c r="AR178" s="144" t="s">
        <v>603</v>
      </c>
      <c r="AT178" s="144" t="s">
        <v>139</v>
      </c>
      <c r="AU178" s="144" t="s">
        <v>84</v>
      </c>
      <c r="AY178" s="17" t="s">
        <v>138</v>
      </c>
      <c r="BE178" s="145">
        <f t="shared" si="14"/>
        <v>0</v>
      </c>
      <c r="BF178" s="145">
        <f t="shared" si="15"/>
        <v>0</v>
      </c>
      <c r="BG178" s="145">
        <f t="shared" si="16"/>
        <v>0</v>
      </c>
      <c r="BH178" s="145">
        <f t="shared" si="17"/>
        <v>0</v>
      </c>
      <c r="BI178" s="145">
        <f t="shared" si="18"/>
        <v>0</v>
      </c>
      <c r="BJ178" s="17" t="s">
        <v>82</v>
      </c>
      <c r="BK178" s="145">
        <f t="shared" si="19"/>
        <v>0</v>
      </c>
      <c r="BL178" s="17" t="s">
        <v>603</v>
      </c>
      <c r="BM178" s="144" t="s">
        <v>1295</v>
      </c>
    </row>
    <row r="179" spans="2:65" s="1" customFormat="1" ht="55.5" customHeight="1">
      <c r="B179" s="131"/>
      <c r="C179" s="132" t="s">
        <v>496</v>
      </c>
      <c r="D179" s="132" t="s">
        <v>139</v>
      </c>
      <c r="E179" s="133" t="s">
        <v>1296</v>
      </c>
      <c r="F179" s="134" t="s">
        <v>1297</v>
      </c>
      <c r="G179" s="135" t="s">
        <v>214</v>
      </c>
      <c r="H179" s="136">
        <v>9.141</v>
      </c>
      <c r="I179" s="137"/>
      <c r="J179" s="138">
        <f t="shared" si="10"/>
        <v>0</v>
      </c>
      <c r="K179" s="139"/>
      <c r="L179" s="32"/>
      <c r="M179" s="140" t="s">
        <v>1</v>
      </c>
      <c r="N179" s="141" t="s">
        <v>39</v>
      </c>
      <c r="P179" s="142">
        <f t="shared" si="11"/>
        <v>0</v>
      </c>
      <c r="Q179" s="142">
        <v>0</v>
      </c>
      <c r="R179" s="142">
        <f t="shared" si="12"/>
        <v>0</v>
      </c>
      <c r="S179" s="142">
        <v>0</v>
      </c>
      <c r="T179" s="143">
        <f t="shared" si="13"/>
        <v>0</v>
      </c>
      <c r="AR179" s="144" t="s">
        <v>603</v>
      </c>
      <c r="AT179" s="144" t="s">
        <v>139</v>
      </c>
      <c r="AU179" s="144" t="s">
        <v>84</v>
      </c>
      <c r="AY179" s="17" t="s">
        <v>138</v>
      </c>
      <c r="BE179" s="145">
        <f t="shared" si="14"/>
        <v>0</v>
      </c>
      <c r="BF179" s="145">
        <f t="shared" si="15"/>
        <v>0</v>
      </c>
      <c r="BG179" s="145">
        <f t="shared" si="16"/>
        <v>0</v>
      </c>
      <c r="BH179" s="145">
        <f t="shared" si="17"/>
        <v>0</v>
      </c>
      <c r="BI179" s="145">
        <f t="shared" si="18"/>
        <v>0</v>
      </c>
      <c r="BJ179" s="17" t="s">
        <v>82</v>
      </c>
      <c r="BK179" s="145">
        <f t="shared" si="19"/>
        <v>0</v>
      </c>
      <c r="BL179" s="17" t="s">
        <v>603</v>
      </c>
      <c r="BM179" s="144" t="s">
        <v>1298</v>
      </c>
    </row>
    <row r="180" spans="2:65" s="1" customFormat="1" ht="66.75" customHeight="1">
      <c r="B180" s="131"/>
      <c r="C180" s="132" t="s">
        <v>501</v>
      </c>
      <c r="D180" s="132" t="s">
        <v>139</v>
      </c>
      <c r="E180" s="133" t="s">
        <v>1299</v>
      </c>
      <c r="F180" s="134" t="s">
        <v>1300</v>
      </c>
      <c r="G180" s="135" t="s">
        <v>176</v>
      </c>
      <c r="H180" s="136">
        <v>248</v>
      </c>
      <c r="I180" s="137"/>
      <c r="J180" s="138">
        <f t="shared" si="10"/>
        <v>0</v>
      </c>
      <c r="K180" s="139"/>
      <c r="L180" s="32"/>
      <c r="M180" s="140" t="s">
        <v>1</v>
      </c>
      <c r="N180" s="141" t="s">
        <v>39</v>
      </c>
      <c r="P180" s="142">
        <f t="shared" si="11"/>
        <v>0</v>
      </c>
      <c r="Q180" s="142">
        <v>0</v>
      </c>
      <c r="R180" s="142">
        <f t="shared" si="12"/>
        <v>0</v>
      </c>
      <c r="S180" s="142">
        <v>0</v>
      </c>
      <c r="T180" s="143">
        <f t="shared" si="13"/>
        <v>0</v>
      </c>
      <c r="AR180" s="144" t="s">
        <v>603</v>
      </c>
      <c r="AT180" s="144" t="s">
        <v>139</v>
      </c>
      <c r="AU180" s="144" t="s">
        <v>84</v>
      </c>
      <c r="AY180" s="17" t="s">
        <v>138</v>
      </c>
      <c r="BE180" s="145">
        <f t="shared" si="14"/>
        <v>0</v>
      </c>
      <c r="BF180" s="145">
        <f t="shared" si="15"/>
        <v>0</v>
      </c>
      <c r="BG180" s="145">
        <f t="shared" si="16"/>
        <v>0</v>
      </c>
      <c r="BH180" s="145">
        <f t="shared" si="17"/>
        <v>0</v>
      </c>
      <c r="BI180" s="145">
        <f t="shared" si="18"/>
        <v>0</v>
      </c>
      <c r="BJ180" s="17" t="s">
        <v>82</v>
      </c>
      <c r="BK180" s="145">
        <f t="shared" si="19"/>
        <v>0</v>
      </c>
      <c r="BL180" s="17" t="s">
        <v>603</v>
      </c>
      <c r="BM180" s="144" t="s">
        <v>1301</v>
      </c>
    </row>
    <row r="181" spans="2:65" s="1" customFormat="1" ht="66.75" customHeight="1">
      <c r="B181" s="131"/>
      <c r="C181" s="132" t="s">
        <v>506</v>
      </c>
      <c r="D181" s="132" t="s">
        <v>139</v>
      </c>
      <c r="E181" s="133" t="s">
        <v>1302</v>
      </c>
      <c r="F181" s="134" t="s">
        <v>1303</v>
      </c>
      <c r="G181" s="135" t="s">
        <v>176</v>
      </c>
      <c r="H181" s="136">
        <v>29</v>
      </c>
      <c r="I181" s="137"/>
      <c r="J181" s="138">
        <f t="shared" si="10"/>
        <v>0</v>
      </c>
      <c r="K181" s="139"/>
      <c r="L181" s="32"/>
      <c r="M181" s="140" t="s">
        <v>1</v>
      </c>
      <c r="N181" s="141" t="s">
        <v>39</v>
      </c>
      <c r="P181" s="142">
        <f t="shared" si="11"/>
        <v>0</v>
      </c>
      <c r="Q181" s="142">
        <v>0</v>
      </c>
      <c r="R181" s="142">
        <f t="shared" si="12"/>
        <v>0</v>
      </c>
      <c r="S181" s="142">
        <v>0</v>
      </c>
      <c r="T181" s="143">
        <f t="shared" si="13"/>
        <v>0</v>
      </c>
      <c r="AR181" s="144" t="s">
        <v>603</v>
      </c>
      <c r="AT181" s="144" t="s">
        <v>139</v>
      </c>
      <c r="AU181" s="144" t="s">
        <v>84</v>
      </c>
      <c r="AY181" s="17" t="s">
        <v>138</v>
      </c>
      <c r="BE181" s="145">
        <f t="shared" si="14"/>
        <v>0</v>
      </c>
      <c r="BF181" s="145">
        <f t="shared" si="15"/>
        <v>0</v>
      </c>
      <c r="BG181" s="145">
        <f t="shared" si="16"/>
        <v>0</v>
      </c>
      <c r="BH181" s="145">
        <f t="shared" si="17"/>
        <v>0</v>
      </c>
      <c r="BI181" s="145">
        <f t="shared" si="18"/>
        <v>0</v>
      </c>
      <c r="BJ181" s="17" t="s">
        <v>82</v>
      </c>
      <c r="BK181" s="145">
        <f t="shared" si="19"/>
        <v>0</v>
      </c>
      <c r="BL181" s="17" t="s">
        <v>603</v>
      </c>
      <c r="BM181" s="144" t="s">
        <v>1304</v>
      </c>
    </row>
    <row r="182" spans="2:65" s="1" customFormat="1" ht="55.5" customHeight="1">
      <c r="B182" s="131"/>
      <c r="C182" s="132" t="s">
        <v>512</v>
      </c>
      <c r="D182" s="132" t="s">
        <v>139</v>
      </c>
      <c r="E182" s="133" t="s">
        <v>1305</v>
      </c>
      <c r="F182" s="134" t="s">
        <v>1306</v>
      </c>
      <c r="G182" s="135" t="s">
        <v>176</v>
      </c>
      <c r="H182" s="136">
        <v>248</v>
      </c>
      <c r="I182" s="137"/>
      <c r="J182" s="138">
        <f t="shared" si="10"/>
        <v>0</v>
      </c>
      <c r="K182" s="139"/>
      <c r="L182" s="32"/>
      <c r="M182" s="140" t="s">
        <v>1</v>
      </c>
      <c r="N182" s="141" t="s">
        <v>39</v>
      </c>
      <c r="P182" s="142">
        <f t="shared" si="11"/>
        <v>0</v>
      </c>
      <c r="Q182" s="142">
        <v>0</v>
      </c>
      <c r="R182" s="142">
        <f t="shared" si="12"/>
        <v>0</v>
      </c>
      <c r="S182" s="142">
        <v>0</v>
      </c>
      <c r="T182" s="143">
        <f t="shared" si="13"/>
        <v>0</v>
      </c>
      <c r="AR182" s="144" t="s">
        <v>603</v>
      </c>
      <c r="AT182" s="144" t="s">
        <v>139</v>
      </c>
      <c r="AU182" s="144" t="s">
        <v>84</v>
      </c>
      <c r="AY182" s="17" t="s">
        <v>138</v>
      </c>
      <c r="BE182" s="145">
        <f t="shared" si="14"/>
        <v>0</v>
      </c>
      <c r="BF182" s="145">
        <f t="shared" si="15"/>
        <v>0</v>
      </c>
      <c r="BG182" s="145">
        <f t="shared" si="16"/>
        <v>0</v>
      </c>
      <c r="BH182" s="145">
        <f t="shared" si="17"/>
        <v>0</v>
      </c>
      <c r="BI182" s="145">
        <f t="shared" si="18"/>
        <v>0</v>
      </c>
      <c r="BJ182" s="17" t="s">
        <v>82</v>
      </c>
      <c r="BK182" s="145">
        <f t="shared" si="19"/>
        <v>0</v>
      </c>
      <c r="BL182" s="17" t="s">
        <v>603</v>
      </c>
      <c r="BM182" s="144" t="s">
        <v>1307</v>
      </c>
    </row>
    <row r="183" spans="2:65" s="1" customFormat="1" ht="55.5" customHeight="1">
      <c r="B183" s="131"/>
      <c r="C183" s="132" t="s">
        <v>517</v>
      </c>
      <c r="D183" s="132" t="s">
        <v>139</v>
      </c>
      <c r="E183" s="133" t="s">
        <v>1308</v>
      </c>
      <c r="F183" s="134" t="s">
        <v>1309</v>
      </c>
      <c r="G183" s="135" t="s">
        <v>176</v>
      </c>
      <c r="H183" s="136">
        <v>29</v>
      </c>
      <c r="I183" s="137"/>
      <c r="J183" s="138">
        <f t="shared" si="10"/>
        <v>0</v>
      </c>
      <c r="K183" s="139"/>
      <c r="L183" s="32"/>
      <c r="M183" s="140" t="s">
        <v>1</v>
      </c>
      <c r="N183" s="141" t="s">
        <v>39</v>
      </c>
      <c r="P183" s="142">
        <f t="shared" si="11"/>
        <v>0</v>
      </c>
      <c r="Q183" s="142">
        <v>0</v>
      </c>
      <c r="R183" s="142">
        <f t="shared" si="12"/>
        <v>0</v>
      </c>
      <c r="S183" s="142">
        <v>0</v>
      </c>
      <c r="T183" s="143">
        <f t="shared" si="13"/>
        <v>0</v>
      </c>
      <c r="AR183" s="144" t="s">
        <v>603</v>
      </c>
      <c r="AT183" s="144" t="s">
        <v>139</v>
      </c>
      <c r="AU183" s="144" t="s">
        <v>84</v>
      </c>
      <c r="AY183" s="17" t="s">
        <v>138</v>
      </c>
      <c r="BE183" s="145">
        <f t="shared" si="14"/>
        <v>0</v>
      </c>
      <c r="BF183" s="145">
        <f t="shared" si="15"/>
        <v>0</v>
      </c>
      <c r="BG183" s="145">
        <f t="shared" si="16"/>
        <v>0</v>
      </c>
      <c r="BH183" s="145">
        <f t="shared" si="17"/>
        <v>0</v>
      </c>
      <c r="BI183" s="145">
        <f t="shared" si="18"/>
        <v>0</v>
      </c>
      <c r="BJ183" s="17" t="s">
        <v>82</v>
      </c>
      <c r="BK183" s="145">
        <f t="shared" si="19"/>
        <v>0</v>
      </c>
      <c r="BL183" s="17" t="s">
        <v>603</v>
      </c>
      <c r="BM183" s="144" t="s">
        <v>1310</v>
      </c>
    </row>
    <row r="184" spans="2:65" s="1" customFormat="1" ht="24.2" customHeight="1">
      <c r="B184" s="131"/>
      <c r="C184" s="132" t="s">
        <v>523</v>
      </c>
      <c r="D184" s="132" t="s">
        <v>139</v>
      </c>
      <c r="E184" s="133" t="s">
        <v>1311</v>
      </c>
      <c r="F184" s="134" t="s">
        <v>1312</v>
      </c>
      <c r="G184" s="135" t="s">
        <v>214</v>
      </c>
      <c r="H184" s="136">
        <v>9.141</v>
      </c>
      <c r="I184" s="137"/>
      <c r="J184" s="138">
        <f t="shared" si="10"/>
        <v>0</v>
      </c>
      <c r="K184" s="139"/>
      <c r="L184" s="32"/>
      <c r="M184" s="140" t="s">
        <v>1</v>
      </c>
      <c r="N184" s="141" t="s">
        <v>39</v>
      </c>
      <c r="P184" s="142">
        <f t="shared" si="11"/>
        <v>0</v>
      </c>
      <c r="Q184" s="142">
        <v>2.3010199999999998</v>
      </c>
      <c r="R184" s="142">
        <f t="shared" si="12"/>
        <v>21.033623819999999</v>
      </c>
      <c r="S184" s="142">
        <v>0</v>
      </c>
      <c r="T184" s="143">
        <f t="shared" si="13"/>
        <v>0</v>
      </c>
      <c r="AR184" s="144" t="s">
        <v>603</v>
      </c>
      <c r="AT184" s="144" t="s">
        <v>139</v>
      </c>
      <c r="AU184" s="144" t="s">
        <v>84</v>
      </c>
      <c r="AY184" s="17" t="s">
        <v>138</v>
      </c>
      <c r="BE184" s="145">
        <f t="shared" si="14"/>
        <v>0</v>
      </c>
      <c r="BF184" s="145">
        <f t="shared" si="15"/>
        <v>0</v>
      </c>
      <c r="BG184" s="145">
        <f t="shared" si="16"/>
        <v>0</v>
      </c>
      <c r="BH184" s="145">
        <f t="shared" si="17"/>
        <v>0</v>
      </c>
      <c r="BI184" s="145">
        <f t="shared" si="18"/>
        <v>0</v>
      </c>
      <c r="BJ184" s="17" t="s">
        <v>82</v>
      </c>
      <c r="BK184" s="145">
        <f t="shared" si="19"/>
        <v>0</v>
      </c>
      <c r="BL184" s="17" t="s">
        <v>603</v>
      </c>
      <c r="BM184" s="144" t="s">
        <v>1313</v>
      </c>
    </row>
    <row r="185" spans="2:65" s="1" customFormat="1" ht="16.5" customHeight="1">
      <c r="B185" s="131"/>
      <c r="C185" s="180" t="s">
        <v>528</v>
      </c>
      <c r="D185" s="180" t="s">
        <v>320</v>
      </c>
      <c r="E185" s="181" t="s">
        <v>1086</v>
      </c>
      <c r="F185" s="182" t="s">
        <v>1087</v>
      </c>
      <c r="G185" s="183" t="s">
        <v>227</v>
      </c>
      <c r="H185" s="184">
        <v>0.44500000000000001</v>
      </c>
      <c r="I185" s="185"/>
      <c r="J185" s="186">
        <f t="shared" si="10"/>
        <v>0</v>
      </c>
      <c r="K185" s="187"/>
      <c r="L185" s="188"/>
      <c r="M185" s="189" t="s">
        <v>1</v>
      </c>
      <c r="N185" s="190" t="s">
        <v>39</v>
      </c>
      <c r="P185" s="142">
        <f t="shared" si="11"/>
        <v>0</v>
      </c>
      <c r="Q185" s="142">
        <v>1</v>
      </c>
      <c r="R185" s="142">
        <f t="shared" si="12"/>
        <v>0.44500000000000001</v>
      </c>
      <c r="S185" s="142">
        <v>0</v>
      </c>
      <c r="T185" s="143">
        <f t="shared" si="13"/>
        <v>0</v>
      </c>
      <c r="AR185" s="144" t="s">
        <v>1102</v>
      </c>
      <c r="AT185" s="144" t="s">
        <v>320</v>
      </c>
      <c r="AU185" s="144" t="s">
        <v>84</v>
      </c>
      <c r="AY185" s="17" t="s">
        <v>138</v>
      </c>
      <c r="BE185" s="145">
        <f t="shared" si="14"/>
        <v>0</v>
      </c>
      <c r="BF185" s="145">
        <f t="shared" si="15"/>
        <v>0</v>
      </c>
      <c r="BG185" s="145">
        <f t="shared" si="16"/>
        <v>0</v>
      </c>
      <c r="BH185" s="145">
        <f t="shared" si="17"/>
        <v>0</v>
      </c>
      <c r="BI185" s="145">
        <f t="shared" si="18"/>
        <v>0</v>
      </c>
      <c r="BJ185" s="17" t="s">
        <v>82</v>
      </c>
      <c r="BK185" s="145">
        <f t="shared" si="19"/>
        <v>0</v>
      </c>
      <c r="BL185" s="17" t="s">
        <v>603</v>
      </c>
      <c r="BM185" s="144" t="s">
        <v>1314</v>
      </c>
    </row>
    <row r="186" spans="2:65" s="1" customFormat="1" ht="16.5" customHeight="1">
      <c r="B186" s="131"/>
      <c r="C186" s="180" t="s">
        <v>534</v>
      </c>
      <c r="D186" s="180" t="s">
        <v>320</v>
      </c>
      <c r="E186" s="181" t="s">
        <v>1315</v>
      </c>
      <c r="F186" s="182" t="s">
        <v>1316</v>
      </c>
      <c r="G186" s="183" t="s">
        <v>298</v>
      </c>
      <c r="H186" s="184">
        <v>13</v>
      </c>
      <c r="I186" s="185"/>
      <c r="J186" s="186">
        <f t="shared" si="10"/>
        <v>0</v>
      </c>
      <c r="K186" s="187"/>
      <c r="L186" s="188"/>
      <c r="M186" s="189" t="s">
        <v>1</v>
      </c>
      <c r="N186" s="190" t="s">
        <v>39</v>
      </c>
      <c r="P186" s="142">
        <f t="shared" si="11"/>
        <v>0</v>
      </c>
      <c r="Q186" s="142">
        <v>0</v>
      </c>
      <c r="R186" s="142">
        <f t="shared" si="12"/>
        <v>0</v>
      </c>
      <c r="S186" s="142">
        <v>0</v>
      </c>
      <c r="T186" s="143">
        <f t="shared" si="13"/>
        <v>0</v>
      </c>
      <c r="AR186" s="144" t="s">
        <v>1205</v>
      </c>
      <c r="AT186" s="144" t="s">
        <v>320</v>
      </c>
      <c r="AU186" s="144" t="s">
        <v>84</v>
      </c>
      <c r="AY186" s="17" t="s">
        <v>138</v>
      </c>
      <c r="BE186" s="145">
        <f t="shared" si="14"/>
        <v>0</v>
      </c>
      <c r="BF186" s="145">
        <f t="shared" si="15"/>
        <v>0</v>
      </c>
      <c r="BG186" s="145">
        <f t="shared" si="16"/>
        <v>0</v>
      </c>
      <c r="BH186" s="145">
        <f t="shared" si="17"/>
        <v>0</v>
      </c>
      <c r="BI186" s="145">
        <f t="shared" si="18"/>
        <v>0</v>
      </c>
      <c r="BJ186" s="17" t="s">
        <v>82</v>
      </c>
      <c r="BK186" s="145">
        <f t="shared" si="19"/>
        <v>0</v>
      </c>
      <c r="BL186" s="17" t="s">
        <v>1205</v>
      </c>
      <c r="BM186" s="144" t="s">
        <v>1317</v>
      </c>
    </row>
    <row r="187" spans="2:65" s="1" customFormat="1" ht="16.5" customHeight="1">
      <c r="B187" s="131"/>
      <c r="C187" s="180" t="s">
        <v>539</v>
      </c>
      <c r="D187" s="180" t="s">
        <v>320</v>
      </c>
      <c r="E187" s="181" t="s">
        <v>1318</v>
      </c>
      <c r="F187" s="182" t="s">
        <v>1319</v>
      </c>
      <c r="G187" s="183" t="s">
        <v>298</v>
      </c>
      <c r="H187" s="184">
        <v>2</v>
      </c>
      <c r="I187" s="185"/>
      <c r="J187" s="186">
        <f t="shared" si="10"/>
        <v>0</v>
      </c>
      <c r="K187" s="187"/>
      <c r="L187" s="188"/>
      <c r="M187" s="189" t="s">
        <v>1</v>
      </c>
      <c r="N187" s="190" t="s">
        <v>39</v>
      </c>
      <c r="P187" s="142">
        <f t="shared" si="11"/>
        <v>0</v>
      </c>
      <c r="Q187" s="142">
        <v>8.3999999999999995E-3</v>
      </c>
      <c r="R187" s="142">
        <f t="shared" si="12"/>
        <v>1.6799999999999999E-2</v>
      </c>
      <c r="S187" s="142">
        <v>0</v>
      </c>
      <c r="T187" s="143">
        <f t="shared" si="13"/>
        <v>0</v>
      </c>
      <c r="AR187" s="144" t="s">
        <v>1205</v>
      </c>
      <c r="AT187" s="144" t="s">
        <v>320</v>
      </c>
      <c r="AU187" s="144" t="s">
        <v>84</v>
      </c>
      <c r="AY187" s="17" t="s">
        <v>138</v>
      </c>
      <c r="BE187" s="145">
        <f t="shared" si="14"/>
        <v>0</v>
      </c>
      <c r="BF187" s="145">
        <f t="shared" si="15"/>
        <v>0</v>
      </c>
      <c r="BG187" s="145">
        <f t="shared" si="16"/>
        <v>0</v>
      </c>
      <c r="BH187" s="145">
        <f t="shared" si="17"/>
        <v>0</v>
      </c>
      <c r="BI187" s="145">
        <f t="shared" si="18"/>
        <v>0</v>
      </c>
      <c r="BJ187" s="17" t="s">
        <v>82</v>
      </c>
      <c r="BK187" s="145">
        <f t="shared" si="19"/>
        <v>0</v>
      </c>
      <c r="BL187" s="17" t="s">
        <v>1205</v>
      </c>
      <c r="BM187" s="144" t="s">
        <v>1320</v>
      </c>
    </row>
    <row r="188" spans="2:65" s="1" customFormat="1" ht="37.9" customHeight="1">
      <c r="B188" s="131"/>
      <c r="C188" s="132" t="s">
        <v>544</v>
      </c>
      <c r="D188" s="132" t="s">
        <v>139</v>
      </c>
      <c r="E188" s="133" t="s">
        <v>1321</v>
      </c>
      <c r="F188" s="134" t="s">
        <v>1322</v>
      </c>
      <c r="G188" s="135" t="s">
        <v>176</v>
      </c>
      <c r="H188" s="136">
        <v>277</v>
      </c>
      <c r="I188" s="137"/>
      <c r="J188" s="138">
        <f t="shared" si="10"/>
        <v>0</v>
      </c>
      <c r="K188" s="139"/>
      <c r="L188" s="32"/>
      <c r="M188" s="140" t="s">
        <v>1</v>
      </c>
      <c r="N188" s="141" t="s">
        <v>39</v>
      </c>
      <c r="P188" s="142">
        <f t="shared" si="11"/>
        <v>0</v>
      </c>
      <c r="Q188" s="142">
        <v>0.27015</v>
      </c>
      <c r="R188" s="142">
        <f t="shared" si="12"/>
        <v>74.831550000000007</v>
      </c>
      <c r="S188" s="142">
        <v>0</v>
      </c>
      <c r="T188" s="143">
        <f t="shared" si="13"/>
        <v>0</v>
      </c>
      <c r="AR188" s="144" t="s">
        <v>603</v>
      </c>
      <c r="AT188" s="144" t="s">
        <v>139</v>
      </c>
      <c r="AU188" s="144" t="s">
        <v>84</v>
      </c>
      <c r="AY188" s="17" t="s">
        <v>138</v>
      </c>
      <c r="BE188" s="145">
        <f t="shared" si="14"/>
        <v>0</v>
      </c>
      <c r="BF188" s="145">
        <f t="shared" si="15"/>
        <v>0</v>
      </c>
      <c r="BG188" s="145">
        <f t="shared" si="16"/>
        <v>0</v>
      </c>
      <c r="BH188" s="145">
        <f t="shared" si="17"/>
        <v>0</v>
      </c>
      <c r="BI188" s="145">
        <f t="shared" si="18"/>
        <v>0</v>
      </c>
      <c r="BJ188" s="17" t="s">
        <v>82</v>
      </c>
      <c r="BK188" s="145">
        <f t="shared" si="19"/>
        <v>0</v>
      </c>
      <c r="BL188" s="17" t="s">
        <v>603</v>
      </c>
      <c r="BM188" s="144" t="s">
        <v>1323</v>
      </c>
    </row>
    <row r="189" spans="2:65" s="1" customFormat="1" ht="55.5" customHeight="1">
      <c r="B189" s="131"/>
      <c r="C189" s="132" t="s">
        <v>549</v>
      </c>
      <c r="D189" s="132" t="s">
        <v>139</v>
      </c>
      <c r="E189" s="133" t="s">
        <v>1324</v>
      </c>
      <c r="F189" s="134" t="s">
        <v>1325</v>
      </c>
      <c r="G189" s="135" t="s">
        <v>207</v>
      </c>
      <c r="H189" s="136">
        <v>2.7</v>
      </c>
      <c r="I189" s="137"/>
      <c r="J189" s="138">
        <f t="shared" si="10"/>
        <v>0</v>
      </c>
      <c r="K189" s="139"/>
      <c r="L189" s="32"/>
      <c r="M189" s="140" t="s">
        <v>1</v>
      </c>
      <c r="N189" s="141" t="s">
        <v>39</v>
      </c>
      <c r="P189" s="142">
        <f t="shared" si="11"/>
        <v>0</v>
      </c>
      <c r="Q189" s="142">
        <v>0</v>
      </c>
      <c r="R189" s="142">
        <f t="shared" si="12"/>
        <v>0</v>
      </c>
      <c r="S189" s="142">
        <v>0.29499999999999998</v>
      </c>
      <c r="T189" s="143">
        <f t="shared" si="13"/>
        <v>0.79649999999999999</v>
      </c>
      <c r="AR189" s="144" t="s">
        <v>603</v>
      </c>
      <c r="AT189" s="144" t="s">
        <v>139</v>
      </c>
      <c r="AU189" s="144" t="s">
        <v>84</v>
      </c>
      <c r="AY189" s="17" t="s">
        <v>138</v>
      </c>
      <c r="BE189" s="145">
        <f t="shared" si="14"/>
        <v>0</v>
      </c>
      <c r="BF189" s="145">
        <f t="shared" si="15"/>
        <v>0</v>
      </c>
      <c r="BG189" s="145">
        <f t="shared" si="16"/>
        <v>0</v>
      </c>
      <c r="BH189" s="145">
        <f t="shared" si="17"/>
        <v>0</v>
      </c>
      <c r="BI189" s="145">
        <f t="shared" si="18"/>
        <v>0</v>
      </c>
      <c r="BJ189" s="17" t="s">
        <v>82</v>
      </c>
      <c r="BK189" s="145">
        <f t="shared" si="19"/>
        <v>0</v>
      </c>
      <c r="BL189" s="17" t="s">
        <v>603</v>
      </c>
      <c r="BM189" s="144" t="s">
        <v>1326</v>
      </c>
    </row>
    <row r="190" spans="2:65" s="1" customFormat="1" ht="49.15" customHeight="1">
      <c r="B190" s="131"/>
      <c r="C190" s="132" t="s">
        <v>554</v>
      </c>
      <c r="D190" s="132" t="s">
        <v>139</v>
      </c>
      <c r="E190" s="133" t="s">
        <v>1327</v>
      </c>
      <c r="F190" s="134" t="s">
        <v>1328</v>
      </c>
      <c r="G190" s="135" t="s">
        <v>207</v>
      </c>
      <c r="H190" s="136">
        <v>2.7</v>
      </c>
      <c r="I190" s="137"/>
      <c r="J190" s="138">
        <f t="shared" si="10"/>
        <v>0</v>
      </c>
      <c r="K190" s="139"/>
      <c r="L190" s="32"/>
      <c r="M190" s="140" t="s">
        <v>1</v>
      </c>
      <c r="N190" s="141" t="s">
        <v>39</v>
      </c>
      <c r="P190" s="142">
        <f t="shared" si="11"/>
        <v>0</v>
      </c>
      <c r="Q190" s="142">
        <v>8.4250000000000005E-2</v>
      </c>
      <c r="R190" s="142">
        <f t="shared" si="12"/>
        <v>0.22747500000000004</v>
      </c>
      <c r="S190" s="142">
        <v>0</v>
      </c>
      <c r="T190" s="143">
        <f t="shared" si="13"/>
        <v>0</v>
      </c>
      <c r="AR190" s="144" t="s">
        <v>603</v>
      </c>
      <c r="AT190" s="144" t="s">
        <v>139</v>
      </c>
      <c r="AU190" s="144" t="s">
        <v>84</v>
      </c>
      <c r="AY190" s="17" t="s">
        <v>138</v>
      </c>
      <c r="BE190" s="145">
        <f t="shared" si="14"/>
        <v>0</v>
      </c>
      <c r="BF190" s="145">
        <f t="shared" si="15"/>
        <v>0</v>
      </c>
      <c r="BG190" s="145">
        <f t="shared" si="16"/>
        <v>0</v>
      </c>
      <c r="BH190" s="145">
        <f t="shared" si="17"/>
        <v>0</v>
      </c>
      <c r="BI190" s="145">
        <f t="shared" si="18"/>
        <v>0</v>
      </c>
      <c r="BJ190" s="17" t="s">
        <v>82</v>
      </c>
      <c r="BK190" s="145">
        <f t="shared" si="19"/>
        <v>0</v>
      </c>
      <c r="BL190" s="17" t="s">
        <v>603</v>
      </c>
      <c r="BM190" s="144" t="s">
        <v>1329</v>
      </c>
    </row>
    <row r="191" spans="2:65" s="11" customFormat="1" ht="25.9" customHeight="1">
      <c r="B191" s="121"/>
      <c r="D191" s="122" t="s">
        <v>73</v>
      </c>
      <c r="E191" s="123" t="s">
        <v>1330</v>
      </c>
      <c r="F191" s="123" t="s">
        <v>1331</v>
      </c>
      <c r="I191" s="124"/>
      <c r="J191" s="125">
        <f>BK191</f>
        <v>0</v>
      </c>
      <c r="L191" s="121"/>
      <c r="M191" s="126"/>
      <c r="P191" s="127">
        <f>SUM(P192:P193)</f>
        <v>0</v>
      </c>
      <c r="R191" s="127">
        <f>SUM(R192:R193)</f>
        <v>0</v>
      </c>
      <c r="T191" s="128">
        <f>SUM(T192:T193)</f>
        <v>0</v>
      </c>
      <c r="AR191" s="122" t="s">
        <v>143</v>
      </c>
      <c r="AT191" s="129" t="s">
        <v>73</v>
      </c>
      <c r="AU191" s="129" t="s">
        <v>74</v>
      </c>
      <c r="AY191" s="122" t="s">
        <v>138</v>
      </c>
      <c r="BK191" s="130">
        <f>SUM(BK192:BK193)</f>
        <v>0</v>
      </c>
    </row>
    <row r="192" spans="2:65" s="1" customFormat="1" ht="24.2" customHeight="1">
      <c r="B192" s="131"/>
      <c r="C192" s="132" t="s">
        <v>558</v>
      </c>
      <c r="D192" s="132" t="s">
        <v>139</v>
      </c>
      <c r="E192" s="133" t="s">
        <v>1332</v>
      </c>
      <c r="F192" s="134" t="s">
        <v>1333</v>
      </c>
      <c r="G192" s="135" t="s">
        <v>785</v>
      </c>
      <c r="H192" s="136">
        <v>4</v>
      </c>
      <c r="I192" s="137"/>
      <c r="J192" s="138">
        <f>ROUND(I192*H192,2)</f>
        <v>0</v>
      </c>
      <c r="K192" s="139"/>
      <c r="L192" s="32"/>
      <c r="M192" s="140" t="s">
        <v>1</v>
      </c>
      <c r="N192" s="141" t="s">
        <v>39</v>
      </c>
      <c r="P192" s="142">
        <f>O192*H192</f>
        <v>0</v>
      </c>
      <c r="Q192" s="142">
        <v>0</v>
      </c>
      <c r="R192" s="142">
        <f>Q192*H192</f>
        <v>0</v>
      </c>
      <c r="S192" s="142">
        <v>0</v>
      </c>
      <c r="T192" s="143">
        <f>S192*H192</f>
        <v>0</v>
      </c>
      <c r="AR192" s="144" t="s">
        <v>1334</v>
      </c>
      <c r="AT192" s="144" t="s">
        <v>139</v>
      </c>
      <c r="AU192" s="144" t="s">
        <v>82</v>
      </c>
      <c r="AY192" s="17" t="s">
        <v>138</v>
      </c>
      <c r="BE192" s="145">
        <f>IF(N192="základní",J192,0)</f>
        <v>0</v>
      </c>
      <c r="BF192" s="145">
        <f>IF(N192="snížená",J192,0)</f>
        <v>0</v>
      </c>
      <c r="BG192" s="145">
        <f>IF(N192="zákl. přenesená",J192,0)</f>
        <v>0</v>
      </c>
      <c r="BH192" s="145">
        <f>IF(N192="sníž. přenesená",J192,0)</f>
        <v>0</v>
      </c>
      <c r="BI192" s="145">
        <f>IF(N192="nulová",J192,0)</f>
        <v>0</v>
      </c>
      <c r="BJ192" s="17" t="s">
        <v>82</v>
      </c>
      <c r="BK192" s="145">
        <f>ROUND(I192*H192,2)</f>
        <v>0</v>
      </c>
      <c r="BL192" s="17" t="s">
        <v>1334</v>
      </c>
      <c r="BM192" s="144" t="s">
        <v>1335</v>
      </c>
    </row>
    <row r="193" spans="2:65" s="1" customFormat="1" ht="24.2" customHeight="1">
      <c r="B193" s="131"/>
      <c r="C193" s="132" t="s">
        <v>563</v>
      </c>
      <c r="D193" s="132" t="s">
        <v>139</v>
      </c>
      <c r="E193" s="133" t="s">
        <v>1336</v>
      </c>
      <c r="F193" s="134" t="s">
        <v>1337</v>
      </c>
      <c r="G193" s="135" t="s">
        <v>785</v>
      </c>
      <c r="H193" s="136">
        <v>2</v>
      </c>
      <c r="I193" s="137"/>
      <c r="J193" s="138">
        <f>ROUND(I193*H193,2)</f>
        <v>0</v>
      </c>
      <c r="K193" s="139"/>
      <c r="L193" s="32"/>
      <c r="M193" s="140" t="s">
        <v>1</v>
      </c>
      <c r="N193" s="141" t="s">
        <v>39</v>
      </c>
      <c r="P193" s="142">
        <f>O193*H193</f>
        <v>0</v>
      </c>
      <c r="Q193" s="142">
        <v>0</v>
      </c>
      <c r="R193" s="142">
        <f>Q193*H193</f>
        <v>0</v>
      </c>
      <c r="S193" s="142">
        <v>0</v>
      </c>
      <c r="T193" s="143">
        <f>S193*H193</f>
        <v>0</v>
      </c>
      <c r="AR193" s="144" t="s">
        <v>1334</v>
      </c>
      <c r="AT193" s="144" t="s">
        <v>139</v>
      </c>
      <c r="AU193" s="144" t="s">
        <v>82</v>
      </c>
      <c r="AY193" s="17" t="s">
        <v>138</v>
      </c>
      <c r="BE193" s="145">
        <f>IF(N193="základní",J193,0)</f>
        <v>0</v>
      </c>
      <c r="BF193" s="145">
        <f>IF(N193="snížená",J193,0)</f>
        <v>0</v>
      </c>
      <c r="BG193" s="145">
        <f>IF(N193="zákl. přenesená",J193,0)</f>
        <v>0</v>
      </c>
      <c r="BH193" s="145">
        <f>IF(N193="sníž. přenesená",J193,0)</f>
        <v>0</v>
      </c>
      <c r="BI193" s="145">
        <f>IF(N193="nulová",J193,0)</f>
        <v>0</v>
      </c>
      <c r="BJ193" s="17" t="s">
        <v>82</v>
      </c>
      <c r="BK193" s="145">
        <f>ROUND(I193*H193,2)</f>
        <v>0</v>
      </c>
      <c r="BL193" s="17" t="s">
        <v>1334</v>
      </c>
      <c r="BM193" s="144" t="s">
        <v>1338</v>
      </c>
    </row>
    <row r="194" spans="2:65" s="11" customFormat="1" ht="25.9" customHeight="1">
      <c r="B194" s="121"/>
      <c r="D194" s="122" t="s">
        <v>73</v>
      </c>
      <c r="E194" s="123" t="s">
        <v>135</v>
      </c>
      <c r="F194" s="123" t="s">
        <v>136</v>
      </c>
      <c r="I194" s="124"/>
      <c r="J194" s="125">
        <f>BK194</f>
        <v>0</v>
      </c>
      <c r="L194" s="121"/>
      <c r="M194" s="126"/>
      <c r="P194" s="127">
        <f>P195+P201+P202+P204+P206</f>
        <v>0</v>
      </c>
      <c r="R194" s="127">
        <f>R195+R201+R202+R204+R206</f>
        <v>0</v>
      </c>
      <c r="T194" s="128">
        <f>T195+T201+T202+T204+T206</f>
        <v>0</v>
      </c>
      <c r="AR194" s="122" t="s">
        <v>137</v>
      </c>
      <c r="AT194" s="129" t="s">
        <v>73</v>
      </c>
      <c r="AU194" s="129" t="s">
        <v>74</v>
      </c>
      <c r="AY194" s="122" t="s">
        <v>138</v>
      </c>
      <c r="BK194" s="130">
        <f>BK195+BK201+BK202+BK204+BK206</f>
        <v>0</v>
      </c>
    </row>
    <row r="195" spans="2:65" s="11" customFormat="1" ht="22.9" customHeight="1">
      <c r="B195" s="121"/>
      <c r="D195" s="122" t="s">
        <v>73</v>
      </c>
      <c r="E195" s="150" t="s">
        <v>1339</v>
      </c>
      <c r="F195" s="150" t="s">
        <v>1340</v>
      </c>
      <c r="I195" s="124"/>
      <c r="J195" s="151">
        <f>BK195</f>
        <v>0</v>
      </c>
      <c r="L195" s="121"/>
      <c r="M195" s="126"/>
      <c r="P195" s="127">
        <f>SUM(P196:P200)</f>
        <v>0</v>
      </c>
      <c r="R195" s="127">
        <f>SUM(R196:R200)</f>
        <v>0</v>
      </c>
      <c r="T195" s="128">
        <f>SUM(T196:T200)</f>
        <v>0</v>
      </c>
      <c r="AR195" s="122" t="s">
        <v>137</v>
      </c>
      <c r="AT195" s="129" t="s">
        <v>73</v>
      </c>
      <c r="AU195" s="129" t="s">
        <v>82</v>
      </c>
      <c r="AY195" s="122" t="s">
        <v>138</v>
      </c>
      <c r="BK195" s="130">
        <f>SUM(BK196:BK200)</f>
        <v>0</v>
      </c>
    </row>
    <row r="196" spans="2:65" s="1" customFormat="1" ht="16.5" customHeight="1">
      <c r="B196" s="131"/>
      <c r="C196" s="132" t="s">
        <v>567</v>
      </c>
      <c r="D196" s="132" t="s">
        <v>139</v>
      </c>
      <c r="E196" s="133" t="s">
        <v>1341</v>
      </c>
      <c r="F196" s="134" t="s">
        <v>1342</v>
      </c>
      <c r="G196" s="135" t="s">
        <v>1343</v>
      </c>
      <c r="H196" s="136">
        <v>1</v>
      </c>
      <c r="I196" s="137"/>
      <c r="J196" s="138">
        <f>ROUND(I196*H196,2)</f>
        <v>0</v>
      </c>
      <c r="K196" s="139"/>
      <c r="L196" s="32"/>
      <c r="M196" s="140" t="s">
        <v>1</v>
      </c>
      <c r="N196" s="141" t="s">
        <v>39</v>
      </c>
      <c r="P196" s="142">
        <f>O196*H196</f>
        <v>0</v>
      </c>
      <c r="Q196" s="142">
        <v>0</v>
      </c>
      <c r="R196" s="142">
        <f>Q196*H196</f>
        <v>0</v>
      </c>
      <c r="S196" s="142">
        <v>0</v>
      </c>
      <c r="T196" s="143">
        <f>S196*H196</f>
        <v>0</v>
      </c>
      <c r="AR196" s="144" t="s">
        <v>171</v>
      </c>
      <c r="AT196" s="144" t="s">
        <v>139</v>
      </c>
      <c r="AU196" s="144" t="s">
        <v>84</v>
      </c>
      <c r="AY196" s="17" t="s">
        <v>138</v>
      </c>
      <c r="BE196" s="145">
        <f>IF(N196="základní",J196,0)</f>
        <v>0</v>
      </c>
      <c r="BF196" s="145">
        <f>IF(N196="snížená",J196,0)</f>
        <v>0</v>
      </c>
      <c r="BG196" s="145">
        <f>IF(N196="zákl. přenesená",J196,0)</f>
        <v>0</v>
      </c>
      <c r="BH196" s="145">
        <f>IF(N196="sníž. přenesená",J196,0)</f>
        <v>0</v>
      </c>
      <c r="BI196" s="145">
        <f>IF(N196="nulová",J196,0)</f>
        <v>0</v>
      </c>
      <c r="BJ196" s="17" t="s">
        <v>82</v>
      </c>
      <c r="BK196" s="145">
        <f>ROUND(I196*H196,2)</f>
        <v>0</v>
      </c>
      <c r="BL196" s="17" t="s">
        <v>171</v>
      </c>
      <c r="BM196" s="144" t="s">
        <v>1344</v>
      </c>
    </row>
    <row r="197" spans="2:65" s="1" customFormat="1" ht="16.5" customHeight="1">
      <c r="B197" s="131"/>
      <c r="C197" s="132" t="s">
        <v>571</v>
      </c>
      <c r="D197" s="132" t="s">
        <v>139</v>
      </c>
      <c r="E197" s="133" t="s">
        <v>1345</v>
      </c>
      <c r="F197" s="134" t="s">
        <v>1346</v>
      </c>
      <c r="G197" s="135" t="s">
        <v>964</v>
      </c>
      <c r="H197" s="136">
        <v>1</v>
      </c>
      <c r="I197" s="137"/>
      <c r="J197" s="138">
        <f>ROUND(I197*H197,2)</f>
        <v>0</v>
      </c>
      <c r="K197" s="139"/>
      <c r="L197" s="32"/>
      <c r="M197" s="140" t="s">
        <v>1</v>
      </c>
      <c r="N197" s="141" t="s">
        <v>39</v>
      </c>
      <c r="P197" s="142">
        <f>O197*H197</f>
        <v>0</v>
      </c>
      <c r="Q197" s="142">
        <v>0</v>
      </c>
      <c r="R197" s="142">
        <f>Q197*H197</f>
        <v>0</v>
      </c>
      <c r="S197" s="142">
        <v>0</v>
      </c>
      <c r="T197" s="143">
        <f>S197*H197</f>
        <v>0</v>
      </c>
      <c r="AR197" s="144" t="s">
        <v>171</v>
      </c>
      <c r="AT197" s="144" t="s">
        <v>139</v>
      </c>
      <c r="AU197" s="144" t="s">
        <v>84</v>
      </c>
      <c r="AY197" s="17" t="s">
        <v>138</v>
      </c>
      <c r="BE197" s="145">
        <f>IF(N197="základní",J197,0)</f>
        <v>0</v>
      </c>
      <c r="BF197" s="145">
        <f>IF(N197="snížená",J197,0)</f>
        <v>0</v>
      </c>
      <c r="BG197" s="145">
        <f>IF(N197="zákl. přenesená",J197,0)</f>
        <v>0</v>
      </c>
      <c r="BH197" s="145">
        <f>IF(N197="sníž. přenesená",J197,0)</f>
        <v>0</v>
      </c>
      <c r="BI197" s="145">
        <f>IF(N197="nulová",J197,0)</f>
        <v>0</v>
      </c>
      <c r="BJ197" s="17" t="s">
        <v>82</v>
      </c>
      <c r="BK197" s="145">
        <f>ROUND(I197*H197,2)</f>
        <v>0</v>
      </c>
      <c r="BL197" s="17" t="s">
        <v>171</v>
      </c>
      <c r="BM197" s="144" t="s">
        <v>1347</v>
      </c>
    </row>
    <row r="198" spans="2:65" s="1" customFormat="1" ht="16.5" customHeight="1">
      <c r="B198" s="131"/>
      <c r="C198" s="132" t="s">
        <v>576</v>
      </c>
      <c r="D198" s="132" t="s">
        <v>139</v>
      </c>
      <c r="E198" s="133" t="s">
        <v>1348</v>
      </c>
      <c r="F198" s="134" t="s">
        <v>156</v>
      </c>
      <c r="G198" s="135" t="s">
        <v>1343</v>
      </c>
      <c r="H198" s="136">
        <v>1</v>
      </c>
      <c r="I198" s="137"/>
      <c r="J198" s="138">
        <f>ROUND(I198*H198,2)</f>
        <v>0</v>
      </c>
      <c r="K198" s="139"/>
      <c r="L198" s="32"/>
      <c r="M198" s="140" t="s">
        <v>1</v>
      </c>
      <c r="N198" s="141" t="s">
        <v>39</v>
      </c>
      <c r="P198" s="142">
        <f>O198*H198</f>
        <v>0</v>
      </c>
      <c r="Q198" s="142">
        <v>0</v>
      </c>
      <c r="R198" s="142">
        <f>Q198*H198</f>
        <v>0</v>
      </c>
      <c r="S198" s="142">
        <v>0</v>
      </c>
      <c r="T198" s="143">
        <f>S198*H198</f>
        <v>0</v>
      </c>
      <c r="AR198" s="144" t="s">
        <v>171</v>
      </c>
      <c r="AT198" s="144" t="s">
        <v>139</v>
      </c>
      <c r="AU198" s="144" t="s">
        <v>84</v>
      </c>
      <c r="AY198" s="17" t="s">
        <v>138</v>
      </c>
      <c r="BE198" s="145">
        <f>IF(N198="základní",J198,0)</f>
        <v>0</v>
      </c>
      <c r="BF198" s="145">
        <f>IF(N198="snížená",J198,0)</f>
        <v>0</v>
      </c>
      <c r="BG198" s="145">
        <f>IF(N198="zákl. přenesená",J198,0)</f>
        <v>0</v>
      </c>
      <c r="BH198" s="145">
        <f>IF(N198="sníž. přenesená",J198,0)</f>
        <v>0</v>
      </c>
      <c r="BI198" s="145">
        <f>IF(N198="nulová",J198,0)</f>
        <v>0</v>
      </c>
      <c r="BJ198" s="17" t="s">
        <v>82</v>
      </c>
      <c r="BK198" s="145">
        <f>ROUND(I198*H198,2)</f>
        <v>0</v>
      </c>
      <c r="BL198" s="17" t="s">
        <v>171</v>
      </c>
      <c r="BM198" s="144" t="s">
        <v>1349</v>
      </c>
    </row>
    <row r="199" spans="2:65" s="1" customFormat="1" ht="16.5" customHeight="1">
      <c r="B199" s="131"/>
      <c r="C199" s="132" t="s">
        <v>581</v>
      </c>
      <c r="D199" s="132" t="s">
        <v>139</v>
      </c>
      <c r="E199" s="133" t="s">
        <v>1350</v>
      </c>
      <c r="F199" s="134" t="s">
        <v>1351</v>
      </c>
      <c r="G199" s="135" t="s">
        <v>1343</v>
      </c>
      <c r="H199" s="136">
        <v>1</v>
      </c>
      <c r="I199" s="137"/>
      <c r="J199" s="138">
        <f>ROUND(I199*H199,2)</f>
        <v>0</v>
      </c>
      <c r="K199" s="139"/>
      <c r="L199" s="32"/>
      <c r="M199" s="140" t="s">
        <v>1</v>
      </c>
      <c r="N199" s="141" t="s">
        <v>39</v>
      </c>
      <c r="P199" s="142">
        <f>O199*H199</f>
        <v>0</v>
      </c>
      <c r="Q199" s="142">
        <v>0</v>
      </c>
      <c r="R199" s="142">
        <f>Q199*H199</f>
        <v>0</v>
      </c>
      <c r="S199" s="142">
        <v>0</v>
      </c>
      <c r="T199" s="143">
        <f>S199*H199</f>
        <v>0</v>
      </c>
      <c r="AR199" s="144" t="s">
        <v>171</v>
      </c>
      <c r="AT199" s="144" t="s">
        <v>139</v>
      </c>
      <c r="AU199" s="144" t="s">
        <v>84</v>
      </c>
      <c r="AY199" s="17" t="s">
        <v>138</v>
      </c>
      <c r="BE199" s="145">
        <f>IF(N199="základní",J199,0)</f>
        <v>0</v>
      </c>
      <c r="BF199" s="145">
        <f>IF(N199="snížená",J199,0)</f>
        <v>0</v>
      </c>
      <c r="BG199" s="145">
        <f>IF(N199="zákl. přenesená",J199,0)</f>
        <v>0</v>
      </c>
      <c r="BH199" s="145">
        <f>IF(N199="sníž. přenesená",J199,0)</f>
        <v>0</v>
      </c>
      <c r="BI199" s="145">
        <f>IF(N199="nulová",J199,0)</f>
        <v>0</v>
      </c>
      <c r="BJ199" s="17" t="s">
        <v>82</v>
      </c>
      <c r="BK199" s="145">
        <f>ROUND(I199*H199,2)</f>
        <v>0</v>
      </c>
      <c r="BL199" s="17" t="s">
        <v>171</v>
      </c>
      <c r="BM199" s="144" t="s">
        <v>1352</v>
      </c>
    </row>
    <row r="200" spans="2:65" s="1" customFormat="1" ht="16.5" customHeight="1">
      <c r="B200" s="131"/>
      <c r="C200" s="132" t="s">
        <v>586</v>
      </c>
      <c r="D200" s="132" t="s">
        <v>139</v>
      </c>
      <c r="E200" s="133" t="s">
        <v>1353</v>
      </c>
      <c r="F200" s="134" t="s">
        <v>1354</v>
      </c>
      <c r="G200" s="135" t="s">
        <v>1343</v>
      </c>
      <c r="H200" s="136">
        <v>1</v>
      </c>
      <c r="I200" s="137"/>
      <c r="J200" s="138">
        <f>ROUND(I200*H200,2)</f>
        <v>0</v>
      </c>
      <c r="K200" s="139"/>
      <c r="L200" s="32"/>
      <c r="M200" s="140" t="s">
        <v>1</v>
      </c>
      <c r="N200" s="141" t="s">
        <v>39</v>
      </c>
      <c r="P200" s="142">
        <f>O200*H200</f>
        <v>0</v>
      </c>
      <c r="Q200" s="142">
        <v>0</v>
      </c>
      <c r="R200" s="142">
        <f>Q200*H200</f>
        <v>0</v>
      </c>
      <c r="S200" s="142">
        <v>0</v>
      </c>
      <c r="T200" s="143">
        <f>S200*H200</f>
        <v>0</v>
      </c>
      <c r="AR200" s="144" t="s">
        <v>171</v>
      </c>
      <c r="AT200" s="144" t="s">
        <v>139</v>
      </c>
      <c r="AU200" s="144" t="s">
        <v>84</v>
      </c>
      <c r="AY200" s="17" t="s">
        <v>138</v>
      </c>
      <c r="BE200" s="145">
        <f>IF(N200="základní",J200,0)</f>
        <v>0</v>
      </c>
      <c r="BF200" s="145">
        <f>IF(N200="snížená",J200,0)</f>
        <v>0</v>
      </c>
      <c r="BG200" s="145">
        <f>IF(N200="zákl. přenesená",J200,0)</f>
        <v>0</v>
      </c>
      <c r="BH200" s="145">
        <f>IF(N200="sníž. přenesená",J200,0)</f>
        <v>0</v>
      </c>
      <c r="BI200" s="145">
        <f>IF(N200="nulová",J200,0)</f>
        <v>0</v>
      </c>
      <c r="BJ200" s="17" t="s">
        <v>82</v>
      </c>
      <c r="BK200" s="145">
        <f>ROUND(I200*H200,2)</f>
        <v>0</v>
      </c>
      <c r="BL200" s="17" t="s">
        <v>171</v>
      </c>
      <c r="BM200" s="144" t="s">
        <v>1355</v>
      </c>
    </row>
    <row r="201" spans="2:65" s="11" customFormat="1" ht="22.9" customHeight="1">
      <c r="B201" s="121"/>
      <c r="D201" s="122" t="s">
        <v>73</v>
      </c>
      <c r="E201" s="150" t="s">
        <v>1356</v>
      </c>
      <c r="F201" s="150" t="s">
        <v>141</v>
      </c>
      <c r="I201" s="124"/>
      <c r="J201" s="151">
        <f>BK201</f>
        <v>0</v>
      </c>
      <c r="L201" s="121"/>
      <c r="M201" s="126"/>
      <c r="P201" s="127">
        <v>0</v>
      </c>
      <c r="R201" s="127">
        <v>0</v>
      </c>
      <c r="T201" s="128">
        <v>0</v>
      </c>
      <c r="AR201" s="122" t="s">
        <v>137</v>
      </c>
      <c r="AT201" s="129" t="s">
        <v>73</v>
      </c>
      <c r="AU201" s="129" t="s">
        <v>82</v>
      </c>
      <c r="AY201" s="122" t="s">
        <v>138</v>
      </c>
      <c r="BK201" s="130">
        <v>0</v>
      </c>
    </row>
    <row r="202" spans="2:65" s="11" customFormat="1" ht="22.9" customHeight="1">
      <c r="B202" s="121"/>
      <c r="D202" s="122" t="s">
        <v>73</v>
      </c>
      <c r="E202" s="150" t="s">
        <v>166</v>
      </c>
      <c r="F202" s="150" t="s">
        <v>167</v>
      </c>
      <c r="I202" s="124"/>
      <c r="J202" s="151">
        <f>BK202</f>
        <v>0</v>
      </c>
      <c r="L202" s="121"/>
      <c r="M202" s="126"/>
      <c r="P202" s="127">
        <f>P203</f>
        <v>0</v>
      </c>
      <c r="R202" s="127">
        <f>R203</f>
        <v>0</v>
      </c>
      <c r="T202" s="128">
        <f>T203</f>
        <v>0</v>
      </c>
      <c r="AR202" s="122" t="s">
        <v>137</v>
      </c>
      <c r="AT202" s="129" t="s">
        <v>73</v>
      </c>
      <c r="AU202" s="129" t="s">
        <v>82</v>
      </c>
      <c r="AY202" s="122" t="s">
        <v>138</v>
      </c>
      <c r="BK202" s="130">
        <f>BK203</f>
        <v>0</v>
      </c>
    </row>
    <row r="203" spans="2:65" s="1" customFormat="1" ht="16.5" customHeight="1">
      <c r="B203" s="131"/>
      <c r="C203" s="132" t="s">
        <v>589</v>
      </c>
      <c r="D203" s="132" t="s">
        <v>139</v>
      </c>
      <c r="E203" s="133" t="s">
        <v>1357</v>
      </c>
      <c r="F203" s="134" t="s">
        <v>1358</v>
      </c>
      <c r="G203" s="135" t="s">
        <v>1343</v>
      </c>
      <c r="H203" s="136">
        <v>1</v>
      </c>
      <c r="I203" s="137"/>
      <c r="J203" s="138">
        <f>ROUND(I203*H203,2)</f>
        <v>0</v>
      </c>
      <c r="K203" s="139"/>
      <c r="L203" s="32"/>
      <c r="M203" s="140" t="s">
        <v>1</v>
      </c>
      <c r="N203" s="141" t="s">
        <v>39</v>
      </c>
      <c r="P203" s="142">
        <f>O203*H203</f>
        <v>0</v>
      </c>
      <c r="Q203" s="142">
        <v>0</v>
      </c>
      <c r="R203" s="142">
        <f>Q203*H203</f>
        <v>0</v>
      </c>
      <c r="S203" s="142">
        <v>0</v>
      </c>
      <c r="T203" s="143">
        <f>S203*H203</f>
        <v>0</v>
      </c>
      <c r="AR203" s="144" t="s">
        <v>171</v>
      </c>
      <c r="AT203" s="144" t="s">
        <v>139</v>
      </c>
      <c r="AU203" s="144" t="s">
        <v>84</v>
      </c>
      <c r="AY203" s="17" t="s">
        <v>138</v>
      </c>
      <c r="BE203" s="145">
        <f>IF(N203="základní",J203,0)</f>
        <v>0</v>
      </c>
      <c r="BF203" s="145">
        <f>IF(N203="snížená",J203,0)</f>
        <v>0</v>
      </c>
      <c r="BG203" s="145">
        <f>IF(N203="zákl. přenesená",J203,0)</f>
        <v>0</v>
      </c>
      <c r="BH203" s="145">
        <f>IF(N203="sníž. přenesená",J203,0)</f>
        <v>0</v>
      </c>
      <c r="BI203" s="145">
        <f>IF(N203="nulová",J203,0)</f>
        <v>0</v>
      </c>
      <c r="BJ203" s="17" t="s">
        <v>82</v>
      </c>
      <c r="BK203" s="145">
        <f>ROUND(I203*H203,2)</f>
        <v>0</v>
      </c>
      <c r="BL203" s="17" t="s">
        <v>171</v>
      </c>
      <c r="BM203" s="144" t="s">
        <v>1359</v>
      </c>
    </row>
    <row r="204" spans="2:65" s="11" customFormat="1" ht="22.9" customHeight="1">
      <c r="B204" s="121"/>
      <c r="D204" s="122" t="s">
        <v>73</v>
      </c>
      <c r="E204" s="150" t="s">
        <v>1360</v>
      </c>
      <c r="F204" s="150" t="s">
        <v>1361</v>
      </c>
      <c r="I204" s="124"/>
      <c r="J204" s="151">
        <f>BK204</f>
        <v>0</v>
      </c>
      <c r="L204" s="121"/>
      <c r="M204" s="126"/>
      <c r="P204" s="127">
        <f>P205</f>
        <v>0</v>
      </c>
      <c r="R204" s="127">
        <f>R205</f>
        <v>0</v>
      </c>
      <c r="T204" s="128">
        <f>T205</f>
        <v>0</v>
      </c>
      <c r="AR204" s="122" t="s">
        <v>137</v>
      </c>
      <c r="AT204" s="129" t="s">
        <v>73</v>
      </c>
      <c r="AU204" s="129" t="s">
        <v>82</v>
      </c>
      <c r="AY204" s="122" t="s">
        <v>138</v>
      </c>
      <c r="BK204" s="130">
        <f>BK205</f>
        <v>0</v>
      </c>
    </row>
    <row r="205" spans="2:65" s="1" customFormat="1" ht="16.5" customHeight="1">
      <c r="B205" s="131"/>
      <c r="C205" s="132" t="s">
        <v>594</v>
      </c>
      <c r="D205" s="132" t="s">
        <v>139</v>
      </c>
      <c r="E205" s="133" t="s">
        <v>1362</v>
      </c>
      <c r="F205" s="134" t="s">
        <v>1363</v>
      </c>
      <c r="G205" s="135" t="s">
        <v>1343</v>
      </c>
      <c r="H205" s="136">
        <v>1</v>
      </c>
      <c r="I205" s="137"/>
      <c r="J205" s="138">
        <f>ROUND(I205*H205,2)</f>
        <v>0</v>
      </c>
      <c r="K205" s="139"/>
      <c r="L205" s="32"/>
      <c r="M205" s="140" t="s">
        <v>1</v>
      </c>
      <c r="N205" s="141" t="s">
        <v>39</v>
      </c>
      <c r="P205" s="142">
        <f>O205*H205</f>
        <v>0</v>
      </c>
      <c r="Q205" s="142">
        <v>0</v>
      </c>
      <c r="R205" s="142">
        <f>Q205*H205</f>
        <v>0</v>
      </c>
      <c r="S205" s="142">
        <v>0</v>
      </c>
      <c r="T205" s="143">
        <f>S205*H205</f>
        <v>0</v>
      </c>
      <c r="AR205" s="144" t="s">
        <v>171</v>
      </c>
      <c r="AT205" s="144" t="s">
        <v>139</v>
      </c>
      <c r="AU205" s="144" t="s">
        <v>84</v>
      </c>
      <c r="AY205" s="17" t="s">
        <v>138</v>
      </c>
      <c r="BE205" s="145">
        <f>IF(N205="základní",J205,0)</f>
        <v>0</v>
      </c>
      <c r="BF205" s="145">
        <f>IF(N205="snížená",J205,0)</f>
        <v>0</v>
      </c>
      <c r="BG205" s="145">
        <f>IF(N205="zákl. přenesená",J205,0)</f>
        <v>0</v>
      </c>
      <c r="BH205" s="145">
        <f>IF(N205="sníž. přenesená",J205,0)</f>
        <v>0</v>
      </c>
      <c r="BI205" s="145">
        <f>IF(N205="nulová",J205,0)</f>
        <v>0</v>
      </c>
      <c r="BJ205" s="17" t="s">
        <v>82</v>
      </c>
      <c r="BK205" s="145">
        <f>ROUND(I205*H205,2)</f>
        <v>0</v>
      </c>
      <c r="BL205" s="17" t="s">
        <v>171</v>
      </c>
      <c r="BM205" s="144" t="s">
        <v>1364</v>
      </c>
    </row>
    <row r="206" spans="2:65" s="11" customFormat="1" ht="22.9" customHeight="1">
      <c r="B206" s="121"/>
      <c r="D206" s="122" t="s">
        <v>73</v>
      </c>
      <c r="E206" s="150" t="s">
        <v>1365</v>
      </c>
      <c r="F206" s="150" t="s">
        <v>1366</v>
      </c>
      <c r="I206" s="124"/>
      <c r="J206" s="151">
        <f>BK206</f>
        <v>0</v>
      </c>
      <c r="L206" s="121"/>
      <c r="M206" s="126"/>
      <c r="P206" s="127">
        <f>P207</f>
        <v>0</v>
      </c>
      <c r="R206" s="127">
        <f>R207</f>
        <v>0</v>
      </c>
      <c r="T206" s="128">
        <f>T207</f>
        <v>0</v>
      </c>
      <c r="AR206" s="122" t="s">
        <v>137</v>
      </c>
      <c r="AT206" s="129" t="s">
        <v>73</v>
      </c>
      <c r="AU206" s="129" t="s">
        <v>82</v>
      </c>
      <c r="AY206" s="122" t="s">
        <v>138</v>
      </c>
      <c r="BK206" s="130">
        <f>BK207</f>
        <v>0</v>
      </c>
    </row>
    <row r="207" spans="2:65" s="1" customFormat="1" ht="16.5" customHeight="1">
      <c r="B207" s="131"/>
      <c r="C207" s="132" t="s">
        <v>599</v>
      </c>
      <c r="D207" s="132" t="s">
        <v>139</v>
      </c>
      <c r="E207" s="133" t="s">
        <v>1367</v>
      </c>
      <c r="F207" s="134" t="s">
        <v>1366</v>
      </c>
      <c r="G207" s="135" t="s">
        <v>1343</v>
      </c>
      <c r="H207" s="136">
        <v>1</v>
      </c>
      <c r="I207" s="137"/>
      <c r="J207" s="138">
        <f>ROUND(I207*H207,2)</f>
        <v>0</v>
      </c>
      <c r="K207" s="139"/>
      <c r="L207" s="32"/>
      <c r="M207" s="192" t="s">
        <v>1</v>
      </c>
      <c r="N207" s="193" t="s">
        <v>39</v>
      </c>
      <c r="O207" s="160"/>
      <c r="P207" s="194">
        <f>O207*H207</f>
        <v>0</v>
      </c>
      <c r="Q207" s="194">
        <v>0</v>
      </c>
      <c r="R207" s="194">
        <f>Q207*H207</f>
        <v>0</v>
      </c>
      <c r="S207" s="194">
        <v>0</v>
      </c>
      <c r="T207" s="195">
        <f>S207*H207</f>
        <v>0</v>
      </c>
      <c r="AR207" s="144" t="s">
        <v>171</v>
      </c>
      <c r="AT207" s="144" t="s">
        <v>139</v>
      </c>
      <c r="AU207" s="144" t="s">
        <v>84</v>
      </c>
      <c r="AY207" s="17" t="s">
        <v>138</v>
      </c>
      <c r="BE207" s="145">
        <f>IF(N207="základní",J207,0)</f>
        <v>0</v>
      </c>
      <c r="BF207" s="145">
        <f>IF(N207="snížená",J207,0)</f>
        <v>0</v>
      </c>
      <c r="BG207" s="145">
        <f>IF(N207="zákl. přenesená",J207,0)</f>
        <v>0</v>
      </c>
      <c r="BH207" s="145">
        <f>IF(N207="sníž. přenesená",J207,0)</f>
        <v>0</v>
      </c>
      <c r="BI207" s="145">
        <f>IF(N207="nulová",J207,0)</f>
        <v>0</v>
      </c>
      <c r="BJ207" s="17" t="s">
        <v>82</v>
      </c>
      <c r="BK207" s="145">
        <f>ROUND(I207*H207,2)</f>
        <v>0</v>
      </c>
      <c r="BL207" s="17" t="s">
        <v>171</v>
      </c>
      <c r="BM207" s="144" t="s">
        <v>1368</v>
      </c>
    </row>
    <row r="208" spans="2:65" s="1" customFormat="1" ht="6.95" customHeight="1">
      <c r="B208" s="44"/>
      <c r="C208" s="45"/>
      <c r="D208" s="45"/>
      <c r="E208" s="45"/>
      <c r="F208" s="45"/>
      <c r="G208" s="45"/>
      <c r="H208" s="45"/>
      <c r="I208" s="45"/>
      <c r="J208" s="45"/>
      <c r="K208" s="45"/>
      <c r="L208" s="32"/>
    </row>
  </sheetData>
  <autoFilter ref="C129:K207" xr:uid="{00000000-0009-0000-0000-000007000000}"/>
  <mergeCells count="9">
    <mergeCell ref="E87:H87"/>
    <mergeCell ref="E120:H120"/>
    <mergeCell ref="E122:H12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311"/>
  <sheetViews>
    <sheetView showGridLines="0" topLeftCell="A257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50000000000003" customHeight="1">
      <c r="L2" s="252" t="s">
        <v>5</v>
      </c>
      <c r="M2" s="237"/>
      <c r="N2" s="237"/>
      <c r="O2" s="237"/>
      <c r="P2" s="237"/>
      <c r="Q2" s="237"/>
      <c r="R2" s="237"/>
      <c r="S2" s="237"/>
      <c r="T2" s="237"/>
      <c r="U2" s="237"/>
      <c r="V2" s="237"/>
      <c r="AT2" s="17" t="s">
        <v>106</v>
      </c>
      <c r="AZ2" s="162" t="s">
        <v>1369</v>
      </c>
      <c r="BA2" s="162" t="s">
        <v>1</v>
      </c>
      <c r="BB2" s="162" t="s">
        <v>1</v>
      </c>
      <c r="BC2" s="162" t="s">
        <v>1370</v>
      </c>
      <c r="BD2" s="162" t="s">
        <v>84</v>
      </c>
    </row>
    <row r="3" spans="2:5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84</v>
      </c>
      <c r="AZ3" s="162" t="s">
        <v>1371</v>
      </c>
      <c r="BA3" s="162" t="s">
        <v>1</v>
      </c>
      <c r="BB3" s="162" t="s">
        <v>1</v>
      </c>
      <c r="BC3" s="162" t="s">
        <v>1372</v>
      </c>
      <c r="BD3" s="162" t="s">
        <v>84</v>
      </c>
    </row>
    <row r="4" spans="2:56" ht="24.95" customHeight="1">
      <c r="B4" s="20"/>
      <c r="D4" s="21" t="s">
        <v>110</v>
      </c>
      <c r="L4" s="20"/>
      <c r="M4" s="88" t="s">
        <v>10</v>
      </c>
      <c r="AT4" s="17" t="s">
        <v>3</v>
      </c>
      <c r="AZ4" s="162" t="s">
        <v>1373</v>
      </c>
      <c r="BA4" s="162" t="s">
        <v>1</v>
      </c>
      <c r="BB4" s="162" t="s">
        <v>1</v>
      </c>
      <c r="BC4" s="162" t="s">
        <v>1374</v>
      </c>
      <c r="BD4" s="162" t="s">
        <v>84</v>
      </c>
    </row>
    <row r="5" spans="2:56" ht="6.95" customHeight="1">
      <c r="B5" s="20"/>
      <c r="L5" s="20"/>
      <c r="AZ5" s="162" t="s">
        <v>740</v>
      </c>
      <c r="BA5" s="162" t="s">
        <v>1</v>
      </c>
      <c r="BB5" s="162" t="s">
        <v>1</v>
      </c>
      <c r="BC5" s="162" t="s">
        <v>653</v>
      </c>
      <c r="BD5" s="162" t="s">
        <v>84</v>
      </c>
    </row>
    <row r="6" spans="2:56" ht="12" customHeight="1">
      <c r="B6" s="20"/>
      <c r="D6" s="27" t="s">
        <v>16</v>
      </c>
      <c r="L6" s="20"/>
      <c r="AZ6" s="162" t="s">
        <v>742</v>
      </c>
      <c r="BA6" s="162" t="s">
        <v>1</v>
      </c>
      <c r="BB6" s="162" t="s">
        <v>1</v>
      </c>
      <c r="BC6" s="162" t="s">
        <v>1375</v>
      </c>
      <c r="BD6" s="162" t="s">
        <v>84</v>
      </c>
    </row>
    <row r="7" spans="2:56" ht="16.5" customHeight="1">
      <c r="B7" s="20"/>
      <c r="E7" s="253" t="str">
        <f>'Rekapitulace stavby'!K6</f>
        <v>Park Homolka Beroun, 2. etapa</v>
      </c>
      <c r="F7" s="254"/>
      <c r="G7" s="254"/>
      <c r="H7" s="254"/>
      <c r="L7" s="20"/>
      <c r="AZ7" s="162" t="s">
        <v>1049</v>
      </c>
      <c r="BA7" s="162" t="s">
        <v>1</v>
      </c>
      <c r="BB7" s="162" t="s">
        <v>1</v>
      </c>
      <c r="BC7" s="162" t="s">
        <v>1376</v>
      </c>
      <c r="BD7" s="162" t="s">
        <v>84</v>
      </c>
    </row>
    <row r="8" spans="2:56" s="1" customFormat="1" ht="12" customHeight="1">
      <c r="B8" s="32"/>
      <c r="D8" s="27" t="s">
        <v>111</v>
      </c>
      <c r="L8" s="32"/>
      <c r="AZ8" s="162" t="s">
        <v>1377</v>
      </c>
      <c r="BA8" s="162" t="s">
        <v>1</v>
      </c>
      <c r="BB8" s="162" t="s">
        <v>1</v>
      </c>
      <c r="BC8" s="162" t="s">
        <v>339</v>
      </c>
      <c r="BD8" s="162" t="s">
        <v>84</v>
      </c>
    </row>
    <row r="9" spans="2:56" s="1" customFormat="1" ht="16.5" customHeight="1">
      <c r="B9" s="32"/>
      <c r="E9" s="214" t="s">
        <v>1378</v>
      </c>
      <c r="F9" s="255"/>
      <c r="G9" s="255"/>
      <c r="H9" s="255"/>
      <c r="L9" s="32"/>
      <c r="AZ9" s="162" t="s">
        <v>795</v>
      </c>
      <c r="BA9" s="162" t="s">
        <v>1</v>
      </c>
      <c r="BB9" s="162" t="s">
        <v>1</v>
      </c>
      <c r="BC9" s="162" t="s">
        <v>1379</v>
      </c>
      <c r="BD9" s="162" t="s">
        <v>84</v>
      </c>
    </row>
    <row r="10" spans="2:56" s="1" customFormat="1" ht="11.25">
      <c r="B10" s="32"/>
      <c r="L10" s="32"/>
      <c r="AZ10" s="162" t="s">
        <v>1380</v>
      </c>
      <c r="BA10" s="162" t="s">
        <v>1</v>
      </c>
      <c r="BB10" s="162" t="s">
        <v>1</v>
      </c>
      <c r="BC10" s="162" t="s">
        <v>1381</v>
      </c>
      <c r="BD10" s="162" t="s">
        <v>84</v>
      </c>
    </row>
    <row r="11" spans="2:5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  <c r="AZ11" s="162" t="s">
        <v>1382</v>
      </c>
      <c r="BA11" s="162" t="s">
        <v>1</v>
      </c>
      <c r="BB11" s="162" t="s">
        <v>1</v>
      </c>
      <c r="BC11" s="162" t="s">
        <v>1383</v>
      </c>
      <c r="BD11" s="162" t="s">
        <v>84</v>
      </c>
    </row>
    <row r="12" spans="2:5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15. 1. 2024</v>
      </c>
      <c r="L12" s="32"/>
      <c r="AZ12" s="162" t="s">
        <v>278</v>
      </c>
      <c r="BA12" s="162" t="s">
        <v>1</v>
      </c>
      <c r="BB12" s="162" t="s">
        <v>1</v>
      </c>
      <c r="BC12" s="162" t="s">
        <v>1384</v>
      </c>
      <c r="BD12" s="162" t="s">
        <v>84</v>
      </c>
    </row>
    <row r="13" spans="2:56" s="1" customFormat="1" ht="10.9" customHeight="1">
      <c r="B13" s="32"/>
      <c r="L13" s="32"/>
      <c r="AZ13" s="162" t="s">
        <v>1385</v>
      </c>
      <c r="BA13" s="162" t="s">
        <v>1</v>
      </c>
      <c r="BB13" s="162" t="s">
        <v>1</v>
      </c>
      <c r="BC13" s="162" t="s">
        <v>1386</v>
      </c>
      <c r="BD13" s="162" t="s">
        <v>84</v>
      </c>
    </row>
    <row r="14" spans="2:56" s="1" customFormat="1" ht="12" customHeight="1">
      <c r="B14" s="32"/>
      <c r="D14" s="27" t="s">
        <v>24</v>
      </c>
      <c r="I14" s="27" t="s">
        <v>25</v>
      </c>
      <c r="J14" s="25" t="str">
        <f>IF('Rekapitulace stavby'!AN10="","",'Rekapitulace stavby'!AN10)</f>
        <v/>
      </c>
      <c r="L14" s="32"/>
      <c r="AZ14" s="162" t="s">
        <v>1387</v>
      </c>
      <c r="BA14" s="162" t="s">
        <v>1</v>
      </c>
      <c r="BB14" s="162" t="s">
        <v>1</v>
      </c>
      <c r="BC14" s="162" t="s">
        <v>1388</v>
      </c>
      <c r="BD14" s="162" t="s">
        <v>84</v>
      </c>
    </row>
    <row r="15" spans="2:56" s="1" customFormat="1" ht="18" customHeight="1">
      <c r="B15" s="32"/>
      <c r="E15" s="25" t="str">
        <f>IF('Rekapitulace stavby'!E11="","",'Rekapitulace stavby'!E11)</f>
        <v xml:space="preserve"> </v>
      </c>
      <c r="I15" s="27" t="s">
        <v>27</v>
      </c>
      <c r="J15" s="25" t="str">
        <f>IF('Rekapitulace stavby'!AN11="","",'Rekapitulace stavby'!AN11)</f>
        <v/>
      </c>
      <c r="L15" s="32"/>
      <c r="AZ15" s="162" t="s">
        <v>1389</v>
      </c>
      <c r="BA15" s="162" t="s">
        <v>1</v>
      </c>
      <c r="BB15" s="162" t="s">
        <v>1</v>
      </c>
      <c r="BC15" s="162" t="s">
        <v>1390</v>
      </c>
      <c r="BD15" s="162" t="s">
        <v>84</v>
      </c>
    </row>
    <row r="16" spans="2:56" s="1" customFormat="1" ht="6.95" customHeight="1">
      <c r="B16" s="32"/>
      <c r="L16" s="32"/>
      <c r="AZ16" s="162" t="s">
        <v>1391</v>
      </c>
      <c r="BA16" s="162" t="s">
        <v>1</v>
      </c>
      <c r="BB16" s="162" t="s">
        <v>1</v>
      </c>
      <c r="BC16" s="162" t="s">
        <v>653</v>
      </c>
      <c r="BD16" s="162" t="s">
        <v>84</v>
      </c>
    </row>
    <row r="17" spans="2:12" s="1" customFormat="1" ht="12" customHeight="1">
      <c r="B17" s="32"/>
      <c r="D17" s="27" t="s">
        <v>28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56" t="str">
        <f>'Rekapitulace stavby'!E14</f>
        <v>Vyplň údaj</v>
      </c>
      <c r="F18" s="236"/>
      <c r="G18" s="236"/>
      <c r="H18" s="236"/>
      <c r="I18" s="27" t="s">
        <v>27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30</v>
      </c>
      <c r="I20" s="27" t="s">
        <v>25</v>
      </c>
      <c r="J20" s="25" t="str">
        <f>IF('Rekapitulace stavby'!AN16="","",'Rekapitulace stavby'!AN16)</f>
        <v/>
      </c>
      <c r="L20" s="32"/>
    </row>
    <row r="21" spans="2:12" s="1" customFormat="1" ht="18" customHeight="1">
      <c r="B21" s="32"/>
      <c r="E21" s="25" t="str">
        <f>IF('Rekapitulace stavby'!E17="","",'Rekapitulace stavby'!E17)</f>
        <v xml:space="preserve"> </v>
      </c>
      <c r="I21" s="27" t="s">
        <v>27</v>
      </c>
      <c r="J21" s="25" t="str">
        <f>IF('Rekapitulace stavby'!AN17="","",'Rekapitulace stavby'!AN17)</f>
        <v/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32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27</v>
      </c>
      <c r="J24" s="25" t="str">
        <f>IF('Rekapitulace stavby'!AN20="","",'Rekapitulace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33</v>
      </c>
      <c r="L26" s="32"/>
    </row>
    <row r="27" spans="2:12" s="7" customFormat="1" ht="16.5" customHeight="1">
      <c r="B27" s="89"/>
      <c r="E27" s="241" t="s">
        <v>1</v>
      </c>
      <c r="F27" s="241"/>
      <c r="G27" s="241"/>
      <c r="H27" s="241"/>
      <c r="L27" s="89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0" t="s">
        <v>34</v>
      </c>
      <c r="J30" s="66">
        <f>ROUND(J131,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36</v>
      </c>
      <c r="I32" s="35" t="s">
        <v>35</v>
      </c>
      <c r="J32" s="35" t="s">
        <v>37</v>
      </c>
      <c r="L32" s="32"/>
    </row>
    <row r="33" spans="2:12" s="1" customFormat="1" ht="14.45" customHeight="1">
      <c r="B33" s="32"/>
      <c r="D33" s="55" t="s">
        <v>38</v>
      </c>
      <c r="E33" s="27" t="s">
        <v>39</v>
      </c>
      <c r="F33" s="91">
        <f>ROUND((SUM(BE131:BE310)),  2)</f>
        <v>0</v>
      </c>
      <c r="I33" s="92">
        <v>0.21</v>
      </c>
      <c r="J33" s="91">
        <f>ROUND(((SUM(BE131:BE310))*I33),  2)</f>
        <v>0</v>
      </c>
      <c r="L33" s="32"/>
    </row>
    <row r="34" spans="2:12" s="1" customFormat="1" ht="14.45" customHeight="1">
      <c r="B34" s="32"/>
      <c r="E34" s="27" t="s">
        <v>40</v>
      </c>
      <c r="F34" s="91">
        <f>ROUND((SUM(BF131:BF310)),  2)</f>
        <v>0</v>
      </c>
      <c r="I34" s="92">
        <v>0.15</v>
      </c>
      <c r="J34" s="91">
        <f>ROUND(((SUM(BF131:BF310))*I34),  2)</f>
        <v>0</v>
      </c>
      <c r="L34" s="32"/>
    </row>
    <row r="35" spans="2:12" s="1" customFormat="1" ht="14.45" hidden="1" customHeight="1">
      <c r="B35" s="32"/>
      <c r="E35" s="27" t="s">
        <v>41</v>
      </c>
      <c r="F35" s="91">
        <f>ROUND((SUM(BG131:BG310)),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42</v>
      </c>
      <c r="F36" s="91">
        <f>ROUND((SUM(BH131:BH310)),  2)</f>
        <v>0</v>
      </c>
      <c r="I36" s="92">
        <v>0.15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43</v>
      </c>
      <c r="F37" s="91">
        <f>ROUND((SUM(BI131:BI310)),  2)</f>
        <v>0</v>
      </c>
      <c r="I37" s="92">
        <v>0</v>
      </c>
      <c r="J37" s="91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3"/>
      <c r="D39" s="94" t="s">
        <v>44</v>
      </c>
      <c r="E39" s="57"/>
      <c r="F39" s="57"/>
      <c r="G39" s="95" t="s">
        <v>45</v>
      </c>
      <c r="H39" s="96" t="s">
        <v>46</v>
      </c>
      <c r="I39" s="57"/>
      <c r="J39" s="97">
        <f>SUM(J30:J37)</f>
        <v>0</v>
      </c>
      <c r="K39" s="98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47</v>
      </c>
      <c r="E50" s="42"/>
      <c r="F50" s="42"/>
      <c r="G50" s="41" t="s">
        <v>48</v>
      </c>
      <c r="H50" s="42"/>
      <c r="I50" s="42"/>
      <c r="J50" s="42"/>
      <c r="K50" s="42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3" t="s">
        <v>49</v>
      </c>
      <c r="E61" s="34"/>
      <c r="F61" s="99" t="s">
        <v>50</v>
      </c>
      <c r="G61" s="43" t="s">
        <v>49</v>
      </c>
      <c r="H61" s="34"/>
      <c r="I61" s="34"/>
      <c r="J61" s="100" t="s">
        <v>50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1" t="s">
        <v>51</v>
      </c>
      <c r="E65" s="42"/>
      <c r="F65" s="42"/>
      <c r="G65" s="41" t="s">
        <v>52</v>
      </c>
      <c r="H65" s="42"/>
      <c r="I65" s="42"/>
      <c r="J65" s="42"/>
      <c r="K65" s="42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3" t="s">
        <v>49</v>
      </c>
      <c r="E76" s="34"/>
      <c r="F76" s="99" t="s">
        <v>50</v>
      </c>
      <c r="G76" s="43" t="s">
        <v>49</v>
      </c>
      <c r="H76" s="34"/>
      <c r="I76" s="34"/>
      <c r="J76" s="100" t="s">
        <v>50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113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53" t="str">
        <f>E7</f>
        <v>Park Homolka Beroun, 2. etapa</v>
      </c>
      <c r="F85" s="254"/>
      <c r="G85" s="254"/>
      <c r="H85" s="254"/>
      <c r="L85" s="32"/>
    </row>
    <row r="86" spans="2:47" s="1" customFormat="1" ht="12" customHeight="1">
      <c r="B86" s="32"/>
      <c r="C86" s="27" t="s">
        <v>111</v>
      </c>
      <c r="L86" s="32"/>
    </row>
    <row r="87" spans="2:47" s="1" customFormat="1" ht="16.5" customHeight="1">
      <c r="B87" s="32"/>
      <c r="E87" s="214" t="str">
        <f>E9</f>
        <v>SO 700 - Stavební objekty</v>
      </c>
      <c r="F87" s="255"/>
      <c r="G87" s="255"/>
      <c r="H87" s="255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Beroun</v>
      </c>
      <c r="I89" s="27" t="s">
        <v>22</v>
      </c>
      <c r="J89" s="52" t="str">
        <f>IF(J12="","",J12)</f>
        <v>15. 1. 2024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24</v>
      </c>
      <c r="F91" s="25" t="str">
        <f>E15</f>
        <v xml:space="preserve"> </v>
      </c>
      <c r="I91" s="27" t="s">
        <v>30</v>
      </c>
      <c r="J91" s="30" t="str">
        <f>E21</f>
        <v xml:space="preserve"> </v>
      </c>
      <c r="L91" s="32"/>
    </row>
    <row r="92" spans="2:47" s="1" customFormat="1" ht="15.2" customHeight="1">
      <c r="B92" s="32"/>
      <c r="C92" s="27" t="s">
        <v>28</v>
      </c>
      <c r="F92" s="25" t="str">
        <f>IF(E18="","",E18)</f>
        <v>Vyplň údaj</v>
      </c>
      <c r="I92" s="27" t="s">
        <v>32</v>
      </c>
      <c r="J92" s="30" t="str">
        <f>E24</f>
        <v xml:space="preserve">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114</v>
      </c>
      <c r="D94" s="93"/>
      <c r="E94" s="93"/>
      <c r="F94" s="93"/>
      <c r="G94" s="93"/>
      <c r="H94" s="93"/>
      <c r="I94" s="93"/>
      <c r="J94" s="102" t="s">
        <v>115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3" t="s">
        <v>116</v>
      </c>
      <c r="J96" s="66">
        <f>J131</f>
        <v>0</v>
      </c>
      <c r="L96" s="32"/>
      <c r="AU96" s="17" t="s">
        <v>117</v>
      </c>
    </row>
    <row r="97" spans="2:12" s="8" customFormat="1" ht="24.95" customHeight="1">
      <c r="B97" s="104"/>
      <c r="D97" s="105" t="s">
        <v>200</v>
      </c>
      <c r="E97" s="106"/>
      <c r="F97" s="106"/>
      <c r="G97" s="106"/>
      <c r="H97" s="106"/>
      <c r="I97" s="106"/>
      <c r="J97" s="107">
        <f>J132</f>
        <v>0</v>
      </c>
      <c r="L97" s="104"/>
    </row>
    <row r="98" spans="2:12" s="9" customFormat="1" ht="19.899999999999999" customHeight="1">
      <c r="B98" s="108"/>
      <c r="D98" s="109" t="s">
        <v>201</v>
      </c>
      <c r="E98" s="110"/>
      <c r="F98" s="110"/>
      <c r="G98" s="110"/>
      <c r="H98" s="110"/>
      <c r="I98" s="110"/>
      <c r="J98" s="111">
        <f>J133</f>
        <v>0</v>
      </c>
      <c r="L98" s="108"/>
    </row>
    <row r="99" spans="2:12" s="9" customFormat="1" ht="19.899999999999999" customHeight="1">
      <c r="B99" s="108"/>
      <c r="D99" s="109" t="s">
        <v>292</v>
      </c>
      <c r="E99" s="110"/>
      <c r="F99" s="110"/>
      <c r="G99" s="110"/>
      <c r="H99" s="110"/>
      <c r="I99" s="110"/>
      <c r="J99" s="111">
        <f>J172</f>
        <v>0</v>
      </c>
      <c r="L99" s="108"/>
    </row>
    <row r="100" spans="2:12" s="9" customFormat="1" ht="19.899999999999999" customHeight="1">
      <c r="B100" s="108"/>
      <c r="D100" s="109" t="s">
        <v>1392</v>
      </c>
      <c r="E100" s="110"/>
      <c r="F100" s="110"/>
      <c r="G100" s="110"/>
      <c r="H100" s="110"/>
      <c r="I100" s="110"/>
      <c r="J100" s="111">
        <f>J215</f>
        <v>0</v>
      </c>
      <c r="L100" s="108"/>
    </row>
    <row r="101" spans="2:12" s="9" customFormat="1" ht="19.899999999999999" customHeight="1">
      <c r="B101" s="108"/>
      <c r="D101" s="109" t="s">
        <v>780</v>
      </c>
      <c r="E101" s="110"/>
      <c r="F101" s="110"/>
      <c r="G101" s="110"/>
      <c r="H101" s="110"/>
      <c r="I101" s="110"/>
      <c r="J101" s="111">
        <f>J220</f>
        <v>0</v>
      </c>
      <c r="L101" s="108"/>
    </row>
    <row r="102" spans="2:12" s="9" customFormat="1" ht="19.899999999999999" customHeight="1">
      <c r="B102" s="108"/>
      <c r="D102" s="109" t="s">
        <v>293</v>
      </c>
      <c r="E102" s="110"/>
      <c r="F102" s="110"/>
      <c r="G102" s="110"/>
      <c r="H102" s="110"/>
      <c r="I102" s="110"/>
      <c r="J102" s="111">
        <f>J235</f>
        <v>0</v>
      </c>
      <c r="L102" s="108"/>
    </row>
    <row r="103" spans="2:12" s="9" customFormat="1" ht="19.899999999999999" customHeight="1">
      <c r="B103" s="108"/>
      <c r="D103" s="109" t="s">
        <v>294</v>
      </c>
      <c r="E103" s="110"/>
      <c r="F103" s="110"/>
      <c r="G103" s="110"/>
      <c r="H103" s="110"/>
      <c r="I103" s="110"/>
      <c r="J103" s="111">
        <f>J247</f>
        <v>0</v>
      </c>
      <c r="L103" s="108"/>
    </row>
    <row r="104" spans="2:12" s="9" customFormat="1" ht="19.899999999999999" customHeight="1">
      <c r="B104" s="108"/>
      <c r="D104" s="109" t="s">
        <v>202</v>
      </c>
      <c r="E104" s="110"/>
      <c r="F104" s="110"/>
      <c r="G104" s="110"/>
      <c r="H104" s="110"/>
      <c r="I104" s="110"/>
      <c r="J104" s="111">
        <f>J252</f>
        <v>0</v>
      </c>
      <c r="L104" s="108"/>
    </row>
    <row r="105" spans="2:12" s="8" customFormat="1" ht="24.95" customHeight="1">
      <c r="B105" s="104"/>
      <c r="D105" s="105" t="s">
        <v>781</v>
      </c>
      <c r="E105" s="106"/>
      <c r="F105" s="106"/>
      <c r="G105" s="106"/>
      <c r="H105" s="106"/>
      <c r="I105" s="106"/>
      <c r="J105" s="107">
        <f>J263</f>
        <v>0</v>
      </c>
      <c r="L105" s="104"/>
    </row>
    <row r="106" spans="2:12" s="9" customFormat="1" ht="19.899999999999999" customHeight="1">
      <c r="B106" s="108"/>
      <c r="D106" s="109" t="s">
        <v>1393</v>
      </c>
      <c r="E106" s="110"/>
      <c r="F106" s="110"/>
      <c r="G106" s="110"/>
      <c r="H106" s="110"/>
      <c r="I106" s="110"/>
      <c r="J106" s="111">
        <f>J264</f>
        <v>0</v>
      </c>
      <c r="L106" s="108"/>
    </row>
    <row r="107" spans="2:12" s="9" customFormat="1" ht="19.899999999999999" customHeight="1">
      <c r="B107" s="108"/>
      <c r="D107" s="109" t="s">
        <v>782</v>
      </c>
      <c r="E107" s="110"/>
      <c r="F107" s="110"/>
      <c r="G107" s="110"/>
      <c r="H107" s="110"/>
      <c r="I107" s="110"/>
      <c r="J107" s="111">
        <f>J278</f>
        <v>0</v>
      </c>
      <c r="L107" s="108"/>
    </row>
    <row r="108" spans="2:12" s="9" customFormat="1" ht="19.899999999999999" customHeight="1">
      <c r="B108" s="108"/>
      <c r="D108" s="109" t="s">
        <v>295</v>
      </c>
      <c r="E108" s="110"/>
      <c r="F108" s="110"/>
      <c r="G108" s="110"/>
      <c r="H108" s="110"/>
      <c r="I108" s="110"/>
      <c r="J108" s="111">
        <f>J294</f>
        <v>0</v>
      </c>
      <c r="L108" s="108"/>
    </row>
    <row r="109" spans="2:12" s="9" customFormat="1" ht="19.899999999999999" customHeight="1">
      <c r="B109" s="108"/>
      <c r="D109" s="109" t="s">
        <v>1394</v>
      </c>
      <c r="E109" s="110"/>
      <c r="F109" s="110"/>
      <c r="G109" s="110"/>
      <c r="H109" s="110"/>
      <c r="I109" s="110"/>
      <c r="J109" s="111">
        <f>J296</f>
        <v>0</v>
      </c>
      <c r="L109" s="108"/>
    </row>
    <row r="110" spans="2:12" s="8" customFormat="1" ht="24.95" customHeight="1">
      <c r="B110" s="104"/>
      <c r="D110" s="105" t="s">
        <v>1160</v>
      </c>
      <c r="E110" s="106"/>
      <c r="F110" s="106"/>
      <c r="G110" s="106"/>
      <c r="H110" s="106"/>
      <c r="I110" s="106"/>
      <c r="J110" s="107">
        <f>J299</f>
        <v>0</v>
      </c>
      <c r="L110" s="104"/>
    </row>
    <row r="111" spans="2:12" s="9" customFormat="1" ht="19.899999999999999" customHeight="1">
      <c r="B111" s="108"/>
      <c r="D111" s="109" t="s">
        <v>1162</v>
      </c>
      <c r="E111" s="110"/>
      <c r="F111" s="110"/>
      <c r="G111" s="110"/>
      <c r="H111" s="110"/>
      <c r="I111" s="110"/>
      <c r="J111" s="111">
        <f>J300</f>
        <v>0</v>
      </c>
      <c r="L111" s="108"/>
    </row>
    <row r="112" spans="2:12" s="1" customFormat="1" ht="21.75" customHeight="1">
      <c r="B112" s="32"/>
      <c r="L112" s="32"/>
    </row>
    <row r="113" spans="2:12" s="1" customFormat="1" ht="6.95" customHeight="1">
      <c r="B113" s="44"/>
      <c r="C113" s="45"/>
      <c r="D113" s="45"/>
      <c r="E113" s="45"/>
      <c r="F113" s="45"/>
      <c r="G113" s="45"/>
      <c r="H113" s="45"/>
      <c r="I113" s="45"/>
      <c r="J113" s="45"/>
      <c r="K113" s="45"/>
      <c r="L113" s="32"/>
    </row>
    <row r="117" spans="2:12" s="1" customFormat="1" ht="6.95" customHeight="1">
      <c r="B117" s="46"/>
      <c r="C117" s="47"/>
      <c r="D117" s="47"/>
      <c r="E117" s="47"/>
      <c r="F117" s="47"/>
      <c r="G117" s="47"/>
      <c r="H117" s="47"/>
      <c r="I117" s="47"/>
      <c r="J117" s="47"/>
      <c r="K117" s="47"/>
      <c r="L117" s="32"/>
    </row>
    <row r="118" spans="2:12" s="1" customFormat="1" ht="24.95" customHeight="1">
      <c r="B118" s="32"/>
      <c r="C118" s="21" t="s">
        <v>122</v>
      </c>
      <c r="L118" s="32"/>
    </row>
    <row r="119" spans="2:12" s="1" customFormat="1" ht="6.95" customHeight="1">
      <c r="B119" s="32"/>
      <c r="L119" s="32"/>
    </row>
    <row r="120" spans="2:12" s="1" customFormat="1" ht="12" customHeight="1">
      <c r="B120" s="32"/>
      <c r="C120" s="27" t="s">
        <v>16</v>
      </c>
      <c r="L120" s="32"/>
    </row>
    <row r="121" spans="2:12" s="1" customFormat="1" ht="16.5" customHeight="1">
      <c r="B121" s="32"/>
      <c r="E121" s="253" t="str">
        <f>E7</f>
        <v>Park Homolka Beroun, 2. etapa</v>
      </c>
      <c r="F121" s="254"/>
      <c r="G121" s="254"/>
      <c r="H121" s="254"/>
      <c r="L121" s="32"/>
    </row>
    <row r="122" spans="2:12" s="1" customFormat="1" ht="12" customHeight="1">
      <c r="B122" s="32"/>
      <c r="C122" s="27" t="s">
        <v>111</v>
      </c>
      <c r="L122" s="32"/>
    </row>
    <row r="123" spans="2:12" s="1" customFormat="1" ht="16.5" customHeight="1">
      <c r="B123" s="32"/>
      <c r="E123" s="214" t="str">
        <f>E9</f>
        <v>SO 700 - Stavební objekty</v>
      </c>
      <c r="F123" s="255"/>
      <c r="G123" s="255"/>
      <c r="H123" s="255"/>
      <c r="L123" s="32"/>
    </row>
    <row r="124" spans="2:12" s="1" customFormat="1" ht="6.95" customHeight="1">
      <c r="B124" s="32"/>
      <c r="L124" s="32"/>
    </row>
    <row r="125" spans="2:12" s="1" customFormat="1" ht="12" customHeight="1">
      <c r="B125" s="32"/>
      <c r="C125" s="27" t="s">
        <v>20</v>
      </c>
      <c r="F125" s="25" t="str">
        <f>F12</f>
        <v>Beroun</v>
      </c>
      <c r="I125" s="27" t="s">
        <v>22</v>
      </c>
      <c r="J125" s="52" t="str">
        <f>IF(J12="","",J12)</f>
        <v>15. 1. 2024</v>
      </c>
      <c r="L125" s="32"/>
    </row>
    <row r="126" spans="2:12" s="1" customFormat="1" ht="6.95" customHeight="1">
      <c r="B126" s="32"/>
      <c r="L126" s="32"/>
    </row>
    <row r="127" spans="2:12" s="1" customFormat="1" ht="15.2" customHeight="1">
      <c r="B127" s="32"/>
      <c r="C127" s="27" t="s">
        <v>24</v>
      </c>
      <c r="F127" s="25" t="str">
        <f>E15</f>
        <v xml:space="preserve"> </v>
      </c>
      <c r="I127" s="27" t="s">
        <v>30</v>
      </c>
      <c r="J127" s="30" t="str">
        <f>E21</f>
        <v xml:space="preserve"> </v>
      </c>
      <c r="L127" s="32"/>
    </row>
    <row r="128" spans="2:12" s="1" customFormat="1" ht="15.2" customHeight="1">
      <c r="B128" s="32"/>
      <c r="C128" s="27" t="s">
        <v>28</v>
      </c>
      <c r="F128" s="25" t="str">
        <f>IF(E18="","",E18)</f>
        <v>Vyplň údaj</v>
      </c>
      <c r="I128" s="27" t="s">
        <v>32</v>
      </c>
      <c r="J128" s="30" t="str">
        <f>E24</f>
        <v xml:space="preserve"> </v>
      </c>
      <c r="L128" s="32"/>
    </row>
    <row r="129" spans="2:65" s="1" customFormat="1" ht="10.35" customHeight="1">
      <c r="B129" s="32"/>
      <c r="L129" s="32"/>
    </row>
    <row r="130" spans="2:65" s="10" customFormat="1" ht="29.25" customHeight="1">
      <c r="B130" s="112"/>
      <c r="C130" s="113" t="s">
        <v>123</v>
      </c>
      <c r="D130" s="114" t="s">
        <v>59</v>
      </c>
      <c r="E130" s="114" t="s">
        <v>55</v>
      </c>
      <c r="F130" s="114" t="s">
        <v>56</v>
      </c>
      <c r="G130" s="114" t="s">
        <v>124</v>
      </c>
      <c r="H130" s="114" t="s">
        <v>125</v>
      </c>
      <c r="I130" s="114" t="s">
        <v>126</v>
      </c>
      <c r="J130" s="115" t="s">
        <v>115</v>
      </c>
      <c r="K130" s="116" t="s">
        <v>127</v>
      </c>
      <c r="L130" s="112"/>
      <c r="M130" s="59" t="s">
        <v>1</v>
      </c>
      <c r="N130" s="60" t="s">
        <v>38</v>
      </c>
      <c r="O130" s="60" t="s">
        <v>128</v>
      </c>
      <c r="P130" s="60" t="s">
        <v>129</v>
      </c>
      <c r="Q130" s="60" t="s">
        <v>130</v>
      </c>
      <c r="R130" s="60" t="s">
        <v>131</v>
      </c>
      <c r="S130" s="60" t="s">
        <v>132</v>
      </c>
      <c r="T130" s="61" t="s">
        <v>133</v>
      </c>
    </row>
    <row r="131" spans="2:65" s="1" customFormat="1" ht="22.9" customHeight="1">
      <c r="B131" s="32"/>
      <c r="C131" s="64" t="s">
        <v>134</v>
      </c>
      <c r="J131" s="117">
        <f>BK131</f>
        <v>0</v>
      </c>
      <c r="L131" s="32"/>
      <c r="M131" s="62"/>
      <c r="N131" s="53"/>
      <c r="O131" s="53"/>
      <c r="P131" s="118">
        <f>P132+P263+P299</f>
        <v>0</v>
      </c>
      <c r="Q131" s="53"/>
      <c r="R131" s="118">
        <f>R132+R263+R299</f>
        <v>159.63703346000003</v>
      </c>
      <c r="S131" s="53"/>
      <c r="T131" s="119">
        <f>T132+T263+T299</f>
        <v>2.4049800000000001</v>
      </c>
      <c r="AT131" s="17" t="s">
        <v>73</v>
      </c>
      <c r="AU131" s="17" t="s">
        <v>117</v>
      </c>
      <c r="BK131" s="120">
        <f>BK132+BK263+BK299</f>
        <v>0</v>
      </c>
    </row>
    <row r="132" spans="2:65" s="11" customFormat="1" ht="25.9" customHeight="1">
      <c r="B132" s="121"/>
      <c r="D132" s="122" t="s">
        <v>73</v>
      </c>
      <c r="E132" s="123" t="s">
        <v>203</v>
      </c>
      <c r="F132" s="123" t="s">
        <v>204</v>
      </c>
      <c r="I132" s="124"/>
      <c r="J132" s="125">
        <f>BK132</f>
        <v>0</v>
      </c>
      <c r="L132" s="121"/>
      <c r="M132" s="126"/>
      <c r="P132" s="127">
        <f>P133+P172+P215+P220+P235+P247+P252</f>
        <v>0</v>
      </c>
      <c r="R132" s="127">
        <f>R133+R172+R215+R220+R235+R247+R252</f>
        <v>156.20032912000002</v>
      </c>
      <c r="T132" s="128">
        <f>T133+T172+T215+T220+T235+T247+T252</f>
        <v>2.4049800000000001</v>
      </c>
      <c r="AR132" s="122" t="s">
        <v>82</v>
      </c>
      <c r="AT132" s="129" t="s">
        <v>73</v>
      </c>
      <c r="AU132" s="129" t="s">
        <v>74</v>
      </c>
      <c r="AY132" s="122" t="s">
        <v>138</v>
      </c>
      <c r="BK132" s="130">
        <f>BK133+BK172+BK215+BK220+BK235+BK247+BK252</f>
        <v>0</v>
      </c>
    </row>
    <row r="133" spans="2:65" s="11" customFormat="1" ht="22.9" customHeight="1">
      <c r="B133" s="121"/>
      <c r="D133" s="122" t="s">
        <v>73</v>
      </c>
      <c r="E133" s="150" t="s">
        <v>82</v>
      </c>
      <c r="F133" s="150" t="s">
        <v>86</v>
      </c>
      <c r="I133" s="124"/>
      <c r="J133" s="151">
        <f>BK133</f>
        <v>0</v>
      </c>
      <c r="L133" s="121"/>
      <c r="M133" s="126"/>
      <c r="P133" s="127">
        <f>SUM(P134:P171)</f>
        <v>0</v>
      </c>
      <c r="R133" s="127">
        <f>SUM(R134:R171)</f>
        <v>1.85</v>
      </c>
      <c r="T133" s="128">
        <f>SUM(T134:T171)</f>
        <v>0</v>
      </c>
      <c r="AR133" s="122" t="s">
        <v>82</v>
      </c>
      <c r="AT133" s="129" t="s">
        <v>73</v>
      </c>
      <c r="AU133" s="129" t="s">
        <v>82</v>
      </c>
      <c r="AY133" s="122" t="s">
        <v>138</v>
      </c>
      <c r="BK133" s="130">
        <f>SUM(BK134:BK171)</f>
        <v>0</v>
      </c>
    </row>
    <row r="134" spans="2:65" s="1" customFormat="1" ht="33" customHeight="1">
      <c r="B134" s="131"/>
      <c r="C134" s="132" t="s">
        <v>82</v>
      </c>
      <c r="D134" s="132" t="s">
        <v>139</v>
      </c>
      <c r="E134" s="133" t="s">
        <v>1395</v>
      </c>
      <c r="F134" s="134" t="s">
        <v>1396</v>
      </c>
      <c r="G134" s="135" t="s">
        <v>214</v>
      </c>
      <c r="H134" s="136">
        <v>68.135999999999996</v>
      </c>
      <c r="I134" s="137"/>
      <c r="J134" s="138">
        <f>ROUND(I134*H134,2)</f>
        <v>0</v>
      </c>
      <c r="K134" s="139"/>
      <c r="L134" s="32"/>
      <c r="M134" s="140" t="s">
        <v>1</v>
      </c>
      <c r="N134" s="141" t="s">
        <v>39</v>
      </c>
      <c r="P134" s="142">
        <f>O134*H134</f>
        <v>0</v>
      </c>
      <c r="Q134" s="142">
        <v>0</v>
      </c>
      <c r="R134" s="142">
        <f>Q134*H134</f>
        <v>0</v>
      </c>
      <c r="S134" s="142">
        <v>0</v>
      </c>
      <c r="T134" s="143">
        <f>S134*H134</f>
        <v>0</v>
      </c>
      <c r="AR134" s="144" t="s">
        <v>143</v>
      </c>
      <c r="AT134" s="144" t="s">
        <v>139</v>
      </c>
      <c r="AU134" s="144" t="s">
        <v>84</v>
      </c>
      <c r="AY134" s="17" t="s">
        <v>138</v>
      </c>
      <c r="BE134" s="145">
        <f>IF(N134="základní",J134,0)</f>
        <v>0</v>
      </c>
      <c r="BF134" s="145">
        <f>IF(N134="snížená",J134,0)</f>
        <v>0</v>
      </c>
      <c r="BG134" s="145">
        <f>IF(N134="zákl. přenesená",J134,0)</f>
        <v>0</v>
      </c>
      <c r="BH134" s="145">
        <f>IF(N134="sníž. přenesená",J134,0)</f>
        <v>0</v>
      </c>
      <c r="BI134" s="145">
        <f>IF(N134="nulová",J134,0)</f>
        <v>0</v>
      </c>
      <c r="BJ134" s="17" t="s">
        <v>82</v>
      </c>
      <c r="BK134" s="145">
        <f>ROUND(I134*H134,2)</f>
        <v>0</v>
      </c>
      <c r="BL134" s="17" t="s">
        <v>143</v>
      </c>
      <c r="BM134" s="144" t="s">
        <v>1397</v>
      </c>
    </row>
    <row r="135" spans="2:65" s="12" customFormat="1" ht="11.25">
      <c r="B135" s="152"/>
      <c r="D135" s="146" t="s">
        <v>178</v>
      </c>
      <c r="E135" s="153" t="s">
        <v>1</v>
      </c>
      <c r="F135" s="154" t="s">
        <v>1398</v>
      </c>
      <c r="H135" s="155">
        <v>46.914999999999999</v>
      </c>
      <c r="I135" s="156"/>
      <c r="L135" s="152"/>
      <c r="M135" s="157"/>
      <c r="T135" s="158"/>
      <c r="AT135" s="153" t="s">
        <v>178</v>
      </c>
      <c r="AU135" s="153" t="s">
        <v>84</v>
      </c>
      <c r="AV135" s="12" t="s">
        <v>84</v>
      </c>
      <c r="AW135" s="12" t="s">
        <v>31</v>
      </c>
      <c r="AX135" s="12" t="s">
        <v>74</v>
      </c>
      <c r="AY135" s="153" t="s">
        <v>138</v>
      </c>
    </row>
    <row r="136" spans="2:65" s="12" customFormat="1" ht="11.25">
      <c r="B136" s="152"/>
      <c r="D136" s="146" t="s">
        <v>178</v>
      </c>
      <c r="E136" s="153" t="s">
        <v>1</v>
      </c>
      <c r="F136" s="154" t="s">
        <v>1399</v>
      </c>
      <c r="H136" s="155">
        <v>21.221</v>
      </c>
      <c r="I136" s="156"/>
      <c r="L136" s="152"/>
      <c r="M136" s="157"/>
      <c r="T136" s="158"/>
      <c r="AT136" s="153" t="s">
        <v>178</v>
      </c>
      <c r="AU136" s="153" t="s">
        <v>84</v>
      </c>
      <c r="AV136" s="12" t="s">
        <v>84</v>
      </c>
      <c r="AW136" s="12" t="s">
        <v>31</v>
      </c>
      <c r="AX136" s="12" t="s">
        <v>74</v>
      </c>
      <c r="AY136" s="153" t="s">
        <v>138</v>
      </c>
    </row>
    <row r="137" spans="2:65" s="13" customFormat="1" ht="11.25">
      <c r="B137" s="163"/>
      <c r="D137" s="146" t="s">
        <v>178</v>
      </c>
      <c r="E137" s="164" t="s">
        <v>795</v>
      </c>
      <c r="F137" s="165" t="s">
        <v>221</v>
      </c>
      <c r="H137" s="166">
        <v>68.135999999999996</v>
      </c>
      <c r="I137" s="167"/>
      <c r="L137" s="163"/>
      <c r="M137" s="168"/>
      <c r="T137" s="169"/>
      <c r="AT137" s="164" t="s">
        <v>178</v>
      </c>
      <c r="AU137" s="164" t="s">
        <v>84</v>
      </c>
      <c r="AV137" s="13" t="s">
        <v>143</v>
      </c>
      <c r="AW137" s="13" t="s">
        <v>31</v>
      </c>
      <c r="AX137" s="13" t="s">
        <v>82</v>
      </c>
      <c r="AY137" s="164" t="s">
        <v>138</v>
      </c>
    </row>
    <row r="138" spans="2:65" s="1" customFormat="1" ht="24.2" customHeight="1">
      <c r="B138" s="131"/>
      <c r="C138" s="132" t="s">
        <v>84</v>
      </c>
      <c r="D138" s="132" t="s">
        <v>139</v>
      </c>
      <c r="E138" s="133" t="s">
        <v>1400</v>
      </c>
      <c r="F138" s="134" t="s">
        <v>1401</v>
      </c>
      <c r="G138" s="135" t="s">
        <v>214</v>
      </c>
      <c r="H138" s="136">
        <v>8.8659999999999997</v>
      </c>
      <c r="I138" s="137"/>
      <c r="J138" s="138">
        <f>ROUND(I138*H138,2)</f>
        <v>0</v>
      </c>
      <c r="K138" s="139"/>
      <c r="L138" s="32"/>
      <c r="M138" s="140" t="s">
        <v>1</v>
      </c>
      <c r="N138" s="141" t="s">
        <v>39</v>
      </c>
      <c r="P138" s="142">
        <f>O138*H138</f>
        <v>0</v>
      </c>
      <c r="Q138" s="142">
        <v>0</v>
      </c>
      <c r="R138" s="142">
        <f>Q138*H138</f>
        <v>0</v>
      </c>
      <c r="S138" s="142">
        <v>0</v>
      </c>
      <c r="T138" s="143">
        <f>S138*H138</f>
        <v>0</v>
      </c>
      <c r="AR138" s="144" t="s">
        <v>143</v>
      </c>
      <c r="AT138" s="144" t="s">
        <v>139</v>
      </c>
      <c r="AU138" s="144" t="s">
        <v>84</v>
      </c>
      <c r="AY138" s="17" t="s">
        <v>138</v>
      </c>
      <c r="BE138" s="145">
        <f>IF(N138="základní",J138,0)</f>
        <v>0</v>
      </c>
      <c r="BF138" s="145">
        <f>IF(N138="snížená",J138,0)</f>
        <v>0</v>
      </c>
      <c r="BG138" s="145">
        <f>IF(N138="zákl. přenesená",J138,0)</f>
        <v>0</v>
      </c>
      <c r="BH138" s="145">
        <f>IF(N138="sníž. přenesená",J138,0)</f>
        <v>0</v>
      </c>
      <c r="BI138" s="145">
        <f>IF(N138="nulová",J138,0)</f>
        <v>0</v>
      </c>
      <c r="BJ138" s="17" t="s">
        <v>82</v>
      </c>
      <c r="BK138" s="145">
        <f>ROUND(I138*H138,2)</f>
        <v>0</v>
      </c>
      <c r="BL138" s="17" t="s">
        <v>143</v>
      </c>
      <c r="BM138" s="144" t="s">
        <v>1402</v>
      </c>
    </row>
    <row r="139" spans="2:65" s="12" customFormat="1" ht="33.75">
      <c r="B139" s="152"/>
      <c r="D139" s="146" t="s">
        <v>178</v>
      </c>
      <c r="E139" s="153" t="s">
        <v>1</v>
      </c>
      <c r="F139" s="154" t="s">
        <v>1403</v>
      </c>
      <c r="H139" s="155">
        <v>3.1360000000000001</v>
      </c>
      <c r="I139" s="156"/>
      <c r="L139" s="152"/>
      <c r="M139" s="157"/>
      <c r="T139" s="158"/>
      <c r="AT139" s="153" t="s">
        <v>178</v>
      </c>
      <c r="AU139" s="153" t="s">
        <v>84</v>
      </c>
      <c r="AV139" s="12" t="s">
        <v>84</v>
      </c>
      <c r="AW139" s="12" t="s">
        <v>31</v>
      </c>
      <c r="AX139" s="12" t="s">
        <v>74</v>
      </c>
      <c r="AY139" s="153" t="s">
        <v>138</v>
      </c>
    </row>
    <row r="140" spans="2:65" s="12" customFormat="1" ht="33.75">
      <c r="B140" s="152"/>
      <c r="D140" s="146" t="s">
        <v>178</v>
      </c>
      <c r="E140" s="153" t="s">
        <v>1</v>
      </c>
      <c r="F140" s="154" t="s">
        <v>1404</v>
      </c>
      <c r="H140" s="155">
        <v>1.1519999999999999</v>
      </c>
      <c r="I140" s="156"/>
      <c r="L140" s="152"/>
      <c r="M140" s="157"/>
      <c r="T140" s="158"/>
      <c r="AT140" s="153" t="s">
        <v>178</v>
      </c>
      <c r="AU140" s="153" t="s">
        <v>84</v>
      </c>
      <c r="AV140" s="12" t="s">
        <v>84</v>
      </c>
      <c r="AW140" s="12" t="s">
        <v>31</v>
      </c>
      <c r="AX140" s="12" t="s">
        <v>74</v>
      </c>
      <c r="AY140" s="153" t="s">
        <v>138</v>
      </c>
    </row>
    <row r="141" spans="2:65" s="12" customFormat="1" ht="22.5">
      <c r="B141" s="152"/>
      <c r="D141" s="146" t="s">
        <v>178</v>
      </c>
      <c r="E141" s="153" t="s">
        <v>1</v>
      </c>
      <c r="F141" s="154" t="s">
        <v>1405</v>
      </c>
      <c r="H141" s="155">
        <v>1.792</v>
      </c>
      <c r="I141" s="156"/>
      <c r="L141" s="152"/>
      <c r="M141" s="157"/>
      <c r="T141" s="158"/>
      <c r="AT141" s="153" t="s">
        <v>178</v>
      </c>
      <c r="AU141" s="153" t="s">
        <v>84</v>
      </c>
      <c r="AV141" s="12" t="s">
        <v>84</v>
      </c>
      <c r="AW141" s="12" t="s">
        <v>31</v>
      </c>
      <c r="AX141" s="12" t="s">
        <v>74</v>
      </c>
      <c r="AY141" s="153" t="s">
        <v>138</v>
      </c>
    </row>
    <row r="142" spans="2:65" s="12" customFormat="1" ht="11.25">
      <c r="B142" s="152"/>
      <c r="D142" s="146" t="s">
        <v>178</v>
      </c>
      <c r="E142" s="153" t="s">
        <v>1</v>
      </c>
      <c r="F142" s="154" t="s">
        <v>1406</v>
      </c>
      <c r="H142" s="155">
        <v>1.536</v>
      </c>
      <c r="I142" s="156"/>
      <c r="L142" s="152"/>
      <c r="M142" s="157"/>
      <c r="T142" s="158"/>
      <c r="AT142" s="153" t="s">
        <v>178</v>
      </c>
      <c r="AU142" s="153" t="s">
        <v>84</v>
      </c>
      <c r="AV142" s="12" t="s">
        <v>84</v>
      </c>
      <c r="AW142" s="12" t="s">
        <v>31</v>
      </c>
      <c r="AX142" s="12" t="s">
        <v>74</v>
      </c>
      <c r="AY142" s="153" t="s">
        <v>138</v>
      </c>
    </row>
    <row r="143" spans="2:65" s="12" customFormat="1" ht="11.25">
      <c r="B143" s="152"/>
      <c r="D143" s="146" t="s">
        <v>178</v>
      </c>
      <c r="E143" s="153" t="s">
        <v>1</v>
      </c>
      <c r="F143" s="154" t="s">
        <v>1407</v>
      </c>
      <c r="H143" s="155">
        <v>0.44400000000000001</v>
      </c>
      <c r="I143" s="156"/>
      <c r="L143" s="152"/>
      <c r="M143" s="157"/>
      <c r="T143" s="158"/>
      <c r="AT143" s="153" t="s">
        <v>178</v>
      </c>
      <c r="AU143" s="153" t="s">
        <v>84</v>
      </c>
      <c r="AV143" s="12" t="s">
        <v>84</v>
      </c>
      <c r="AW143" s="12" t="s">
        <v>31</v>
      </c>
      <c r="AX143" s="12" t="s">
        <v>74</v>
      </c>
      <c r="AY143" s="153" t="s">
        <v>138</v>
      </c>
    </row>
    <row r="144" spans="2:65" s="14" customFormat="1" ht="11.25">
      <c r="B144" s="173"/>
      <c r="D144" s="146" t="s">
        <v>178</v>
      </c>
      <c r="E144" s="174" t="s">
        <v>742</v>
      </c>
      <c r="F144" s="175" t="s">
        <v>304</v>
      </c>
      <c r="H144" s="176">
        <v>8.06</v>
      </c>
      <c r="I144" s="177"/>
      <c r="L144" s="173"/>
      <c r="M144" s="178"/>
      <c r="T144" s="179"/>
      <c r="AT144" s="174" t="s">
        <v>178</v>
      </c>
      <c r="AU144" s="174" t="s">
        <v>84</v>
      </c>
      <c r="AV144" s="14" t="s">
        <v>154</v>
      </c>
      <c r="AW144" s="14" t="s">
        <v>31</v>
      </c>
      <c r="AX144" s="14" t="s">
        <v>74</v>
      </c>
      <c r="AY144" s="174" t="s">
        <v>138</v>
      </c>
    </row>
    <row r="145" spans="2:65" s="12" customFormat="1" ht="11.25">
      <c r="B145" s="152"/>
      <c r="D145" s="146" t="s">
        <v>178</v>
      </c>
      <c r="E145" s="153" t="s">
        <v>1</v>
      </c>
      <c r="F145" s="154" t="s">
        <v>1408</v>
      </c>
      <c r="H145" s="155">
        <v>0.80600000000000005</v>
      </c>
      <c r="I145" s="156"/>
      <c r="L145" s="152"/>
      <c r="M145" s="157"/>
      <c r="T145" s="158"/>
      <c r="AT145" s="153" t="s">
        <v>178</v>
      </c>
      <c r="AU145" s="153" t="s">
        <v>84</v>
      </c>
      <c r="AV145" s="12" t="s">
        <v>84</v>
      </c>
      <c r="AW145" s="12" t="s">
        <v>31</v>
      </c>
      <c r="AX145" s="12" t="s">
        <v>74</v>
      </c>
      <c r="AY145" s="153" t="s">
        <v>138</v>
      </c>
    </row>
    <row r="146" spans="2:65" s="13" customFormat="1" ht="11.25">
      <c r="B146" s="163"/>
      <c r="D146" s="146" t="s">
        <v>178</v>
      </c>
      <c r="E146" s="164" t="s">
        <v>1047</v>
      </c>
      <c r="F146" s="165" t="s">
        <v>221</v>
      </c>
      <c r="H146" s="166">
        <v>8.8659999999999997</v>
      </c>
      <c r="I146" s="167"/>
      <c r="L146" s="163"/>
      <c r="M146" s="168"/>
      <c r="T146" s="169"/>
      <c r="AT146" s="164" t="s">
        <v>178</v>
      </c>
      <c r="AU146" s="164" t="s">
        <v>84</v>
      </c>
      <c r="AV146" s="13" t="s">
        <v>143</v>
      </c>
      <c r="AW146" s="13" t="s">
        <v>31</v>
      </c>
      <c r="AX146" s="13" t="s">
        <v>82</v>
      </c>
      <c r="AY146" s="164" t="s">
        <v>138</v>
      </c>
    </row>
    <row r="147" spans="2:65" s="1" customFormat="1" ht="33" customHeight="1">
      <c r="B147" s="131"/>
      <c r="C147" s="132" t="s">
        <v>154</v>
      </c>
      <c r="D147" s="132" t="s">
        <v>139</v>
      </c>
      <c r="E147" s="133" t="s">
        <v>1409</v>
      </c>
      <c r="F147" s="134" t="s">
        <v>1410</v>
      </c>
      <c r="G147" s="135" t="s">
        <v>214</v>
      </c>
      <c r="H147" s="136">
        <v>1.76</v>
      </c>
      <c r="I147" s="137"/>
      <c r="J147" s="138">
        <f>ROUND(I147*H147,2)</f>
        <v>0</v>
      </c>
      <c r="K147" s="139"/>
      <c r="L147" s="32"/>
      <c r="M147" s="140" t="s">
        <v>1</v>
      </c>
      <c r="N147" s="141" t="s">
        <v>39</v>
      </c>
      <c r="P147" s="142">
        <f>O147*H147</f>
        <v>0</v>
      </c>
      <c r="Q147" s="142">
        <v>0</v>
      </c>
      <c r="R147" s="142">
        <f>Q147*H147</f>
        <v>0</v>
      </c>
      <c r="S147" s="142">
        <v>0</v>
      </c>
      <c r="T147" s="143">
        <f>S147*H147</f>
        <v>0</v>
      </c>
      <c r="AR147" s="144" t="s">
        <v>143</v>
      </c>
      <c r="AT147" s="144" t="s">
        <v>139</v>
      </c>
      <c r="AU147" s="144" t="s">
        <v>84</v>
      </c>
      <c r="AY147" s="17" t="s">
        <v>138</v>
      </c>
      <c r="BE147" s="145">
        <f>IF(N147="základní",J147,0)</f>
        <v>0</v>
      </c>
      <c r="BF147" s="145">
        <f>IF(N147="snížená",J147,0)</f>
        <v>0</v>
      </c>
      <c r="BG147" s="145">
        <f>IF(N147="zákl. přenesená",J147,0)</f>
        <v>0</v>
      </c>
      <c r="BH147" s="145">
        <f>IF(N147="sníž. přenesená",J147,0)</f>
        <v>0</v>
      </c>
      <c r="BI147" s="145">
        <f>IF(N147="nulová",J147,0)</f>
        <v>0</v>
      </c>
      <c r="BJ147" s="17" t="s">
        <v>82</v>
      </c>
      <c r="BK147" s="145">
        <f>ROUND(I147*H147,2)</f>
        <v>0</v>
      </c>
      <c r="BL147" s="17" t="s">
        <v>143</v>
      </c>
      <c r="BM147" s="144" t="s">
        <v>1411</v>
      </c>
    </row>
    <row r="148" spans="2:65" s="12" customFormat="1" ht="11.25">
      <c r="B148" s="152"/>
      <c r="D148" s="146" t="s">
        <v>178</v>
      </c>
      <c r="E148" s="153" t="s">
        <v>1</v>
      </c>
      <c r="F148" s="154" t="s">
        <v>1412</v>
      </c>
      <c r="H148" s="155">
        <v>1.6</v>
      </c>
      <c r="I148" s="156"/>
      <c r="L148" s="152"/>
      <c r="M148" s="157"/>
      <c r="T148" s="158"/>
      <c r="AT148" s="153" t="s">
        <v>178</v>
      </c>
      <c r="AU148" s="153" t="s">
        <v>84</v>
      </c>
      <c r="AV148" s="12" t="s">
        <v>84</v>
      </c>
      <c r="AW148" s="12" t="s">
        <v>31</v>
      </c>
      <c r="AX148" s="12" t="s">
        <v>74</v>
      </c>
      <c r="AY148" s="153" t="s">
        <v>138</v>
      </c>
    </row>
    <row r="149" spans="2:65" s="14" customFormat="1" ht="11.25">
      <c r="B149" s="173"/>
      <c r="D149" s="146" t="s">
        <v>178</v>
      </c>
      <c r="E149" s="174" t="s">
        <v>740</v>
      </c>
      <c r="F149" s="175" t="s">
        <v>304</v>
      </c>
      <c r="H149" s="176">
        <v>1.6</v>
      </c>
      <c r="I149" s="177"/>
      <c r="L149" s="173"/>
      <c r="M149" s="178"/>
      <c r="T149" s="179"/>
      <c r="AT149" s="174" t="s">
        <v>178</v>
      </c>
      <c r="AU149" s="174" t="s">
        <v>84</v>
      </c>
      <c r="AV149" s="14" t="s">
        <v>154</v>
      </c>
      <c r="AW149" s="14" t="s">
        <v>31</v>
      </c>
      <c r="AX149" s="14" t="s">
        <v>74</v>
      </c>
      <c r="AY149" s="174" t="s">
        <v>138</v>
      </c>
    </row>
    <row r="150" spans="2:65" s="12" customFormat="1" ht="11.25">
      <c r="B150" s="152"/>
      <c r="D150" s="146" t="s">
        <v>178</v>
      </c>
      <c r="E150" s="153" t="s">
        <v>1</v>
      </c>
      <c r="F150" s="154" t="s">
        <v>1413</v>
      </c>
      <c r="H150" s="155">
        <v>0.16</v>
      </c>
      <c r="I150" s="156"/>
      <c r="L150" s="152"/>
      <c r="M150" s="157"/>
      <c r="T150" s="158"/>
      <c r="AT150" s="153" t="s">
        <v>178</v>
      </c>
      <c r="AU150" s="153" t="s">
        <v>84</v>
      </c>
      <c r="AV150" s="12" t="s">
        <v>84</v>
      </c>
      <c r="AW150" s="12" t="s">
        <v>31</v>
      </c>
      <c r="AX150" s="12" t="s">
        <v>74</v>
      </c>
      <c r="AY150" s="153" t="s">
        <v>138</v>
      </c>
    </row>
    <row r="151" spans="2:65" s="13" customFormat="1" ht="11.25">
      <c r="B151" s="163"/>
      <c r="D151" s="146" t="s">
        <v>178</v>
      </c>
      <c r="E151" s="164" t="s">
        <v>1049</v>
      </c>
      <c r="F151" s="165" t="s">
        <v>221</v>
      </c>
      <c r="H151" s="166">
        <v>1.76</v>
      </c>
      <c r="I151" s="167"/>
      <c r="L151" s="163"/>
      <c r="M151" s="168"/>
      <c r="T151" s="169"/>
      <c r="AT151" s="164" t="s">
        <v>178</v>
      </c>
      <c r="AU151" s="164" t="s">
        <v>84</v>
      </c>
      <c r="AV151" s="13" t="s">
        <v>143</v>
      </c>
      <c r="AW151" s="13" t="s">
        <v>31</v>
      </c>
      <c r="AX151" s="13" t="s">
        <v>82</v>
      </c>
      <c r="AY151" s="164" t="s">
        <v>138</v>
      </c>
    </row>
    <row r="152" spans="2:65" s="1" customFormat="1" ht="37.9" customHeight="1">
      <c r="B152" s="131"/>
      <c r="C152" s="132" t="s">
        <v>143</v>
      </c>
      <c r="D152" s="132" t="s">
        <v>139</v>
      </c>
      <c r="E152" s="133" t="s">
        <v>310</v>
      </c>
      <c r="F152" s="134" t="s">
        <v>311</v>
      </c>
      <c r="G152" s="135" t="s">
        <v>214</v>
      </c>
      <c r="H152" s="136">
        <v>78.762</v>
      </c>
      <c r="I152" s="137"/>
      <c r="J152" s="138">
        <f>ROUND(I152*H152,2)</f>
        <v>0</v>
      </c>
      <c r="K152" s="139"/>
      <c r="L152" s="32"/>
      <c r="M152" s="140" t="s">
        <v>1</v>
      </c>
      <c r="N152" s="141" t="s">
        <v>39</v>
      </c>
      <c r="P152" s="142">
        <f>O152*H152</f>
        <v>0</v>
      </c>
      <c r="Q152" s="142">
        <v>0</v>
      </c>
      <c r="R152" s="142">
        <f>Q152*H152</f>
        <v>0</v>
      </c>
      <c r="S152" s="142">
        <v>0</v>
      </c>
      <c r="T152" s="143">
        <f>S152*H152</f>
        <v>0</v>
      </c>
      <c r="AR152" s="144" t="s">
        <v>143</v>
      </c>
      <c r="AT152" s="144" t="s">
        <v>139</v>
      </c>
      <c r="AU152" s="144" t="s">
        <v>84</v>
      </c>
      <c r="AY152" s="17" t="s">
        <v>138</v>
      </c>
      <c r="BE152" s="145">
        <f>IF(N152="základní",J152,0)</f>
        <v>0</v>
      </c>
      <c r="BF152" s="145">
        <f>IF(N152="snížená",J152,0)</f>
        <v>0</v>
      </c>
      <c r="BG152" s="145">
        <f>IF(N152="zákl. přenesená",J152,0)</f>
        <v>0</v>
      </c>
      <c r="BH152" s="145">
        <f>IF(N152="sníž. přenesená",J152,0)</f>
        <v>0</v>
      </c>
      <c r="BI152" s="145">
        <f>IF(N152="nulová",J152,0)</f>
        <v>0</v>
      </c>
      <c r="BJ152" s="17" t="s">
        <v>82</v>
      </c>
      <c r="BK152" s="145">
        <f>ROUND(I152*H152,2)</f>
        <v>0</v>
      </c>
      <c r="BL152" s="17" t="s">
        <v>143</v>
      </c>
      <c r="BM152" s="144" t="s">
        <v>1414</v>
      </c>
    </row>
    <row r="153" spans="2:65" s="12" customFormat="1" ht="11.25">
      <c r="B153" s="152"/>
      <c r="D153" s="146" t="s">
        <v>178</v>
      </c>
      <c r="E153" s="153" t="s">
        <v>1</v>
      </c>
      <c r="F153" s="154" t="s">
        <v>1415</v>
      </c>
      <c r="H153" s="155">
        <v>78.762</v>
      </c>
      <c r="I153" s="156"/>
      <c r="L153" s="152"/>
      <c r="M153" s="157"/>
      <c r="T153" s="158"/>
      <c r="AT153" s="153" t="s">
        <v>178</v>
      </c>
      <c r="AU153" s="153" t="s">
        <v>84</v>
      </c>
      <c r="AV153" s="12" t="s">
        <v>84</v>
      </c>
      <c r="AW153" s="12" t="s">
        <v>31</v>
      </c>
      <c r="AX153" s="12" t="s">
        <v>82</v>
      </c>
      <c r="AY153" s="153" t="s">
        <v>138</v>
      </c>
    </row>
    <row r="154" spans="2:65" s="1" customFormat="1" ht="24.2" customHeight="1">
      <c r="B154" s="131"/>
      <c r="C154" s="132" t="s">
        <v>137</v>
      </c>
      <c r="D154" s="132" t="s">
        <v>139</v>
      </c>
      <c r="E154" s="133" t="s">
        <v>1416</v>
      </c>
      <c r="F154" s="134" t="s">
        <v>1417</v>
      </c>
      <c r="G154" s="135" t="s">
        <v>214</v>
      </c>
      <c r="H154" s="136">
        <v>2.4380000000000002</v>
      </c>
      <c r="I154" s="137"/>
      <c r="J154" s="138">
        <f>ROUND(I154*H154,2)</f>
        <v>0</v>
      </c>
      <c r="K154" s="139"/>
      <c r="L154" s="32"/>
      <c r="M154" s="140" t="s">
        <v>1</v>
      </c>
      <c r="N154" s="141" t="s">
        <v>39</v>
      </c>
      <c r="P154" s="142">
        <f>O154*H154</f>
        <v>0</v>
      </c>
      <c r="Q154" s="142">
        <v>0</v>
      </c>
      <c r="R154" s="142">
        <f>Q154*H154</f>
        <v>0</v>
      </c>
      <c r="S154" s="142">
        <v>0</v>
      </c>
      <c r="T154" s="143">
        <f>S154*H154</f>
        <v>0</v>
      </c>
      <c r="AR154" s="144" t="s">
        <v>143</v>
      </c>
      <c r="AT154" s="144" t="s">
        <v>139</v>
      </c>
      <c r="AU154" s="144" t="s">
        <v>84</v>
      </c>
      <c r="AY154" s="17" t="s">
        <v>138</v>
      </c>
      <c r="BE154" s="145">
        <f>IF(N154="základní",J154,0)</f>
        <v>0</v>
      </c>
      <c r="BF154" s="145">
        <f>IF(N154="snížená",J154,0)</f>
        <v>0</v>
      </c>
      <c r="BG154" s="145">
        <f>IF(N154="zákl. přenesená",J154,0)</f>
        <v>0</v>
      </c>
      <c r="BH154" s="145">
        <f>IF(N154="sníž. přenesená",J154,0)</f>
        <v>0</v>
      </c>
      <c r="BI154" s="145">
        <f>IF(N154="nulová",J154,0)</f>
        <v>0</v>
      </c>
      <c r="BJ154" s="17" t="s">
        <v>82</v>
      </c>
      <c r="BK154" s="145">
        <f>ROUND(I154*H154,2)</f>
        <v>0</v>
      </c>
      <c r="BL154" s="17" t="s">
        <v>143</v>
      </c>
      <c r="BM154" s="144" t="s">
        <v>1418</v>
      </c>
    </row>
    <row r="155" spans="2:65" s="12" customFormat="1" ht="22.5">
      <c r="B155" s="152"/>
      <c r="D155" s="146" t="s">
        <v>178</v>
      </c>
      <c r="E155" s="153" t="s">
        <v>278</v>
      </c>
      <c r="F155" s="154" t="s">
        <v>1419</v>
      </c>
      <c r="H155" s="155">
        <v>1.0880000000000001</v>
      </c>
      <c r="I155" s="156"/>
      <c r="L155" s="152"/>
      <c r="M155" s="157"/>
      <c r="T155" s="158"/>
      <c r="AT155" s="153" t="s">
        <v>178</v>
      </c>
      <c r="AU155" s="153" t="s">
        <v>84</v>
      </c>
      <c r="AV155" s="12" t="s">
        <v>84</v>
      </c>
      <c r="AW155" s="12" t="s">
        <v>31</v>
      </c>
      <c r="AX155" s="12" t="s">
        <v>74</v>
      </c>
      <c r="AY155" s="153" t="s">
        <v>138</v>
      </c>
    </row>
    <row r="156" spans="2:65" s="14" customFormat="1" ht="11.25">
      <c r="B156" s="173"/>
      <c r="D156" s="146" t="s">
        <v>178</v>
      </c>
      <c r="E156" s="174" t="s">
        <v>1</v>
      </c>
      <c r="F156" s="175" t="s">
        <v>304</v>
      </c>
      <c r="H156" s="176">
        <v>1.0880000000000001</v>
      </c>
      <c r="I156" s="177"/>
      <c r="L156" s="173"/>
      <c r="M156" s="178"/>
      <c r="T156" s="179"/>
      <c r="AT156" s="174" t="s">
        <v>178</v>
      </c>
      <c r="AU156" s="174" t="s">
        <v>84</v>
      </c>
      <c r="AV156" s="14" t="s">
        <v>154</v>
      </c>
      <c r="AW156" s="14" t="s">
        <v>31</v>
      </c>
      <c r="AX156" s="14" t="s">
        <v>74</v>
      </c>
      <c r="AY156" s="174" t="s">
        <v>138</v>
      </c>
    </row>
    <row r="157" spans="2:65" s="12" customFormat="1" ht="11.25">
      <c r="B157" s="152"/>
      <c r="D157" s="146" t="s">
        <v>178</v>
      </c>
      <c r="E157" s="153" t="s">
        <v>1</v>
      </c>
      <c r="F157" s="154" t="s">
        <v>1420</v>
      </c>
      <c r="H157" s="155">
        <v>1.19</v>
      </c>
      <c r="I157" s="156"/>
      <c r="L157" s="152"/>
      <c r="M157" s="157"/>
      <c r="T157" s="158"/>
      <c r="AT157" s="153" t="s">
        <v>178</v>
      </c>
      <c r="AU157" s="153" t="s">
        <v>84</v>
      </c>
      <c r="AV157" s="12" t="s">
        <v>84</v>
      </c>
      <c r="AW157" s="12" t="s">
        <v>31</v>
      </c>
      <c r="AX157" s="12" t="s">
        <v>74</v>
      </c>
      <c r="AY157" s="153" t="s">
        <v>138</v>
      </c>
    </row>
    <row r="158" spans="2:65" s="12" customFormat="1" ht="11.25">
      <c r="B158" s="152"/>
      <c r="D158" s="146" t="s">
        <v>178</v>
      </c>
      <c r="E158" s="153" t="s">
        <v>1</v>
      </c>
      <c r="F158" s="154" t="s">
        <v>1421</v>
      </c>
      <c r="H158" s="155">
        <v>0.16</v>
      </c>
      <c r="I158" s="156"/>
      <c r="L158" s="152"/>
      <c r="M158" s="157"/>
      <c r="T158" s="158"/>
      <c r="AT158" s="153" t="s">
        <v>178</v>
      </c>
      <c r="AU158" s="153" t="s">
        <v>84</v>
      </c>
      <c r="AV158" s="12" t="s">
        <v>84</v>
      </c>
      <c r="AW158" s="12" t="s">
        <v>31</v>
      </c>
      <c r="AX158" s="12" t="s">
        <v>74</v>
      </c>
      <c r="AY158" s="153" t="s">
        <v>138</v>
      </c>
    </row>
    <row r="159" spans="2:65" s="14" customFormat="1" ht="11.25">
      <c r="B159" s="173"/>
      <c r="D159" s="146" t="s">
        <v>178</v>
      </c>
      <c r="E159" s="174" t="s">
        <v>1385</v>
      </c>
      <c r="F159" s="175" t="s">
        <v>304</v>
      </c>
      <c r="H159" s="176">
        <v>1.35</v>
      </c>
      <c r="I159" s="177"/>
      <c r="L159" s="173"/>
      <c r="M159" s="178"/>
      <c r="T159" s="179"/>
      <c r="AT159" s="174" t="s">
        <v>178</v>
      </c>
      <c r="AU159" s="174" t="s">
        <v>84</v>
      </c>
      <c r="AV159" s="14" t="s">
        <v>154</v>
      </c>
      <c r="AW159" s="14" t="s">
        <v>31</v>
      </c>
      <c r="AX159" s="14" t="s">
        <v>74</v>
      </c>
      <c r="AY159" s="174" t="s">
        <v>138</v>
      </c>
    </row>
    <row r="160" spans="2:65" s="13" customFormat="1" ht="11.25">
      <c r="B160" s="163"/>
      <c r="D160" s="146" t="s">
        <v>178</v>
      </c>
      <c r="E160" s="164" t="s">
        <v>1</v>
      </c>
      <c r="F160" s="165" t="s">
        <v>221</v>
      </c>
      <c r="H160" s="166">
        <v>2.4380000000000002</v>
      </c>
      <c r="I160" s="167"/>
      <c r="L160" s="163"/>
      <c r="M160" s="168"/>
      <c r="T160" s="169"/>
      <c r="AT160" s="164" t="s">
        <v>178</v>
      </c>
      <c r="AU160" s="164" t="s">
        <v>84</v>
      </c>
      <c r="AV160" s="13" t="s">
        <v>143</v>
      </c>
      <c r="AW160" s="13" t="s">
        <v>31</v>
      </c>
      <c r="AX160" s="13" t="s">
        <v>82</v>
      </c>
      <c r="AY160" s="164" t="s">
        <v>138</v>
      </c>
    </row>
    <row r="161" spans="2:65" s="1" customFormat="1" ht="16.5" customHeight="1">
      <c r="B161" s="131"/>
      <c r="C161" s="180" t="s">
        <v>168</v>
      </c>
      <c r="D161" s="180" t="s">
        <v>320</v>
      </c>
      <c r="E161" s="181" t="s">
        <v>329</v>
      </c>
      <c r="F161" s="182" t="s">
        <v>330</v>
      </c>
      <c r="G161" s="183" t="s">
        <v>227</v>
      </c>
      <c r="H161" s="184">
        <v>1.85</v>
      </c>
      <c r="I161" s="185"/>
      <c r="J161" s="186">
        <f>ROUND(I161*H161,2)</f>
        <v>0</v>
      </c>
      <c r="K161" s="187"/>
      <c r="L161" s="188"/>
      <c r="M161" s="189" t="s">
        <v>1</v>
      </c>
      <c r="N161" s="190" t="s">
        <v>39</v>
      </c>
      <c r="P161" s="142">
        <f>O161*H161</f>
        <v>0</v>
      </c>
      <c r="Q161" s="142">
        <v>1</v>
      </c>
      <c r="R161" s="142">
        <f>Q161*H161</f>
        <v>1.85</v>
      </c>
      <c r="S161" s="142">
        <v>0</v>
      </c>
      <c r="T161" s="143">
        <f>S161*H161</f>
        <v>0</v>
      </c>
      <c r="AR161" s="144" t="s">
        <v>180</v>
      </c>
      <c r="AT161" s="144" t="s">
        <v>320</v>
      </c>
      <c r="AU161" s="144" t="s">
        <v>84</v>
      </c>
      <c r="AY161" s="17" t="s">
        <v>138</v>
      </c>
      <c r="BE161" s="145">
        <f>IF(N161="základní",J161,0)</f>
        <v>0</v>
      </c>
      <c r="BF161" s="145">
        <f>IF(N161="snížená",J161,0)</f>
        <v>0</v>
      </c>
      <c r="BG161" s="145">
        <f>IF(N161="zákl. přenesená",J161,0)</f>
        <v>0</v>
      </c>
      <c r="BH161" s="145">
        <f>IF(N161="sníž. přenesená",J161,0)</f>
        <v>0</v>
      </c>
      <c r="BI161" s="145">
        <f>IF(N161="nulová",J161,0)</f>
        <v>0</v>
      </c>
      <c r="BJ161" s="17" t="s">
        <v>82</v>
      </c>
      <c r="BK161" s="145">
        <f>ROUND(I161*H161,2)</f>
        <v>0</v>
      </c>
      <c r="BL161" s="17" t="s">
        <v>143</v>
      </c>
      <c r="BM161" s="144" t="s">
        <v>1422</v>
      </c>
    </row>
    <row r="162" spans="2:65" s="12" customFormat="1" ht="11.25">
      <c r="B162" s="152"/>
      <c r="D162" s="146" t="s">
        <v>178</v>
      </c>
      <c r="E162" s="153" t="s">
        <v>1</v>
      </c>
      <c r="F162" s="154" t="s">
        <v>278</v>
      </c>
      <c r="H162" s="155">
        <v>1.0880000000000001</v>
      </c>
      <c r="I162" s="156"/>
      <c r="L162" s="152"/>
      <c r="M162" s="157"/>
      <c r="T162" s="158"/>
      <c r="AT162" s="153" t="s">
        <v>178</v>
      </c>
      <c r="AU162" s="153" t="s">
        <v>84</v>
      </c>
      <c r="AV162" s="12" t="s">
        <v>84</v>
      </c>
      <c r="AW162" s="12" t="s">
        <v>31</v>
      </c>
      <c r="AX162" s="12" t="s">
        <v>82</v>
      </c>
      <c r="AY162" s="153" t="s">
        <v>138</v>
      </c>
    </row>
    <row r="163" spans="2:65" s="12" customFormat="1" ht="11.25">
      <c r="B163" s="152"/>
      <c r="D163" s="146" t="s">
        <v>178</v>
      </c>
      <c r="F163" s="154" t="s">
        <v>1423</v>
      </c>
      <c r="H163" s="155">
        <v>1.85</v>
      </c>
      <c r="I163" s="156"/>
      <c r="L163" s="152"/>
      <c r="M163" s="157"/>
      <c r="T163" s="158"/>
      <c r="AT163" s="153" t="s">
        <v>178</v>
      </c>
      <c r="AU163" s="153" t="s">
        <v>84</v>
      </c>
      <c r="AV163" s="12" t="s">
        <v>84</v>
      </c>
      <c r="AW163" s="12" t="s">
        <v>3</v>
      </c>
      <c r="AX163" s="12" t="s">
        <v>82</v>
      </c>
      <c r="AY163" s="153" t="s">
        <v>138</v>
      </c>
    </row>
    <row r="164" spans="2:65" s="1" customFormat="1" ht="24.2" customHeight="1">
      <c r="B164" s="131"/>
      <c r="C164" s="132" t="s">
        <v>173</v>
      </c>
      <c r="D164" s="132" t="s">
        <v>139</v>
      </c>
      <c r="E164" s="133" t="s">
        <v>1424</v>
      </c>
      <c r="F164" s="134" t="s">
        <v>848</v>
      </c>
      <c r="G164" s="135" t="s">
        <v>214</v>
      </c>
      <c r="H164" s="136">
        <v>6.226</v>
      </c>
      <c r="I164" s="137"/>
      <c r="J164" s="138">
        <f>ROUND(I164*H164,2)</f>
        <v>0</v>
      </c>
      <c r="K164" s="139"/>
      <c r="L164" s="32"/>
      <c r="M164" s="140" t="s">
        <v>1</v>
      </c>
      <c r="N164" s="141" t="s">
        <v>39</v>
      </c>
      <c r="P164" s="142">
        <f>O164*H164</f>
        <v>0</v>
      </c>
      <c r="Q164" s="142">
        <v>0</v>
      </c>
      <c r="R164" s="142">
        <f>Q164*H164</f>
        <v>0</v>
      </c>
      <c r="S164" s="142">
        <v>0</v>
      </c>
      <c r="T164" s="143">
        <f>S164*H164</f>
        <v>0</v>
      </c>
      <c r="AR164" s="144" t="s">
        <v>143</v>
      </c>
      <c r="AT164" s="144" t="s">
        <v>139</v>
      </c>
      <c r="AU164" s="144" t="s">
        <v>84</v>
      </c>
      <c r="AY164" s="17" t="s">
        <v>138</v>
      </c>
      <c r="BE164" s="145">
        <f>IF(N164="základní",J164,0)</f>
        <v>0</v>
      </c>
      <c r="BF164" s="145">
        <f>IF(N164="snížená",J164,0)</f>
        <v>0</v>
      </c>
      <c r="BG164" s="145">
        <f>IF(N164="zákl. přenesená",J164,0)</f>
        <v>0</v>
      </c>
      <c r="BH164" s="145">
        <f>IF(N164="sníž. přenesená",J164,0)</f>
        <v>0</v>
      </c>
      <c r="BI164" s="145">
        <f>IF(N164="nulová",J164,0)</f>
        <v>0</v>
      </c>
      <c r="BJ164" s="17" t="s">
        <v>82</v>
      </c>
      <c r="BK164" s="145">
        <f>ROUND(I164*H164,2)</f>
        <v>0</v>
      </c>
      <c r="BL164" s="17" t="s">
        <v>143</v>
      </c>
      <c r="BM164" s="144" t="s">
        <v>1425</v>
      </c>
    </row>
    <row r="165" spans="2:65" s="12" customFormat="1" ht="22.5">
      <c r="B165" s="152"/>
      <c r="D165" s="146" t="s">
        <v>178</v>
      </c>
      <c r="E165" s="153" t="s">
        <v>1</v>
      </c>
      <c r="F165" s="154" t="s">
        <v>1426</v>
      </c>
      <c r="H165" s="155">
        <v>4.2649999999999997</v>
      </c>
      <c r="I165" s="156"/>
      <c r="L165" s="152"/>
      <c r="M165" s="157"/>
      <c r="T165" s="158"/>
      <c r="AT165" s="153" t="s">
        <v>178</v>
      </c>
      <c r="AU165" s="153" t="s">
        <v>84</v>
      </c>
      <c r="AV165" s="12" t="s">
        <v>84</v>
      </c>
      <c r="AW165" s="12" t="s">
        <v>31</v>
      </c>
      <c r="AX165" s="12" t="s">
        <v>74</v>
      </c>
      <c r="AY165" s="153" t="s">
        <v>138</v>
      </c>
    </row>
    <row r="166" spans="2:65" s="12" customFormat="1" ht="11.25">
      <c r="B166" s="152"/>
      <c r="D166" s="146" t="s">
        <v>178</v>
      </c>
      <c r="E166" s="153" t="s">
        <v>1</v>
      </c>
      <c r="F166" s="154" t="s">
        <v>1427</v>
      </c>
      <c r="H166" s="155">
        <v>1.9610000000000001</v>
      </c>
      <c r="I166" s="156"/>
      <c r="L166" s="152"/>
      <c r="M166" s="157"/>
      <c r="T166" s="158"/>
      <c r="AT166" s="153" t="s">
        <v>178</v>
      </c>
      <c r="AU166" s="153" t="s">
        <v>84</v>
      </c>
      <c r="AV166" s="12" t="s">
        <v>84</v>
      </c>
      <c r="AW166" s="12" t="s">
        <v>31</v>
      </c>
      <c r="AX166" s="12" t="s">
        <v>74</v>
      </c>
      <c r="AY166" s="153" t="s">
        <v>138</v>
      </c>
    </row>
    <row r="167" spans="2:65" s="13" customFormat="1" ht="11.25">
      <c r="B167" s="163"/>
      <c r="D167" s="146" t="s">
        <v>178</v>
      </c>
      <c r="E167" s="164" t="s">
        <v>1428</v>
      </c>
      <c r="F167" s="165" t="s">
        <v>221</v>
      </c>
      <c r="H167" s="166">
        <v>6.226</v>
      </c>
      <c r="I167" s="167"/>
      <c r="L167" s="163"/>
      <c r="M167" s="168"/>
      <c r="T167" s="169"/>
      <c r="AT167" s="164" t="s">
        <v>178</v>
      </c>
      <c r="AU167" s="164" t="s">
        <v>84</v>
      </c>
      <c r="AV167" s="13" t="s">
        <v>143</v>
      </c>
      <c r="AW167" s="13" t="s">
        <v>31</v>
      </c>
      <c r="AX167" s="13" t="s">
        <v>82</v>
      </c>
      <c r="AY167" s="164" t="s">
        <v>138</v>
      </c>
    </row>
    <row r="168" spans="2:65" s="1" customFormat="1" ht="24.2" customHeight="1">
      <c r="B168" s="131"/>
      <c r="C168" s="132" t="s">
        <v>180</v>
      </c>
      <c r="D168" s="132" t="s">
        <v>139</v>
      </c>
      <c r="E168" s="133" t="s">
        <v>368</v>
      </c>
      <c r="F168" s="134" t="s">
        <v>369</v>
      </c>
      <c r="G168" s="135" t="s">
        <v>207</v>
      </c>
      <c r="H168" s="136">
        <v>87.543999999999997</v>
      </c>
      <c r="I168" s="137"/>
      <c r="J168" s="138">
        <f>ROUND(I168*H168,2)</f>
        <v>0</v>
      </c>
      <c r="K168" s="139"/>
      <c r="L168" s="32"/>
      <c r="M168" s="140" t="s">
        <v>1</v>
      </c>
      <c r="N168" s="141" t="s">
        <v>39</v>
      </c>
      <c r="P168" s="142">
        <f>O168*H168</f>
        <v>0</v>
      </c>
      <c r="Q168" s="142">
        <v>0</v>
      </c>
      <c r="R168" s="142">
        <f>Q168*H168</f>
        <v>0</v>
      </c>
      <c r="S168" s="142">
        <v>0</v>
      </c>
      <c r="T168" s="143">
        <f>S168*H168</f>
        <v>0</v>
      </c>
      <c r="AR168" s="144" t="s">
        <v>143</v>
      </c>
      <c r="AT168" s="144" t="s">
        <v>139</v>
      </c>
      <c r="AU168" s="144" t="s">
        <v>84</v>
      </c>
      <c r="AY168" s="17" t="s">
        <v>138</v>
      </c>
      <c r="BE168" s="145">
        <f>IF(N168="základní",J168,0)</f>
        <v>0</v>
      </c>
      <c r="BF168" s="145">
        <f>IF(N168="snížená",J168,0)</f>
        <v>0</v>
      </c>
      <c r="BG168" s="145">
        <f>IF(N168="zákl. přenesená",J168,0)</f>
        <v>0</v>
      </c>
      <c r="BH168" s="145">
        <f>IF(N168="sníž. přenesená",J168,0)</f>
        <v>0</v>
      </c>
      <c r="BI168" s="145">
        <f>IF(N168="nulová",J168,0)</f>
        <v>0</v>
      </c>
      <c r="BJ168" s="17" t="s">
        <v>82</v>
      </c>
      <c r="BK168" s="145">
        <f>ROUND(I168*H168,2)</f>
        <v>0</v>
      </c>
      <c r="BL168" s="17" t="s">
        <v>143</v>
      </c>
      <c r="BM168" s="144" t="s">
        <v>1429</v>
      </c>
    </row>
    <row r="169" spans="2:65" s="12" customFormat="1" ht="11.25">
      <c r="B169" s="152"/>
      <c r="D169" s="146" t="s">
        <v>178</v>
      </c>
      <c r="E169" s="153" t="s">
        <v>1</v>
      </c>
      <c r="F169" s="154" t="s">
        <v>1430</v>
      </c>
      <c r="H169" s="155">
        <v>55.39</v>
      </c>
      <c r="I169" s="156"/>
      <c r="L169" s="152"/>
      <c r="M169" s="157"/>
      <c r="T169" s="158"/>
      <c r="AT169" s="153" t="s">
        <v>178</v>
      </c>
      <c r="AU169" s="153" t="s">
        <v>84</v>
      </c>
      <c r="AV169" s="12" t="s">
        <v>84</v>
      </c>
      <c r="AW169" s="12" t="s">
        <v>31</v>
      </c>
      <c r="AX169" s="12" t="s">
        <v>74</v>
      </c>
      <c r="AY169" s="153" t="s">
        <v>138</v>
      </c>
    </row>
    <row r="170" spans="2:65" s="12" customFormat="1" ht="11.25">
      <c r="B170" s="152"/>
      <c r="D170" s="146" t="s">
        <v>178</v>
      </c>
      <c r="E170" s="153" t="s">
        <v>1</v>
      </c>
      <c r="F170" s="154" t="s">
        <v>1431</v>
      </c>
      <c r="H170" s="155">
        <v>32.154000000000003</v>
      </c>
      <c r="I170" s="156"/>
      <c r="L170" s="152"/>
      <c r="M170" s="157"/>
      <c r="T170" s="158"/>
      <c r="AT170" s="153" t="s">
        <v>178</v>
      </c>
      <c r="AU170" s="153" t="s">
        <v>84</v>
      </c>
      <c r="AV170" s="12" t="s">
        <v>84</v>
      </c>
      <c r="AW170" s="12" t="s">
        <v>31</v>
      </c>
      <c r="AX170" s="12" t="s">
        <v>74</v>
      </c>
      <c r="AY170" s="153" t="s">
        <v>138</v>
      </c>
    </row>
    <row r="171" spans="2:65" s="13" customFormat="1" ht="11.25">
      <c r="B171" s="163"/>
      <c r="D171" s="146" t="s">
        <v>178</v>
      </c>
      <c r="E171" s="164" t="s">
        <v>1</v>
      </c>
      <c r="F171" s="165" t="s">
        <v>221</v>
      </c>
      <c r="H171" s="166">
        <v>87.543999999999997</v>
      </c>
      <c r="I171" s="167"/>
      <c r="L171" s="163"/>
      <c r="M171" s="168"/>
      <c r="T171" s="169"/>
      <c r="AT171" s="164" t="s">
        <v>178</v>
      </c>
      <c r="AU171" s="164" t="s">
        <v>84</v>
      </c>
      <c r="AV171" s="13" t="s">
        <v>143</v>
      </c>
      <c r="AW171" s="13" t="s">
        <v>31</v>
      </c>
      <c r="AX171" s="13" t="s">
        <v>82</v>
      </c>
      <c r="AY171" s="164" t="s">
        <v>138</v>
      </c>
    </row>
    <row r="172" spans="2:65" s="11" customFormat="1" ht="22.9" customHeight="1">
      <c r="B172" s="121"/>
      <c r="D172" s="122" t="s">
        <v>73</v>
      </c>
      <c r="E172" s="150" t="s">
        <v>84</v>
      </c>
      <c r="F172" s="150" t="s">
        <v>511</v>
      </c>
      <c r="I172" s="124"/>
      <c r="J172" s="151">
        <f>BK172</f>
        <v>0</v>
      </c>
      <c r="L172" s="121"/>
      <c r="M172" s="126"/>
      <c r="P172" s="127">
        <f>SUM(P173:P214)</f>
        <v>0</v>
      </c>
      <c r="R172" s="127">
        <f>SUM(R173:R214)</f>
        <v>67.658889119999998</v>
      </c>
      <c r="T172" s="128">
        <f>SUM(T173:T214)</f>
        <v>0</v>
      </c>
      <c r="AR172" s="122" t="s">
        <v>82</v>
      </c>
      <c r="AT172" s="129" t="s">
        <v>73</v>
      </c>
      <c r="AU172" s="129" t="s">
        <v>82</v>
      </c>
      <c r="AY172" s="122" t="s">
        <v>138</v>
      </c>
      <c r="BK172" s="130">
        <f>SUM(BK173:BK214)</f>
        <v>0</v>
      </c>
    </row>
    <row r="173" spans="2:65" s="1" customFormat="1" ht="16.5" customHeight="1">
      <c r="B173" s="131"/>
      <c r="C173" s="132" t="s">
        <v>186</v>
      </c>
      <c r="D173" s="132" t="s">
        <v>139</v>
      </c>
      <c r="E173" s="133" t="s">
        <v>1432</v>
      </c>
      <c r="F173" s="134" t="s">
        <v>1433</v>
      </c>
      <c r="G173" s="135" t="s">
        <v>214</v>
      </c>
      <c r="H173" s="136">
        <v>2.78</v>
      </c>
      <c r="I173" s="137"/>
      <c r="J173" s="138">
        <f>ROUND(I173*H173,2)</f>
        <v>0</v>
      </c>
      <c r="K173" s="139"/>
      <c r="L173" s="32"/>
      <c r="M173" s="140" t="s">
        <v>1</v>
      </c>
      <c r="N173" s="141" t="s">
        <v>39</v>
      </c>
      <c r="P173" s="142">
        <f>O173*H173</f>
        <v>0</v>
      </c>
      <c r="Q173" s="142">
        <v>2.3010199999999998</v>
      </c>
      <c r="R173" s="142">
        <f>Q173*H173</f>
        <v>6.3968355999999993</v>
      </c>
      <c r="S173" s="142">
        <v>0</v>
      </c>
      <c r="T173" s="143">
        <f>S173*H173</f>
        <v>0</v>
      </c>
      <c r="AR173" s="144" t="s">
        <v>143</v>
      </c>
      <c r="AT173" s="144" t="s">
        <v>139</v>
      </c>
      <c r="AU173" s="144" t="s">
        <v>84</v>
      </c>
      <c r="AY173" s="17" t="s">
        <v>138</v>
      </c>
      <c r="BE173" s="145">
        <f>IF(N173="základní",J173,0)</f>
        <v>0</v>
      </c>
      <c r="BF173" s="145">
        <f>IF(N173="snížená",J173,0)</f>
        <v>0</v>
      </c>
      <c r="BG173" s="145">
        <f>IF(N173="zákl. přenesená",J173,0)</f>
        <v>0</v>
      </c>
      <c r="BH173" s="145">
        <f>IF(N173="sníž. přenesená",J173,0)</f>
        <v>0</v>
      </c>
      <c r="BI173" s="145">
        <f>IF(N173="nulová",J173,0)</f>
        <v>0</v>
      </c>
      <c r="BJ173" s="17" t="s">
        <v>82</v>
      </c>
      <c r="BK173" s="145">
        <f>ROUND(I173*H173,2)</f>
        <v>0</v>
      </c>
      <c r="BL173" s="17" t="s">
        <v>143</v>
      </c>
      <c r="BM173" s="144" t="s">
        <v>1434</v>
      </c>
    </row>
    <row r="174" spans="2:65" s="12" customFormat="1" ht="11.25">
      <c r="B174" s="152"/>
      <c r="D174" s="146" t="s">
        <v>178</v>
      </c>
      <c r="E174" s="153" t="s">
        <v>1</v>
      </c>
      <c r="F174" s="154" t="s">
        <v>1435</v>
      </c>
      <c r="H174" s="155">
        <v>1.869</v>
      </c>
      <c r="I174" s="156"/>
      <c r="L174" s="152"/>
      <c r="M174" s="157"/>
      <c r="T174" s="158"/>
      <c r="AT174" s="153" t="s">
        <v>178</v>
      </c>
      <c r="AU174" s="153" t="s">
        <v>84</v>
      </c>
      <c r="AV174" s="12" t="s">
        <v>84</v>
      </c>
      <c r="AW174" s="12" t="s">
        <v>31</v>
      </c>
      <c r="AX174" s="12" t="s">
        <v>74</v>
      </c>
      <c r="AY174" s="153" t="s">
        <v>138</v>
      </c>
    </row>
    <row r="175" spans="2:65" s="12" customFormat="1" ht="11.25">
      <c r="B175" s="152"/>
      <c r="D175" s="146" t="s">
        <v>178</v>
      </c>
      <c r="E175" s="153" t="s">
        <v>1</v>
      </c>
      <c r="F175" s="154" t="s">
        <v>1436</v>
      </c>
      <c r="H175" s="155">
        <v>0.91100000000000003</v>
      </c>
      <c r="I175" s="156"/>
      <c r="L175" s="152"/>
      <c r="M175" s="157"/>
      <c r="T175" s="158"/>
      <c r="AT175" s="153" t="s">
        <v>178</v>
      </c>
      <c r="AU175" s="153" t="s">
        <v>84</v>
      </c>
      <c r="AV175" s="12" t="s">
        <v>84</v>
      </c>
      <c r="AW175" s="12" t="s">
        <v>31</v>
      </c>
      <c r="AX175" s="12" t="s">
        <v>74</v>
      </c>
      <c r="AY175" s="153" t="s">
        <v>138</v>
      </c>
    </row>
    <row r="176" spans="2:65" s="13" customFormat="1" ht="11.25">
      <c r="B176" s="163"/>
      <c r="D176" s="146" t="s">
        <v>178</v>
      </c>
      <c r="E176" s="164" t="s">
        <v>1</v>
      </c>
      <c r="F176" s="165" t="s">
        <v>221</v>
      </c>
      <c r="H176" s="166">
        <v>2.78</v>
      </c>
      <c r="I176" s="167"/>
      <c r="L176" s="163"/>
      <c r="M176" s="168"/>
      <c r="T176" s="169"/>
      <c r="AT176" s="164" t="s">
        <v>178</v>
      </c>
      <c r="AU176" s="164" t="s">
        <v>84</v>
      </c>
      <c r="AV176" s="13" t="s">
        <v>143</v>
      </c>
      <c r="AW176" s="13" t="s">
        <v>31</v>
      </c>
      <c r="AX176" s="13" t="s">
        <v>82</v>
      </c>
      <c r="AY176" s="164" t="s">
        <v>138</v>
      </c>
    </row>
    <row r="177" spans="2:65" s="1" customFormat="1" ht="16.5" customHeight="1">
      <c r="B177" s="131"/>
      <c r="C177" s="132" t="s">
        <v>190</v>
      </c>
      <c r="D177" s="132" t="s">
        <v>139</v>
      </c>
      <c r="E177" s="133" t="s">
        <v>1437</v>
      </c>
      <c r="F177" s="134" t="s">
        <v>1438</v>
      </c>
      <c r="G177" s="135" t="s">
        <v>214</v>
      </c>
      <c r="H177" s="136">
        <v>4.1559999999999997</v>
      </c>
      <c r="I177" s="137"/>
      <c r="J177" s="138">
        <f>ROUND(I177*H177,2)</f>
        <v>0</v>
      </c>
      <c r="K177" s="139"/>
      <c r="L177" s="32"/>
      <c r="M177" s="140" t="s">
        <v>1</v>
      </c>
      <c r="N177" s="141" t="s">
        <v>39</v>
      </c>
      <c r="P177" s="142">
        <f>O177*H177</f>
        <v>0</v>
      </c>
      <c r="Q177" s="142">
        <v>2.5018699999999998</v>
      </c>
      <c r="R177" s="142">
        <f>Q177*H177</f>
        <v>10.397771719999998</v>
      </c>
      <c r="S177" s="142">
        <v>0</v>
      </c>
      <c r="T177" s="143">
        <f>S177*H177</f>
        <v>0</v>
      </c>
      <c r="AR177" s="144" t="s">
        <v>143</v>
      </c>
      <c r="AT177" s="144" t="s">
        <v>139</v>
      </c>
      <c r="AU177" s="144" t="s">
        <v>84</v>
      </c>
      <c r="AY177" s="17" t="s">
        <v>138</v>
      </c>
      <c r="BE177" s="145">
        <f>IF(N177="základní",J177,0)</f>
        <v>0</v>
      </c>
      <c r="BF177" s="145">
        <f>IF(N177="snížená",J177,0)</f>
        <v>0</v>
      </c>
      <c r="BG177" s="145">
        <f>IF(N177="zákl. přenesená",J177,0)</f>
        <v>0</v>
      </c>
      <c r="BH177" s="145">
        <f>IF(N177="sníž. přenesená",J177,0)</f>
        <v>0</v>
      </c>
      <c r="BI177" s="145">
        <f>IF(N177="nulová",J177,0)</f>
        <v>0</v>
      </c>
      <c r="BJ177" s="17" t="s">
        <v>82</v>
      </c>
      <c r="BK177" s="145">
        <f>ROUND(I177*H177,2)</f>
        <v>0</v>
      </c>
      <c r="BL177" s="17" t="s">
        <v>143</v>
      </c>
      <c r="BM177" s="144" t="s">
        <v>1439</v>
      </c>
    </row>
    <row r="178" spans="2:65" s="12" customFormat="1" ht="11.25">
      <c r="B178" s="152"/>
      <c r="D178" s="146" t="s">
        <v>178</v>
      </c>
      <c r="E178" s="153" t="s">
        <v>1</v>
      </c>
      <c r="F178" s="154" t="s">
        <v>1440</v>
      </c>
      <c r="H178" s="155">
        <v>2.2650000000000001</v>
      </c>
      <c r="I178" s="156"/>
      <c r="L178" s="152"/>
      <c r="M178" s="157"/>
      <c r="T178" s="158"/>
      <c r="AT178" s="153" t="s">
        <v>178</v>
      </c>
      <c r="AU178" s="153" t="s">
        <v>84</v>
      </c>
      <c r="AV178" s="12" t="s">
        <v>84</v>
      </c>
      <c r="AW178" s="12" t="s">
        <v>31</v>
      </c>
      <c r="AX178" s="12" t="s">
        <v>74</v>
      </c>
      <c r="AY178" s="153" t="s">
        <v>138</v>
      </c>
    </row>
    <row r="179" spans="2:65" s="12" customFormat="1" ht="22.5">
      <c r="B179" s="152"/>
      <c r="D179" s="146" t="s">
        <v>178</v>
      </c>
      <c r="E179" s="153" t="s">
        <v>1</v>
      </c>
      <c r="F179" s="154" t="s">
        <v>1441</v>
      </c>
      <c r="H179" s="155">
        <v>1.891</v>
      </c>
      <c r="I179" s="156"/>
      <c r="L179" s="152"/>
      <c r="M179" s="157"/>
      <c r="T179" s="158"/>
      <c r="AT179" s="153" t="s">
        <v>178</v>
      </c>
      <c r="AU179" s="153" t="s">
        <v>84</v>
      </c>
      <c r="AV179" s="12" t="s">
        <v>84</v>
      </c>
      <c r="AW179" s="12" t="s">
        <v>31</v>
      </c>
      <c r="AX179" s="12" t="s">
        <v>74</v>
      </c>
      <c r="AY179" s="153" t="s">
        <v>138</v>
      </c>
    </row>
    <row r="180" spans="2:65" s="13" customFormat="1" ht="11.25">
      <c r="B180" s="163"/>
      <c r="D180" s="146" t="s">
        <v>178</v>
      </c>
      <c r="E180" s="164" t="s">
        <v>1</v>
      </c>
      <c r="F180" s="165" t="s">
        <v>221</v>
      </c>
      <c r="H180" s="166">
        <v>4.1559999999999997</v>
      </c>
      <c r="I180" s="167"/>
      <c r="L180" s="163"/>
      <c r="M180" s="168"/>
      <c r="T180" s="169"/>
      <c r="AT180" s="164" t="s">
        <v>178</v>
      </c>
      <c r="AU180" s="164" t="s">
        <v>84</v>
      </c>
      <c r="AV180" s="13" t="s">
        <v>143</v>
      </c>
      <c r="AW180" s="13" t="s">
        <v>31</v>
      </c>
      <c r="AX180" s="13" t="s">
        <v>82</v>
      </c>
      <c r="AY180" s="164" t="s">
        <v>138</v>
      </c>
    </row>
    <row r="181" spans="2:65" s="1" customFormat="1" ht="24.2" customHeight="1">
      <c r="B181" s="131"/>
      <c r="C181" s="132" t="s">
        <v>339</v>
      </c>
      <c r="D181" s="132" t="s">
        <v>139</v>
      </c>
      <c r="E181" s="133" t="s">
        <v>1442</v>
      </c>
      <c r="F181" s="134" t="s">
        <v>1443</v>
      </c>
      <c r="G181" s="135" t="s">
        <v>214</v>
      </c>
      <c r="H181" s="136">
        <v>11.108000000000001</v>
      </c>
      <c r="I181" s="137"/>
      <c r="J181" s="138">
        <f>ROUND(I181*H181,2)</f>
        <v>0</v>
      </c>
      <c r="K181" s="139"/>
      <c r="L181" s="32"/>
      <c r="M181" s="140" t="s">
        <v>1</v>
      </c>
      <c r="N181" s="141" t="s">
        <v>39</v>
      </c>
      <c r="P181" s="142">
        <f>O181*H181</f>
        <v>0</v>
      </c>
      <c r="Q181" s="142">
        <v>2.5018699999999998</v>
      </c>
      <c r="R181" s="142">
        <f>Q181*H181</f>
        <v>27.790771960000001</v>
      </c>
      <c r="S181" s="142">
        <v>0</v>
      </c>
      <c r="T181" s="143">
        <f>S181*H181</f>
        <v>0</v>
      </c>
      <c r="AR181" s="144" t="s">
        <v>143</v>
      </c>
      <c r="AT181" s="144" t="s">
        <v>139</v>
      </c>
      <c r="AU181" s="144" t="s">
        <v>84</v>
      </c>
      <c r="AY181" s="17" t="s">
        <v>138</v>
      </c>
      <c r="BE181" s="145">
        <f>IF(N181="základní",J181,0)</f>
        <v>0</v>
      </c>
      <c r="BF181" s="145">
        <f>IF(N181="snížená",J181,0)</f>
        <v>0</v>
      </c>
      <c r="BG181" s="145">
        <f>IF(N181="zákl. přenesená",J181,0)</f>
        <v>0</v>
      </c>
      <c r="BH181" s="145">
        <f>IF(N181="sníž. přenesená",J181,0)</f>
        <v>0</v>
      </c>
      <c r="BI181" s="145">
        <f>IF(N181="nulová",J181,0)</f>
        <v>0</v>
      </c>
      <c r="BJ181" s="17" t="s">
        <v>82</v>
      </c>
      <c r="BK181" s="145">
        <f>ROUND(I181*H181,2)</f>
        <v>0</v>
      </c>
      <c r="BL181" s="17" t="s">
        <v>143</v>
      </c>
      <c r="BM181" s="144" t="s">
        <v>1444</v>
      </c>
    </row>
    <row r="182" spans="2:65" s="12" customFormat="1" ht="11.25">
      <c r="B182" s="152"/>
      <c r="D182" s="146" t="s">
        <v>178</v>
      </c>
      <c r="E182" s="153" t="s">
        <v>1373</v>
      </c>
      <c r="F182" s="154" t="s">
        <v>1445</v>
      </c>
      <c r="H182" s="155">
        <v>6.633</v>
      </c>
      <c r="I182" s="156"/>
      <c r="L182" s="152"/>
      <c r="M182" s="157"/>
      <c r="T182" s="158"/>
      <c r="AT182" s="153" t="s">
        <v>178</v>
      </c>
      <c r="AU182" s="153" t="s">
        <v>84</v>
      </c>
      <c r="AV182" s="12" t="s">
        <v>84</v>
      </c>
      <c r="AW182" s="12" t="s">
        <v>31</v>
      </c>
      <c r="AX182" s="12" t="s">
        <v>74</v>
      </c>
      <c r="AY182" s="153" t="s">
        <v>138</v>
      </c>
    </row>
    <row r="183" spans="2:65" s="12" customFormat="1" ht="11.25">
      <c r="B183" s="152"/>
      <c r="D183" s="146" t="s">
        <v>178</v>
      </c>
      <c r="E183" s="153" t="s">
        <v>1369</v>
      </c>
      <c r="F183" s="154" t="s">
        <v>1446</v>
      </c>
      <c r="H183" s="155">
        <v>4.4749999999999996</v>
      </c>
      <c r="I183" s="156"/>
      <c r="L183" s="152"/>
      <c r="M183" s="157"/>
      <c r="T183" s="158"/>
      <c r="AT183" s="153" t="s">
        <v>178</v>
      </c>
      <c r="AU183" s="153" t="s">
        <v>84</v>
      </c>
      <c r="AV183" s="12" t="s">
        <v>84</v>
      </c>
      <c r="AW183" s="12" t="s">
        <v>31</v>
      </c>
      <c r="AX183" s="12" t="s">
        <v>74</v>
      </c>
      <c r="AY183" s="153" t="s">
        <v>138</v>
      </c>
    </row>
    <row r="184" spans="2:65" s="13" customFormat="1" ht="11.25">
      <c r="B184" s="163"/>
      <c r="D184" s="146" t="s">
        <v>178</v>
      </c>
      <c r="E184" s="164" t="s">
        <v>1</v>
      </c>
      <c r="F184" s="165" t="s">
        <v>221</v>
      </c>
      <c r="H184" s="166">
        <v>11.108000000000001</v>
      </c>
      <c r="I184" s="167"/>
      <c r="L184" s="163"/>
      <c r="M184" s="168"/>
      <c r="T184" s="169"/>
      <c r="AT184" s="164" t="s">
        <v>178</v>
      </c>
      <c r="AU184" s="164" t="s">
        <v>84</v>
      </c>
      <c r="AV184" s="13" t="s">
        <v>143</v>
      </c>
      <c r="AW184" s="13" t="s">
        <v>31</v>
      </c>
      <c r="AX184" s="13" t="s">
        <v>82</v>
      </c>
      <c r="AY184" s="164" t="s">
        <v>138</v>
      </c>
    </row>
    <row r="185" spans="2:65" s="1" customFormat="1" ht="24.2" customHeight="1">
      <c r="B185" s="131"/>
      <c r="C185" s="132" t="s">
        <v>348</v>
      </c>
      <c r="D185" s="132" t="s">
        <v>139</v>
      </c>
      <c r="E185" s="133" t="s">
        <v>1447</v>
      </c>
      <c r="F185" s="134" t="s">
        <v>1448</v>
      </c>
      <c r="G185" s="135" t="s">
        <v>207</v>
      </c>
      <c r="H185" s="136">
        <v>15.709</v>
      </c>
      <c r="I185" s="137"/>
      <c r="J185" s="138">
        <f>ROUND(I185*H185,2)</f>
        <v>0</v>
      </c>
      <c r="K185" s="139"/>
      <c r="L185" s="32"/>
      <c r="M185" s="140" t="s">
        <v>1</v>
      </c>
      <c r="N185" s="141" t="s">
        <v>39</v>
      </c>
      <c r="P185" s="142">
        <f>O185*H185</f>
        <v>0</v>
      </c>
      <c r="Q185" s="142">
        <v>2.9399999999999999E-3</v>
      </c>
      <c r="R185" s="142">
        <f>Q185*H185</f>
        <v>4.6184459999999997E-2</v>
      </c>
      <c r="S185" s="142">
        <v>0</v>
      </c>
      <c r="T185" s="143">
        <f>S185*H185</f>
        <v>0</v>
      </c>
      <c r="AR185" s="144" t="s">
        <v>143</v>
      </c>
      <c r="AT185" s="144" t="s">
        <v>139</v>
      </c>
      <c r="AU185" s="144" t="s">
        <v>84</v>
      </c>
      <c r="AY185" s="17" t="s">
        <v>138</v>
      </c>
      <c r="BE185" s="145">
        <f>IF(N185="základní",J185,0)</f>
        <v>0</v>
      </c>
      <c r="BF185" s="145">
        <f>IF(N185="snížená",J185,0)</f>
        <v>0</v>
      </c>
      <c r="BG185" s="145">
        <f>IF(N185="zákl. přenesená",J185,0)</f>
        <v>0</v>
      </c>
      <c r="BH185" s="145">
        <f>IF(N185="sníž. přenesená",J185,0)</f>
        <v>0</v>
      </c>
      <c r="BI185" s="145">
        <f>IF(N185="nulová",J185,0)</f>
        <v>0</v>
      </c>
      <c r="BJ185" s="17" t="s">
        <v>82</v>
      </c>
      <c r="BK185" s="145">
        <f>ROUND(I185*H185,2)</f>
        <v>0</v>
      </c>
      <c r="BL185" s="17" t="s">
        <v>143</v>
      </c>
      <c r="BM185" s="144" t="s">
        <v>1449</v>
      </c>
    </row>
    <row r="186" spans="2:65" s="12" customFormat="1" ht="11.25">
      <c r="B186" s="152"/>
      <c r="D186" s="146" t="s">
        <v>178</v>
      </c>
      <c r="E186" s="153" t="s">
        <v>1</v>
      </c>
      <c r="F186" s="154" t="s">
        <v>1450</v>
      </c>
      <c r="H186" s="155">
        <v>4.0819999999999999</v>
      </c>
      <c r="I186" s="156"/>
      <c r="L186" s="152"/>
      <c r="M186" s="157"/>
      <c r="T186" s="158"/>
      <c r="AT186" s="153" t="s">
        <v>178</v>
      </c>
      <c r="AU186" s="153" t="s">
        <v>84</v>
      </c>
      <c r="AV186" s="12" t="s">
        <v>84</v>
      </c>
      <c r="AW186" s="12" t="s">
        <v>31</v>
      </c>
      <c r="AX186" s="12" t="s">
        <v>74</v>
      </c>
      <c r="AY186" s="153" t="s">
        <v>138</v>
      </c>
    </row>
    <row r="187" spans="2:65" s="12" customFormat="1" ht="11.25">
      <c r="B187" s="152"/>
      <c r="D187" s="146" t="s">
        <v>178</v>
      </c>
      <c r="E187" s="153" t="s">
        <v>1</v>
      </c>
      <c r="F187" s="154" t="s">
        <v>1451</v>
      </c>
      <c r="H187" s="155">
        <v>4.3959999999999999</v>
      </c>
      <c r="I187" s="156"/>
      <c r="L187" s="152"/>
      <c r="M187" s="157"/>
      <c r="T187" s="158"/>
      <c r="AT187" s="153" t="s">
        <v>178</v>
      </c>
      <c r="AU187" s="153" t="s">
        <v>84</v>
      </c>
      <c r="AV187" s="12" t="s">
        <v>84</v>
      </c>
      <c r="AW187" s="12" t="s">
        <v>31</v>
      </c>
      <c r="AX187" s="12" t="s">
        <v>74</v>
      </c>
      <c r="AY187" s="153" t="s">
        <v>138</v>
      </c>
    </row>
    <row r="188" spans="2:65" s="12" customFormat="1" ht="11.25">
      <c r="B188" s="152"/>
      <c r="D188" s="146" t="s">
        <v>178</v>
      </c>
      <c r="E188" s="153" t="s">
        <v>1</v>
      </c>
      <c r="F188" s="154" t="s">
        <v>1452</v>
      </c>
      <c r="H188" s="155">
        <v>3.331</v>
      </c>
      <c r="I188" s="156"/>
      <c r="L188" s="152"/>
      <c r="M188" s="157"/>
      <c r="T188" s="158"/>
      <c r="AT188" s="153" t="s">
        <v>178</v>
      </c>
      <c r="AU188" s="153" t="s">
        <v>84</v>
      </c>
      <c r="AV188" s="12" t="s">
        <v>84</v>
      </c>
      <c r="AW188" s="12" t="s">
        <v>31</v>
      </c>
      <c r="AX188" s="12" t="s">
        <v>74</v>
      </c>
      <c r="AY188" s="153" t="s">
        <v>138</v>
      </c>
    </row>
    <row r="189" spans="2:65" s="12" customFormat="1" ht="11.25">
      <c r="B189" s="152"/>
      <c r="D189" s="146" t="s">
        <v>178</v>
      </c>
      <c r="E189" s="153" t="s">
        <v>1</v>
      </c>
      <c r="F189" s="154" t="s">
        <v>1453</v>
      </c>
      <c r="H189" s="155">
        <v>3.9</v>
      </c>
      <c r="I189" s="156"/>
      <c r="L189" s="152"/>
      <c r="M189" s="157"/>
      <c r="T189" s="158"/>
      <c r="AT189" s="153" t="s">
        <v>178</v>
      </c>
      <c r="AU189" s="153" t="s">
        <v>84</v>
      </c>
      <c r="AV189" s="12" t="s">
        <v>84</v>
      </c>
      <c r="AW189" s="12" t="s">
        <v>31</v>
      </c>
      <c r="AX189" s="12" t="s">
        <v>74</v>
      </c>
      <c r="AY189" s="153" t="s">
        <v>138</v>
      </c>
    </row>
    <row r="190" spans="2:65" s="13" customFormat="1" ht="11.25">
      <c r="B190" s="163"/>
      <c r="D190" s="146" t="s">
        <v>178</v>
      </c>
      <c r="E190" s="164" t="s">
        <v>1</v>
      </c>
      <c r="F190" s="165" t="s">
        <v>221</v>
      </c>
      <c r="H190" s="166">
        <v>15.709</v>
      </c>
      <c r="I190" s="167"/>
      <c r="L190" s="163"/>
      <c r="M190" s="168"/>
      <c r="T190" s="169"/>
      <c r="AT190" s="164" t="s">
        <v>178</v>
      </c>
      <c r="AU190" s="164" t="s">
        <v>84</v>
      </c>
      <c r="AV190" s="13" t="s">
        <v>143</v>
      </c>
      <c r="AW190" s="13" t="s">
        <v>31</v>
      </c>
      <c r="AX190" s="13" t="s">
        <v>82</v>
      </c>
      <c r="AY190" s="164" t="s">
        <v>138</v>
      </c>
    </row>
    <row r="191" spans="2:65" s="1" customFormat="1" ht="24.2" customHeight="1">
      <c r="B191" s="131"/>
      <c r="C191" s="132" t="s">
        <v>353</v>
      </c>
      <c r="D191" s="132" t="s">
        <v>139</v>
      </c>
      <c r="E191" s="133" t="s">
        <v>1454</v>
      </c>
      <c r="F191" s="134" t="s">
        <v>1455</v>
      </c>
      <c r="G191" s="135" t="s">
        <v>207</v>
      </c>
      <c r="H191" s="136">
        <v>15.709</v>
      </c>
      <c r="I191" s="137"/>
      <c r="J191" s="138">
        <f>ROUND(I191*H191,2)</f>
        <v>0</v>
      </c>
      <c r="K191" s="139"/>
      <c r="L191" s="32"/>
      <c r="M191" s="140" t="s">
        <v>1</v>
      </c>
      <c r="N191" s="141" t="s">
        <v>39</v>
      </c>
      <c r="P191" s="142">
        <f>O191*H191</f>
        <v>0</v>
      </c>
      <c r="Q191" s="142">
        <v>0</v>
      </c>
      <c r="R191" s="142">
        <f>Q191*H191</f>
        <v>0</v>
      </c>
      <c r="S191" s="142">
        <v>0</v>
      </c>
      <c r="T191" s="143">
        <f>S191*H191</f>
        <v>0</v>
      </c>
      <c r="AR191" s="144" t="s">
        <v>143</v>
      </c>
      <c r="AT191" s="144" t="s">
        <v>139</v>
      </c>
      <c r="AU191" s="144" t="s">
        <v>84</v>
      </c>
      <c r="AY191" s="17" t="s">
        <v>138</v>
      </c>
      <c r="BE191" s="145">
        <f>IF(N191="základní",J191,0)</f>
        <v>0</v>
      </c>
      <c r="BF191" s="145">
        <f>IF(N191="snížená",J191,0)</f>
        <v>0</v>
      </c>
      <c r="BG191" s="145">
        <f>IF(N191="zákl. přenesená",J191,0)</f>
        <v>0</v>
      </c>
      <c r="BH191" s="145">
        <f>IF(N191="sníž. přenesená",J191,0)</f>
        <v>0</v>
      </c>
      <c r="BI191" s="145">
        <f>IF(N191="nulová",J191,0)</f>
        <v>0</v>
      </c>
      <c r="BJ191" s="17" t="s">
        <v>82</v>
      </c>
      <c r="BK191" s="145">
        <f>ROUND(I191*H191,2)</f>
        <v>0</v>
      </c>
      <c r="BL191" s="17" t="s">
        <v>143</v>
      </c>
      <c r="BM191" s="144" t="s">
        <v>1456</v>
      </c>
    </row>
    <row r="192" spans="2:65" s="1" customFormat="1" ht="21.75" customHeight="1">
      <c r="B192" s="131"/>
      <c r="C192" s="132" t="s">
        <v>359</v>
      </c>
      <c r="D192" s="132" t="s">
        <v>139</v>
      </c>
      <c r="E192" s="133" t="s">
        <v>1457</v>
      </c>
      <c r="F192" s="134" t="s">
        <v>1458</v>
      </c>
      <c r="G192" s="135" t="s">
        <v>227</v>
      </c>
      <c r="H192" s="136">
        <v>1.333</v>
      </c>
      <c r="I192" s="137"/>
      <c r="J192" s="138">
        <f>ROUND(I192*H192,2)</f>
        <v>0</v>
      </c>
      <c r="K192" s="139"/>
      <c r="L192" s="32"/>
      <c r="M192" s="140" t="s">
        <v>1</v>
      </c>
      <c r="N192" s="141" t="s">
        <v>39</v>
      </c>
      <c r="P192" s="142">
        <f>O192*H192</f>
        <v>0</v>
      </c>
      <c r="Q192" s="142">
        <v>1.0606199999999999</v>
      </c>
      <c r="R192" s="142">
        <f>Q192*H192</f>
        <v>1.4138064599999998</v>
      </c>
      <c r="S192" s="142">
        <v>0</v>
      </c>
      <c r="T192" s="143">
        <f>S192*H192</f>
        <v>0</v>
      </c>
      <c r="AR192" s="144" t="s">
        <v>143</v>
      </c>
      <c r="AT192" s="144" t="s">
        <v>139</v>
      </c>
      <c r="AU192" s="144" t="s">
        <v>84</v>
      </c>
      <c r="AY192" s="17" t="s">
        <v>138</v>
      </c>
      <c r="BE192" s="145">
        <f>IF(N192="základní",J192,0)</f>
        <v>0</v>
      </c>
      <c r="BF192" s="145">
        <f>IF(N192="snížená",J192,0)</f>
        <v>0</v>
      </c>
      <c r="BG192" s="145">
        <f>IF(N192="zákl. přenesená",J192,0)</f>
        <v>0</v>
      </c>
      <c r="BH192" s="145">
        <f>IF(N192="sníž. přenesená",J192,0)</f>
        <v>0</v>
      </c>
      <c r="BI192" s="145">
        <f>IF(N192="nulová",J192,0)</f>
        <v>0</v>
      </c>
      <c r="BJ192" s="17" t="s">
        <v>82</v>
      </c>
      <c r="BK192" s="145">
        <f>ROUND(I192*H192,2)</f>
        <v>0</v>
      </c>
      <c r="BL192" s="17" t="s">
        <v>143</v>
      </c>
      <c r="BM192" s="144" t="s">
        <v>1459</v>
      </c>
    </row>
    <row r="193" spans="2:65" s="12" customFormat="1" ht="11.25">
      <c r="B193" s="152"/>
      <c r="D193" s="146" t="s">
        <v>178</v>
      </c>
      <c r="E193" s="153" t="s">
        <v>1</v>
      </c>
      <c r="F193" s="154" t="s">
        <v>1460</v>
      </c>
      <c r="H193" s="155">
        <v>1.333</v>
      </c>
      <c r="I193" s="156"/>
      <c r="L193" s="152"/>
      <c r="M193" s="157"/>
      <c r="T193" s="158"/>
      <c r="AT193" s="153" t="s">
        <v>178</v>
      </c>
      <c r="AU193" s="153" t="s">
        <v>84</v>
      </c>
      <c r="AV193" s="12" t="s">
        <v>84</v>
      </c>
      <c r="AW193" s="12" t="s">
        <v>31</v>
      </c>
      <c r="AX193" s="12" t="s">
        <v>82</v>
      </c>
      <c r="AY193" s="153" t="s">
        <v>138</v>
      </c>
    </row>
    <row r="194" spans="2:65" s="1" customFormat="1" ht="16.5" customHeight="1">
      <c r="B194" s="131"/>
      <c r="C194" s="132" t="s">
        <v>8</v>
      </c>
      <c r="D194" s="132" t="s">
        <v>139</v>
      </c>
      <c r="E194" s="133" t="s">
        <v>1461</v>
      </c>
      <c r="F194" s="134" t="s">
        <v>1462</v>
      </c>
      <c r="G194" s="135" t="s">
        <v>214</v>
      </c>
      <c r="H194" s="136">
        <v>1.6</v>
      </c>
      <c r="I194" s="137"/>
      <c r="J194" s="138">
        <f>ROUND(I194*H194,2)</f>
        <v>0</v>
      </c>
      <c r="K194" s="139"/>
      <c r="L194" s="32"/>
      <c r="M194" s="140" t="s">
        <v>1</v>
      </c>
      <c r="N194" s="141" t="s">
        <v>39</v>
      </c>
      <c r="P194" s="142">
        <f>O194*H194</f>
        <v>0</v>
      </c>
      <c r="Q194" s="142">
        <v>2.3010199999999998</v>
      </c>
      <c r="R194" s="142">
        <f>Q194*H194</f>
        <v>3.681632</v>
      </c>
      <c r="S194" s="142">
        <v>0</v>
      </c>
      <c r="T194" s="143">
        <f>S194*H194</f>
        <v>0</v>
      </c>
      <c r="AR194" s="144" t="s">
        <v>143</v>
      </c>
      <c r="AT194" s="144" t="s">
        <v>139</v>
      </c>
      <c r="AU194" s="144" t="s">
        <v>84</v>
      </c>
      <c r="AY194" s="17" t="s">
        <v>138</v>
      </c>
      <c r="BE194" s="145">
        <f>IF(N194="základní",J194,0)</f>
        <v>0</v>
      </c>
      <c r="BF194" s="145">
        <f>IF(N194="snížená",J194,0)</f>
        <v>0</v>
      </c>
      <c r="BG194" s="145">
        <f>IF(N194="zákl. přenesená",J194,0)</f>
        <v>0</v>
      </c>
      <c r="BH194" s="145">
        <f>IF(N194="sníž. přenesená",J194,0)</f>
        <v>0</v>
      </c>
      <c r="BI194" s="145">
        <f>IF(N194="nulová",J194,0)</f>
        <v>0</v>
      </c>
      <c r="BJ194" s="17" t="s">
        <v>82</v>
      </c>
      <c r="BK194" s="145">
        <f>ROUND(I194*H194,2)</f>
        <v>0</v>
      </c>
      <c r="BL194" s="17" t="s">
        <v>143</v>
      </c>
      <c r="BM194" s="144" t="s">
        <v>1463</v>
      </c>
    </row>
    <row r="195" spans="2:65" s="12" customFormat="1" ht="11.25">
      <c r="B195" s="152"/>
      <c r="D195" s="146" t="s">
        <v>178</v>
      </c>
      <c r="E195" s="153" t="s">
        <v>1391</v>
      </c>
      <c r="F195" s="154" t="s">
        <v>1412</v>
      </c>
      <c r="H195" s="155">
        <v>1.6</v>
      </c>
      <c r="I195" s="156"/>
      <c r="L195" s="152"/>
      <c r="M195" s="157"/>
      <c r="T195" s="158"/>
      <c r="AT195" s="153" t="s">
        <v>178</v>
      </c>
      <c r="AU195" s="153" t="s">
        <v>84</v>
      </c>
      <c r="AV195" s="12" t="s">
        <v>84</v>
      </c>
      <c r="AW195" s="12" t="s">
        <v>31</v>
      </c>
      <c r="AX195" s="12" t="s">
        <v>82</v>
      </c>
      <c r="AY195" s="153" t="s">
        <v>138</v>
      </c>
    </row>
    <row r="196" spans="2:65" s="1" customFormat="1" ht="16.5" customHeight="1">
      <c r="B196" s="131"/>
      <c r="C196" s="132" t="s">
        <v>367</v>
      </c>
      <c r="D196" s="132" t="s">
        <v>139</v>
      </c>
      <c r="E196" s="133" t="s">
        <v>901</v>
      </c>
      <c r="F196" s="134" t="s">
        <v>902</v>
      </c>
      <c r="G196" s="135" t="s">
        <v>207</v>
      </c>
      <c r="H196" s="136">
        <v>11.2</v>
      </c>
      <c r="I196" s="137"/>
      <c r="J196" s="138">
        <f>ROUND(I196*H196,2)</f>
        <v>0</v>
      </c>
      <c r="K196" s="139"/>
      <c r="L196" s="32"/>
      <c r="M196" s="140" t="s">
        <v>1</v>
      </c>
      <c r="N196" s="141" t="s">
        <v>39</v>
      </c>
      <c r="P196" s="142">
        <f>O196*H196</f>
        <v>0</v>
      </c>
      <c r="Q196" s="142">
        <v>2.6900000000000001E-3</v>
      </c>
      <c r="R196" s="142">
        <f>Q196*H196</f>
        <v>3.0127999999999999E-2</v>
      </c>
      <c r="S196" s="142">
        <v>0</v>
      </c>
      <c r="T196" s="143">
        <f>S196*H196</f>
        <v>0</v>
      </c>
      <c r="AR196" s="144" t="s">
        <v>143</v>
      </c>
      <c r="AT196" s="144" t="s">
        <v>139</v>
      </c>
      <c r="AU196" s="144" t="s">
        <v>84</v>
      </c>
      <c r="AY196" s="17" t="s">
        <v>138</v>
      </c>
      <c r="BE196" s="145">
        <f>IF(N196="základní",J196,0)</f>
        <v>0</v>
      </c>
      <c r="BF196" s="145">
        <f>IF(N196="snížená",J196,0)</f>
        <v>0</v>
      </c>
      <c r="BG196" s="145">
        <f>IF(N196="zákl. přenesená",J196,0)</f>
        <v>0</v>
      </c>
      <c r="BH196" s="145">
        <f>IF(N196="sníž. přenesená",J196,0)</f>
        <v>0</v>
      </c>
      <c r="BI196" s="145">
        <f>IF(N196="nulová",J196,0)</f>
        <v>0</v>
      </c>
      <c r="BJ196" s="17" t="s">
        <v>82</v>
      </c>
      <c r="BK196" s="145">
        <f>ROUND(I196*H196,2)</f>
        <v>0</v>
      </c>
      <c r="BL196" s="17" t="s">
        <v>143</v>
      </c>
      <c r="BM196" s="144" t="s">
        <v>1464</v>
      </c>
    </row>
    <row r="197" spans="2:65" s="12" customFormat="1" ht="11.25">
      <c r="B197" s="152"/>
      <c r="D197" s="146" t="s">
        <v>178</v>
      </c>
      <c r="E197" s="153" t="s">
        <v>1</v>
      </c>
      <c r="F197" s="154" t="s">
        <v>1465</v>
      </c>
      <c r="H197" s="155">
        <v>11.2</v>
      </c>
      <c r="I197" s="156"/>
      <c r="L197" s="152"/>
      <c r="M197" s="157"/>
      <c r="T197" s="158"/>
      <c r="AT197" s="153" t="s">
        <v>178</v>
      </c>
      <c r="AU197" s="153" t="s">
        <v>84</v>
      </c>
      <c r="AV197" s="12" t="s">
        <v>84</v>
      </c>
      <c r="AW197" s="12" t="s">
        <v>31</v>
      </c>
      <c r="AX197" s="12" t="s">
        <v>82</v>
      </c>
      <c r="AY197" s="153" t="s">
        <v>138</v>
      </c>
    </row>
    <row r="198" spans="2:65" s="1" customFormat="1" ht="16.5" customHeight="1">
      <c r="B198" s="131"/>
      <c r="C198" s="132" t="s">
        <v>377</v>
      </c>
      <c r="D198" s="132" t="s">
        <v>139</v>
      </c>
      <c r="E198" s="133" t="s">
        <v>906</v>
      </c>
      <c r="F198" s="134" t="s">
        <v>907</v>
      </c>
      <c r="G198" s="135" t="s">
        <v>207</v>
      </c>
      <c r="H198" s="136">
        <v>11.2</v>
      </c>
      <c r="I198" s="137"/>
      <c r="J198" s="138">
        <f>ROUND(I198*H198,2)</f>
        <v>0</v>
      </c>
      <c r="K198" s="139"/>
      <c r="L198" s="32"/>
      <c r="M198" s="140" t="s">
        <v>1</v>
      </c>
      <c r="N198" s="141" t="s">
        <v>39</v>
      </c>
      <c r="P198" s="142">
        <f>O198*H198</f>
        <v>0</v>
      </c>
      <c r="Q198" s="142">
        <v>0</v>
      </c>
      <c r="R198" s="142">
        <f>Q198*H198</f>
        <v>0</v>
      </c>
      <c r="S198" s="142">
        <v>0</v>
      </c>
      <c r="T198" s="143">
        <f>S198*H198</f>
        <v>0</v>
      </c>
      <c r="AR198" s="144" t="s">
        <v>143</v>
      </c>
      <c r="AT198" s="144" t="s">
        <v>139</v>
      </c>
      <c r="AU198" s="144" t="s">
        <v>84</v>
      </c>
      <c r="AY198" s="17" t="s">
        <v>138</v>
      </c>
      <c r="BE198" s="145">
        <f>IF(N198="základní",J198,0)</f>
        <v>0</v>
      </c>
      <c r="BF198" s="145">
        <f>IF(N198="snížená",J198,0)</f>
        <v>0</v>
      </c>
      <c r="BG198" s="145">
        <f>IF(N198="zákl. přenesená",J198,0)</f>
        <v>0</v>
      </c>
      <c r="BH198" s="145">
        <f>IF(N198="sníž. přenesená",J198,0)</f>
        <v>0</v>
      </c>
      <c r="BI198" s="145">
        <f>IF(N198="nulová",J198,0)</f>
        <v>0</v>
      </c>
      <c r="BJ198" s="17" t="s">
        <v>82</v>
      </c>
      <c r="BK198" s="145">
        <f>ROUND(I198*H198,2)</f>
        <v>0</v>
      </c>
      <c r="BL198" s="17" t="s">
        <v>143</v>
      </c>
      <c r="BM198" s="144" t="s">
        <v>1466</v>
      </c>
    </row>
    <row r="199" spans="2:65" s="1" customFormat="1" ht="16.5" customHeight="1">
      <c r="B199" s="131"/>
      <c r="C199" s="132" t="s">
        <v>382</v>
      </c>
      <c r="D199" s="132" t="s">
        <v>139</v>
      </c>
      <c r="E199" s="133" t="s">
        <v>1467</v>
      </c>
      <c r="F199" s="134" t="s">
        <v>1468</v>
      </c>
      <c r="G199" s="135" t="s">
        <v>214</v>
      </c>
      <c r="H199" s="136">
        <v>7.2320000000000002</v>
      </c>
      <c r="I199" s="137"/>
      <c r="J199" s="138">
        <f>ROUND(I199*H199,2)</f>
        <v>0</v>
      </c>
      <c r="K199" s="139"/>
      <c r="L199" s="32"/>
      <c r="M199" s="140" t="s">
        <v>1</v>
      </c>
      <c r="N199" s="141" t="s">
        <v>39</v>
      </c>
      <c r="P199" s="142">
        <f>O199*H199</f>
        <v>0</v>
      </c>
      <c r="Q199" s="142">
        <v>2.3010199999999998</v>
      </c>
      <c r="R199" s="142">
        <f>Q199*H199</f>
        <v>16.640976639999998</v>
      </c>
      <c r="S199" s="142">
        <v>0</v>
      </c>
      <c r="T199" s="143">
        <f>S199*H199</f>
        <v>0</v>
      </c>
      <c r="AR199" s="144" t="s">
        <v>143</v>
      </c>
      <c r="AT199" s="144" t="s">
        <v>139</v>
      </c>
      <c r="AU199" s="144" t="s">
        <v>84</v>
      </c>
      <c r="AY199" s="17" t="s">
        <v>138</v>
      </c>
      <c r="BE199" s="145">
        <f>IF(N199="základní",J199,0)</f>
        <v>0</v>
      </c>
      <c r="BF199" s="145">
        <f>IF(N199="snížená",J199,0)</f>
        <v>0</v>
      </c>
      <c r="BG199" s="145">
        <f>IF(N199="zákl. přenesená",J199,0)</f>
        <v>0</v>
      </c>
      <c r="BH199" s="145">
        <f>IF(N199="sníž. přenesená",J199,0)</f>
        <v>0</v>
      </c>
      <c r="BI199" s="145">
        <f>IF(N199="nulová",J199,0)</f>
        <v>0</v>
      </c>
      <c r="BJ199" s="17" t="s">
        <v>82</v>
      </c>
      <c r="BK199" s="145">
        <f>ROUND(I199*H199,2)</f>
        <v>0</v>
      </c>
      <c r="BL199" s="17" t="s">
        <v>143</v>
      </c>
      <c r="BM199" s="144" t="s">
        <v>1469</v>
      </c>
    </row>
    <row r="200" spans="2:65" s="12" customFormat="1" ht="33.75">
      <c r="B200" s="152"/>
      <c r="D200" s="146" t="s">
        <v>178</v>
      </c>
      <c r="E200" s="153" t="s">
        <v>1</v>
      </c>
      <c r="F200" s="154" t="s">
        <v>1470</v>
      </c>
      <c r="H200" s="155">
        <v>2.7519999999999998</v>
      </c>
      <c r="I200" s="156"/>
      <c r="L200" s="152"/>
      <c r="M200" s="157"/>
      <c r="T200" s="158"/>
      <c r="AT200" s="153" t="s">
        <v>178</v>
      </c>
      <c r="AU200" s="153" t="s">
        <v>84</v>
      </c>
      <c r="AV200" s="12" t="s">
        <v>84</v>
      </c>
      <c r="AW200" s="12" t="s">
        <v>31</v>
      </c>
      <c r="AX200" s="12" t="s">
        <v>74</v>
      </c>
      <c r="AY200" s="153" t="s">
        <v>138</v>
      </c>
    </row>
    <row r="201" spans="2:65" s="12" customFormat="1" ht="33.75">
      <c r="B201" s="152"/>
      <c r="D201" s="146" t="s">
        <v>178</v>
      </c>
      <c r="E201" s="153" t="s">
        <v>1</v>
      </c>
      <c r="F201" s="154" t="s">
        <v>1471</v>
      </c>
      <c r="H201" s="155">
        <v>1.1519999999999999</v>
      </c>
      <c r="I201" s="156"/>
      <c r="L201" s="152"/>
      <c r="M201" s="157"/>
      <c r="T201" s="158"/>
      <c r="AT201" s="153" t="s">
        <v>178</v>
      </c>
      <c r="AU201" s="153" t="s">
        <v>84</v>
      </c>
      <c r="AV201" s="12" t="s">
        <v>84</v>
      </c>
      <c r="AW201" s="12" t="s">
        <v>31</v>
      </c>
      <c r="AX201" s="12" t="s">
        <v>74</v>
      </c>
      <c r="AY201" s="153" t="s">
        <v>138</v>
      </c>
    </row>
    <row r="202" spans="2:65" s="12" customFormat="1" ht="22.5">
      <c r="B202" s="152"/>
      <c r="D202" s="146" t="s">
        <v>178</v>
      </c>
      <c r="E202" s="153" t="s">
        <v>1</v>
      </c>
      <c r="F202" s="154" t="s">
        <v>1472</v>
      </c>
      <c r="H202" s="155">
        <v>1.792</v>
      </c>
      <c r="I202" s="156"/>
      <c r="L202" s="152"/>
      <c r="M202" s="157"/>
      <c r="T202" s="158"/>
      <c r="AT202" s="153" t="s">
        <v>178</v>
      </c>
      <c r="AU202" s="153" t="s">
        <v>84</v>
      </c>
      <c r="AV202" s="12" t="s">
        <v>84</v>
      </c>
      <c r="AW202" s="12" t="s">
        <v>31</v>
      </c>
      <c r="AX202" s="12" t="s">
        <v>74</v>
      </c>
      <c r="AY202" s="153" t="s">
        <v>138</v>
      </c>
    </row>
    <row r="203" spans="2:65" s="12" customFormat="1" ht="11.25">
      <c r="B203" s="152"/>
      <c r="D203" s="146" t="s">
        <v>178</v>
      </c>
      <c r="E203" s="153" t="s">
        <v>1</v>
      </c>
      <c r="F203" s="154" t="s">
        <v>1473</v>
      </c>
      <c r="H203" s="155">
        <v>1.536</v>
      </c>
      <c r="I203" s="156"/>
      <c r="L203" s="152"/>
      <c r="M203" s="157"/>
      <c r="T203" s="158"/>
      <c r="AT203" s="153" t="s">
        <v>178</v>
      </c>
      <c r="AU203" s="153" t="s">
        <v>84</v>
      </c>
      <c r="AV203" s="12" t="s">
        <v>84</v>
      </c>
      <c r="AW203" s="12" t="s">
        <v>31</v>
      </c>
      <c r="AX203" s="12" t="s">
        <v>74</v>
      </c>
      <c r="AY203" s="153" t="s">
        <v>138</v>
      </c>
    </row>
    <row r="204" spans="2:65" s="13" customFormat="1" ht="11.25">
      <c r="B204" s="163"/>
      <c r="D204" s="146" t="s">
        <v>178</v>
      </c>
      <c r="E204" s="164" t="s">
        <v>1387</v>
      </c>
      <c r="F204" s="165" t="s">
        <v>221</v>
      </c>
      <c r="H204" s="166">
        <v>7.2320000000000002</v>
      </c>
      <c r="I204" s="167"/>
      <c r="L204" s="163"/>
      <c r="M204" s="168"/>
      <c r="T204" s="169"/>
      <c r="AT204" s="164" t="s">
        <v>178</v>
      </c>
      <c r="AU204" s="164" t="s">
        <v>84</v>
      </c>
      <c r="AV204" s="13" t="s">
        <v>143</v>
      </c>
      <c r="AW204" s="13" t="s">
        <v>31</v>
      </c>
      <c r="AX204" s="13" t="s">
        <v>82</v>
      </c>
      <c r="AY204" s="164" t="s">
        <v>138</v>
      </c>
    </row>
    <row r="205" spans="2:65" s="1" customFormat="1" ht="16.5" customHeight="1">
      <c r="B205" s="131"/>
      <c r="C205" s="132" t="s">
        <v>387</v>
      </c>
      <c r="D205" s="132" t="s">
        <v>139</v>
      </c>
      <c r="E205" s="133" t="s">
        <v>1474</v>
      </c>
      <c r="F205" s="134" t="s">
        <v>1475</v>
      </c>
      <c r="G205" s="135" t="s">
        <v>214</v>
      </c>
      <c r="H205" s="136">
        <v>0.44400000000000001</v>
      </c>
      <c r="I205" s="137"/>
      <c r="J205" s="138">
        <f>ROUND(I205*H205,2)</f>
        <v>0</v>
      </c>
      <c r="K205" s="139"/>
      <c r="L205" s="32"/>
      <c r="M205" s="140" t="s">
        <v>1</v>
      </c>
      <c r="N205" s="141" t="s">
        <v>39</v>
      </c>
      <c r="P205" s="142">
        <f>O205*H205</f>
        <v>0</v>
      </c>
      <c r="Q205" s="142">
        <v>2.5018699999999998</v>
      </c>
      <c r="R205" s="142">
        <f>Q205*H205</f>
        <v>1.1108302799999998</v>
      </c>
      <c r="S205" s="142">
        <v>0</v>
      </c>
      <c r="T205" s="143">
        <f>S205*H205</f>
        <v>0</v>
      </c>
      <c r="AR205" s="144" t="s">
        <v>143</v>
      </c>
      <c r="AT205" s="144" t="s">
        <v>139</v>
      </c>
      <c r="AU205" s="144" t="s">
        <v>84</v>
      </c>
      <c r="AY205" s="17" t="s">
        <v>138</v>
      </c>
      <c r="BE205" s="145">
        <f>IF(N205="základní",J205,0)</f>
        <v>0</v>
      </c>
      <c r="BF205" s="145">
        <f>IF(N205="snížená",J205,0)</f>
        <v>0</v>
      </c>
      <c r="BG205" s="145">
        <f>IF(N205="zákl. přenesená",J205,0)</f>
        <v>0</v>
      </c>
      <c r="BH205" s="145">
        <f>IF(N205="sníž. přenesená",J205,0)</f>
        <v>0</v>
      </c>
      <c r="BI205" s="145">
        <f>IF(N205="nulová",J205,0)</f>
        <v>0</v>
      </c>
      <c r="BJ205" s="17" t="s">
        <v>82</v>
      </c>
      <c r="BK205" s="145">
        <f>ROUND(I205*H205,2)</f>
        <v>0</v>
      </c>
      <c r="BL205" s="17" t="s">
        <v>143</v>
      </c>
      <c r="BM205" s="144" t="s">
        <v>1476</v>
      </c>
    </row>
    <row r="206" spans="2:65" s="12" customFormat="1" ht="11.25">
      <c r="B206" s="152"/>
      <c r="D206" s="146" t="s">
        <v>178</v>
      </c>
      <c r="E206" s="153" t="s">
        <v>1389</v>
      </c>
      <c r="F206" s="154" t="s">
        <v>1477</v>
      </c>
      <c r="H206" s="155">
        <v>0.44400000000000001</v>
      </c>
      <c r="I206" s="156"/>
      <c r="L206" s="152"/>
      <c r="M206" s="157"/>
      <c r="T206" s="158"/>
      <c r="AT206" s="153" t="s">
        <v>178</v>
      </c>
      <c r="AU206" s="153" t="s">
        <v>84</v>
      </c>
      <c r="AV206" s="12" t="s">
        <v>84</v>
      </c>
      <c r="AW206" s="12" t="s">
        <v>31</v>
      </c>
      <c r="AX206" s="12" t="s">
        <v>82</v>
      </c>
      <c r="AY206" s="153" t="s">
        <v>138</v>
      </c>
    </row>
    <row r="207" spans="2:65" s="1" customFormat="1" ht="16.5" customHeight="1">
      <c r="B207" s="131"/>
      <c r="C207" s="132" t="s">
        <v>391</v>
      </c>
      <c r="D207" s="132" t="s">
        <v>139</v>
      </c>
      <c r="E207" s="133" t="s">
        <v>1478</v>
      </c>
      <c r="F207" s="134" t="s">
        <v>1479</v>
      </c>
      <c r="G207" s="135" t="s">
        <v>207</v>
      </c>
      <c r="H207" s="136">
        <v>56.8</v>
      </c>
      <c r="I207" s="137"/>
      <c r="J207" s="138">
        <f>ROUND(I207*H207,2)</f>
        <v>0</v>
      </c>
      <c r="K207" s="139"/>
      <c r="L207" s="32"/>
      <c r="M207" s="140" t="s">
        <v>1</v>
      </c>
      <c r="N207" s="141" t="s">
        <v>39</v>
      </c>
      <c r="P207" s="142">
        <f>O207*H207</f>
        <v>0</v>
      </c>
      <c r="Q207" s="142">
        <v>2.64E-3</v>
      </c>
      <c r="R207" s="142">
        <f>Q207*H207</f>
        <v>0.149952</v>
      </c>
      <c r="S207" s="142">
        <v>0</v>
      </c>
      <c r="T207" s="143">
        <f>S207*H207</f>
        <v>0</v>
      </c>
      <c r="AR207" s="144" t="s">
        <v>143</v>
      </c>
      <c r="AT207" s="144" t="s">
        <v>139</v>
      </c>
      <c r="AU207" s="144" t="s">
        <v>84</v>
      </c>
      <c r="AY207" s="17" t="s">
        <v>138</v>
      </c>
      <c r="BE207" s="145">
        <f>IF(N207="základní",J207,0)</f>
        <v>0</v>
      </c>
      <c r="BF207" s="145">
        <f>IF(N207="snížená",J207,0)</f>
        <v>0</v>
      </c>
      <c r="BG207" s="145">
        <f>IF(N207="zákl. přenesená",J207,0)</f>
        <v>0</v>
      </c>
      <c r="BH207" s="145">
        <f>IF(N207="sníž. přenesená",J207,0)</f>
        <v>0</v>
      </c>
      <c r="BI207" s="145">
        <f>IF(N207="nulová",J207,0)</f>
        <v>0</v>
      </c>
      <c r="BJ207" s="17" t="s">
        <v>82</v>
      </c>
      <c r="BK207" s="145">
        <f>ROUND(I207*H207,2)</f>
        <v>0</v>
      </c>
      <c r="BL207" s="17" t="s">
        <v>143</v>
      </c>
      <c r="BM207" s="144" t="s">
        <v>1480</v>
      </c>
    </row>
    <row r="208" spans="2:65" s="12" customFormat="1" ht="45">
      <c r="B208" s="152"/>
      <c r="D208" s="146" t="s">
        <v>178</v>
      </c>
      <c r="E208" s="153" t="s">
        <v>1</v>
      </c>
      <c r="F208" s="154" t="s">
        <v>1481</v>
      </c>
      <c r="H208" s="155">
        <v>20.8</v>
      </c>
      <c r="I208" s="156"/>
      <c r="L208" s="152"/>
      <c r="M208" s="157"/>
      <c r="T208" s="158"/>
      <c r="AT208" s="153" t="s">
        <v>178</v>
      </c>
      <c r="AU208" s="153" t="s">
        <v>84</v>
      </c>
      <c r="AV208" s="12" t="s">
        <v>84</v>
      </c>
      <c r="AW208" s="12" t="s">
        <v>31</v>
      </c>
      <c r="AX208" s="12" t="s">
        <v>74</v>
      </c>
      <c r="AY208" s="153" t="s">
        <v>138</v>
      </c>
    </row>
    <row r="209" spans="2:65" s="12" customFormat="1" ht="33.75">
      <c r="B209" s="152"/>
      <c r="D209" s="146" t="s">
        <v>178</v>
      </c>
      <c r="E209" s="153" t="s">
        <v>1</v>
      </c>
      <c r="F209" s="154" t="s">
        <v>1482</v>
      </c>
      <c r="H209" s="155">
        <v>8.9600000000000009</v>
      </c>
      <c r="I209" s="156"/>
      <c r="L209" s="152"/>
      <c r="M209" s="157"/>
      <c r="T209" s="158"/>
      <c r="AT209" s="153" t="s">
        <v>178</v>
      </c>
      <c r="AU209" s="153" t="s">
        <v>84</v>
      </c>
      <c r="AV209" s="12" t="s">
        <v>84</v>
      </c>
      <c r="AW209" s="12" t="s">
        <v>31</v>
      </c>
      <c r="AX209" s="12" t="s">
        <v>74</v>
      </c>
      <c r="AY209" s="153" t="s">
        <v>138</v>
      </c>
    </row>
    <row r="210" spans="2:65" s="12" customFormat="1" ht="22.5">
      <c r="B210" s="152"/>
      <c r="D210" s="146" t="s">
        <v>178</v>
      </c>
      <c r="E210" s="153" t="s">
        <v>1</v>
      </c>
      <c r="F210" s="154" t="s">
        <v>1483</v>
      </c>
      <c r="H210" s="155">
        <v>14.08</v>
      </c>
      <c r="I210" s="156"/>
      <c r="L210" s="152"/>
      <c r="M210" s="157"/>
      <c r="T210" s="158"/>
      <c r="AT210" s="153" t="s">
        <v>178</v>
      </c>
      <c r="AU210" s="153" t="s">
        <v>84</v>
      </c>
      <c r="AV210" s="12" t="s">
        <v>84</v>
      </c>
      <c r="AW210" s="12" t="s">
        <v>31</v>
      </c>
      <c r="AX210" s="12" t="s">
        <v>74</v>
      </c>
      <c r="AY210" s="153" t="s">
        <v>138</v>
      </c>
    </row>
    <row r="211" spans="2:65" s="12" customFormat="1" ht="11.25">
      <c r="B211" s="152"/>
      <c r="D211" s="146" t="s">
        <v>178</v>
      </c>
      <c r="E211" s="153" t="s">
        <v>1</v>
      </c>
      <c r="F211" s="154" t="s">
        <v>1484</v>
      </c>
      <c r="H211" s="155">
        <v>9.6</v>
      </c>
      <c r="I211" s="156"/>
      <c r="L211" s="152"/>
      <c r="M211" s="157"/>
      <c r="T211" s="158"/>
      <c r="AT211" s="153" t="s">
        <v>178</v>
      </c>
      <c r="AU211" s="153" t="s">
        <v>84</v>
      </c>
      <c r="AV211" s="12" t="s">
        <v>84</v>
      </c>
      <c r="AW211" s="12" t="s">
        <v>31</v>
      </c>
      <c r="AX211" s="12" t="s">
        <v>74</v>
      </c>
      <c r="AY211" s="153" t="s">
        <v>138</v>
      </c>
    </row>
    <row r="212" spans="2:65" s="12" customFormat="1" ht="11.25">
      <c r="B212" s="152"/>
      <c r="D212" s="146" t="s">
        <v>178</v>
      </c>
      <c r="E212" s="153" t="s">
        <v>1</v>
      </c>
      <c r="F212" s="154" t="s">
        <v>1485</v>
      </c>
      <c r="H212" s="155">
        <v>3.36</v>
      </c>
      <c r="I212" s="156"/>
      <c r="L212" s="152"/>
      <c r="M212" s="157"/>
      <c r="T212" s="158"/>
      <c r="AT212" s="153" t="s">
        <v>178</v>
      </c>
      <c r="AU212" s="153" t="s">
        <v>84</v>
      </c>
      <c r="AV212" s="12" t="s">
        <v>84</v>
      </c>
      <c r="AW212" s="12" t="s">
        <v>31</v>
      </c>
      <c r="AX212" s="12" t="s">
        <v>74</v>
      </c>
      <c r="AY212" s="153" t="s">
        <v>138</v>
      </c>
    </row>
    <row r="213" spans="2:65" s="13" customFormat="1" ht="11.25">
      <c r="B213" s="163"/>
      <c r="D213" s="146" t="s">
        <v>178</v>
      </c>
      <c r="E213" s="164" t="s">
        <v>1</v>
      </c>
      <c r="F213" s="165" t="s">
        <v>221</v>
      </c>
      <c r="H213" s="166">
        <v>56.8</v>
      </c>
      <c r="I213" s="167"/>
      <c r="L213" s="163"/>
      <c r="M213" s="168"/>
      <c r="T213" s="169"/>
      <c r="AT213" s="164" t="s">
        <v>178</v>
      </c>
      <c r="AU213" s="164" t="s">
        <v>84</v>
      </c>
      <c r="AV213" s="13" t="s">
        <v>143</v>
      </c>
      <c r="AW213" s="13" t="s">
        <v>31</v>
      </c>
      <c r="AX213" s="13" t="s">
        <v>82</v>
      </c>
      <c r="AY213" s="164" t="s">
        <v>138</v>
      </c>
    </row>
    <row r="214" spans="2:65" s="1" customFormat="1" ht="16.5" customHeight="1">
      <c r="B214" s="131"/>
      <c r="C214" s="132" t="s">
        <v>7</v>
      </c>
      <c r="D214" s="132" t="s">
        <v>139</v>
      </c>
      <c r="E214" s="133" t="s">
        <v>1486</v>
      </c>
      <c r="F214" s="134" t="s">
        <v>1487</v>
      </c>
      <c r="G214" s="135" t="s">
        <v>207</v>
      </c>
      <c r="H214" s="136">
        <v>56.8</v>
      </c>
      <c r="I214" s="137"/>
      <c r="J214" s="138">
        <f>ROUND(I214*H214,2)</f>
        <v>0</v>
      </c>
      <c r="K214" s="139"/>
      <c r="L214" s="32"/>
      <c r="M214" s="140" t="s">
        <v>1</v>
      </c>
      <c r="N214" s="141" t="s">
        <v>39</v>
      </c>
      <c r="P214" s="142">
        <f>O214*H214</f>
        <v>0</v>
      </c>
      <c r="Q214" s="142">
        <v>0</v>
      </c>
      <c r="R214" s="142">
        <f>Q214*H214</f>
        <v>0</v>
      </c>
      <c r="S214" s="142">
        <v>0</v>
      </c>
      <c r="T214" s="143">
        <f>S214*H214</f>
        <v>0</v>
      </c>
      <c r="AR214" s="144" t="s">
        <v>143</v>
      </c>
      <c r="AT214" s="144" t="s">
        <v>139</v>
      </c>
      <c r="AU214" s="144" t="s">
        <v>84</v>
      </c>
      <c r="AY214" s="17" t="s">
        <v>138</v>
      </c>
      <c r="BE214" s="145">
        <f>IF(N214="základní",J214,0)</f>
        <v>0</v>
      </c>
      <c r="BF214" s="145">
        <f>IF(N214="snížená",J214,0)</f>
        <v>0</v>
      </c>
      <c r="BG214" s="145">
        <f>IF(N214="zákl. přenesená",J214,0)</f>
        <v>0</v>
      </c>
      <c r="BH214" s="145">
        <f>IF(N214="sníž. přenesená",J214,0)</f>
        <v>0</v>
      </c>
      <c r="BI214" s="145">
        <f>IF(N214="nulová",J214,0)</f>
        <v>0</v>
      </c>
      <c r="BJ214" s="17" t="s">
        <v>82</v>
      </c>
      <c r="BK214" s="145">
        <f>ROUND(I214*H214,2)</f>
        <v>0</v>
      </c>
      <c r="BL214" s="17" t="s">
        <v>143</v>
      </c>
      <c r="BM214" s="144" t="s">
        <v>1488</v>
      </c>
    </row>
    <row r="215" spans="2:65" s="11" customFormat="1" ht="22.9" customHeight="1">
      <c r="B215" s="121"/>
      <c r="D215" s="122" t="s">
        <v>73</v>
      </c>
      <c r="E215" s="150" t="s">
        <v>154</v>
      </c>
      <c r="F215" s="150" t="s">
        <v>1489</v>
      </c>
      <c r="I215" s="124"/>
      <c r="J215" s="151">
        <f>BK215</f>
        <v>0</v>
      </c>
      <c r="L215" s="121"/>
      <c r="M215" s="126"/>
      <c r="P215" s="127">
        <f>SUM(P216:P219)</f>
        <v>0</v>
      </c>
      <c r="R215" s="127">
        <f>SUM(R216:R219)</f>
        <v>8.6579999999999995</v>
      </c>
      <c r="T215" s="128">
        <f>SUM(T216:T219)</f>
        <v>0</v>
      </c>
      <c r="AR215" s="122" t="s">
        <v>82</v>
      </c>
      <c r="AT215" s="129" t="s">
        <v>73</v>
      </c>
      <c r="AU215" s="129" t="s">
        <v>82</v>
      </c>
      <c r="AY215" s="122" t="s">
        <v>138</v>
      </c>
      <c r="BK215" s="130">
        <f>SUM(BK216:BK219)</f>
        <v>0</v>
      </c>
    </row>
    <row r="216" spans="2:65" s="1" customFormat="1" ht="24.2" customHeight="1">
      <c r="B216" s="131"/>
      <c r="C216" s="132" t="s">
        <v>399</v>
      </c>
      <c r="D216" s="132" t="s">
        <v>139</v>
      </c>
      <c r="E216" s="133" t="s">
        <v>1490</v>
      </c>
      <c r="F216" s="134" t="s">
        <v>1491</v>
      </c>
      <c r="G216" s="135" t="s">
        <v>298</v>
      </c>
      <c r="H216" s="136">
        <v>111</v>
      </c>
      <c r="I216" s="137"/>
      <c r="J216" s="138">
        <f>ROUND(I216*H216,2)</f>
        <v>0</v>
      </c>
      <c r="K216" s="139"/>
      <c r="L216" s="32"/>
      <c r="M216" s="140" t="s">
        <v>1</v>
      </c>
      <c r="N216" s="141" t="s">
        <v>39</v>
      </c>
      <c r="P216" s="142">
        <f>O216*H216</f>
        <v>0</v>
      </c>
      <c r="Q216" s="142">
        <v>0.06</v>
      </c>
      <c r="R216" s="142">
        <f>Q216*H216</f>
        <v>6.66</v>
      </c>
      <c r="S216" s="142">
        <v>0</v>
      </c>
      <c r="T216" s="143">
        <f>S216*H216</f>
        <v>0</v>
      </c>
      <c r="AR216" s="144" t="s">
        <v>143</v>
      </c>
      <c r="AT216" s="144" t="s">
        <v>139</v>
      </c>
      <c r="AU216" s="144" t="s">
        <v>84</v>
      </c>
      <c r="AY216" s="17" t="s">
        <v>138</v>
      </c>
      <c r="BE216" s="145">
        <f>IF(N216="základní",J216,0)</f>
        <v>0</v>
      </c>
      <c r="BF216" s="145">
        <f>IF(N216="snížená",J216,0)</f>
        <v>0</v>
      </c>
      <c r="BG216" s="145">
        <f>IF(N216="zákl. přenesená",J216,0)</f>
        <v>0</v>
      </c>
      <c r="BH216" s="145">
        <f>IF(N216="sníž. přenesená",J216,0)</f>
        <v>0</v>
      </c>
      <c r="BI216" s="145">
        <f>IF(N216="nulová",J216,0)</f>
        <v>0</v>
      </c>
      <c r="BJ216" s="17" t="s">
        <v>82</v>
      </c>
      <c r="BK216" s="145">
        <f>ROUND(I216*H216,2)</f>
        <v>0</v>
      </c>
      <c r="BL216" s="17" t="s">
        <v>143</v>
      </c>
      <c r="BM216" s="144" t="s">
        <v>1492</v>
      </c>
    </row>
    <row r="217" spans="2:65" s="12" customFormat="1" ht="11.25">
      <c r="B217" s="152"/>
      <c r="D217" s="146" t="s">
        <v>178</v>
      </c>
      <c r="E217" s="153" t="s">
        <v>1</v>
      </c>
      <c r="F217" s="154" t="s">
        <v>1493</v>
      </c>
      <c r="H217" s="155">
        <v>111</v>
      </c>
      <c r="I217" s="156"/>
      <c r="L217" s="152"/>
      <c r="M217" s="157"/>
      <c r="T217" s="158"/>
      <c r="AT217" s="153" t="s">
        <v>178</v>
      </c>
      <c r="AU217" s="153" t="s">
        <v>84</v>
      </c>
      <c r="AV217" s="12" t="s">
        <v>84</v>
      </c>
      <c r="AW217" s="12" t="s">
        <v>31</v>
      </c>
      <c r="AX217" s="12" t="s">
        <v>82</v>
      </c>
      <c r="AY217" s="153" t="s">
        <v>138</v>
      </c>
    </row>
    <row r="218" spans="2:65" s="1" customFormat="1" ht="24.2" customHeight="1">
      <c r="B218" s="131"/>
      <c r="C218" s="180" t="s">
        <v>403</v>
      </c>
      <c r="D218" s="180" t="s">
        <v>320</v>
      </c>
      <c r="E218" s="181" t="s">
        <v>1494</v>
      </c>
      <c r="F218" s="182" t="s">
        <v>1495</v>
      </c>
      <c r="G218" s="183" t="s">
        <v>298</v>
      </c>
      <c r="H218" s="184">
        <v>111</v>
      </c>
      <c r="I218" s="185"/>
      <c r="J218" s="186">
        <f>ROUND(I218*H218,2)</f>
        <v>0</v>
      </c>
      <c r="K218" s="187"/>
      <c r="L218" s="188"/>
      <c r="M218" s="189" t="s">
        <v>1</v>
      </c>
      <c r="N218" s="190" t="s">
        <v>39</v>
      </c>
      <c r="P218" s="142">
        <f>O218*H218</f>
        <v>0</v>
      </c>
      <c r="Q218" s="142">
        <v>1.7999999999999999E-2</v>
      </c>
      <c r="R218" s="142">
        <f>Q218*H218</f>
        <v>1.9979999999999998</v>
      </c>
      <c r="S218" s="142">
        <v>0</v>
      </c>
      <c r="T218" s="143">
        <f>S218*H218</f>
        <v>0</v>
      </c>
      <c r="AR218" s="144" t="s">
        <v>180</v>
      </c>
      <c r="AT218" s="144" t="s">
        <v>320</v>
      </c>
      <c r="AU218" s="144" t="s">
        <v>84</v>
      </c>
      <c r="AY218" s="17" t="s">
        <v>138</v>
      </c>
      <c r="BE218" s="145">
        <f>IF(N218="základní",J218,0)</f>
        <v>0</v>
      </c>
      <c r="BF218" s="145">
        <f>IF(N218="snížená",J218,0)</f>
        <v>0</v>
      </c>
      <c r="BG218" s="145">
        <f>IF(N218="zákl. přenesená",J218,0)</f>
        <v>0</v>
      </c>
      <c r="BH218" s="145">
        <f>IF(N218="sníž. přenesená",J218,0)</f>
        <v>0</v>
      </c>
      <c r="BI218" s="145">
        <f>IF(N218="nulová",J218,0)</f>
        <v>0</v>
      </c>
      <c r="BJ218" s="17" t="s">
        <v>82</v>
      </c>
      <c r="BK218" s="145">
        <f>ROUND(I218*H218,2)</f>
        <v>0</v>
      </c>
      <c r="BL218" s="17" t="s">
        <v>143</v>
      </c>
      <c r="BM218" s="144" t="s">
        <v>1496</v>
      </c>
    </row>
    <row r="219" spans="2:65" s="1" customFormat="1" ht="19.5">
      <c r="B219" s="32"/>
      <c r="D219" s="146" t="s">
        <v>145</v>
      </c>
      <c r="F219" s="147" t="s">
        <v>1497</v>
      </c>
      <c r="I219" s="148"/>
      <c r="L219" s="32"/>
      <c r="M219" s="149"/>
      <c r="T219" s="56"/>
      <c r="AT219" s="17" t="s">
        <v>145</v>
      </c>
      <c r="AU219" s="17" t="s">
        <v>84</v>
      </c>
    </row>
    <row r="220" spans="2:65" s="11" customFormat="1" ht="22.9" customHeight="1">
      <c r="B220" s="121"/>
      <c r="D220" s="122" t="s">
        <v>73</v>
      </c>
      <c r="E220" s="150" t="s">
        <v>143</v>
      </c>
      <c r="F220" s="150" t="s">
        <v>909</v>
      </c>
      <c r="I220" s="124"/>
      <c r="J220" s="151">
        <f>BK220</f>
        <v>0</v>
      </c>
      <c r="L220" s="121"/>
      <c r="M220" s="126"/>
      <c r="P220" s="127">
        <f>SUM(P221:P234)</f>
        <v>0</v>
      </c>
      <c r="R220" s="127">
        <f>SUM(R221:R234)</f>
        <v>24.558959999999999</v>
      </c>
      <c r="T220" s="128">
        <f>SUM(T221:T234)</f>
        <v>0</v>
      </c>
      <c r="AR220" s="122" t="s">
        <v>82</v>
      </c>
      <c r="AT220" s="129" t="s">
        <v>73</v>
      </c>
      <c r="AU220" s="129" t="s">
        <v>82</v>
      </c>
      <c r="AY220" s="122" t="s">
        <v>138</v>
      </c>
      <c r="BK220" s="130">
        <f>SUM(BK221:BK234)</f>
        <v>0</v>
      </c>
    </row>
    <row r="221" spans="2:65" s="1" customFormat="1" ht="16.5" customHeight="1">
      <c r="B221" s="131"/>
      <c r="C221" s="132" t="s">
        <v>407</v>
      </c>
      <c r="D221" s="132" t="s">
        <v>139</v>
      </c>
      <c r="E221" s="133" t="s">
        <v>1498</v>
      </c>
      <c r="F221" s="134" t="s">
        <v>1499</v>
      </c>
      <c r="G221" s="135" t="s">
        <v>142</v>
      </c>
      <c r="H221" s="136">
        <v>1</v>
      </c>
      <c r="I221" s="137"/>
      <c r="J221" s="138">
        <f>ROUND(I221*H221,2)</f>
        <v>0</v>
      </c>
      <c r="K221" s="139"/>
      <c r="L221" s="32"/>
      <c r="M221" s="140" t="s">
        <v>1</v>
      </c>
      <c r="N221" s="141" t="s">
        <v>39</v>
      </c>
      <c r="P221" s="142">
        <f>O221*H221</f>
        <v>0</v>
      </c>
      <c r="Q221" s="142">
        <v>8.7720000000000006E-2</v>
      </c>
      <c r="R221" s="142">
        <f>Q221*H221</f>
        <v>8.7720000000000006E-2</v>
      </c>
      <c r="S221" s="142">
        <v>0</v>
      </c>
      <c r="T221" s="143">
        <f>S221*H221</f>
        <v>0</v>
      </c>
      <c r="AR221" s="144" t="s">
        <v>143</v>
      </c>
      <c r="AT221" s="144" t="s">
        <v>139</v>
      </c>
      <c r="AU221" s="144" t="s">
        <v>84</v>
      </c>
      <c r="AY221" s="17" t="s">
        <v>138</v>
      </c>
      <c r="BE221" s="145">
        <f>IF(N221="základní",J221,0)</f>
        <v>0</v>
      </c>
      <c r="BF221" s="145">
        <f>IF(N221="snížená",J221,0)</f>
        <v>0</v>
      </c>
      <c r="BG221" s="145">
        <f>IF(N221="zákl. přenesená",J221,0)</f>
        <v>0</v>
      </c>
      <c r="BH221" s="145">
        <f>IF(N221="sníž. přenesená",J221,0)</f>
        <v>0</v>
      </c>
      <c r="BI221" s="145">
        <f>IF(N221="nulová",J221,0)</f>
        <v>0</v>
      </c>
      <c r="BJ221" s="17" t="s">
        <v>82</v>
      </c>
      <c r="BK221" s="145">
        <f>ROUND(I221*H221,2)</f>
        <v>0</v>
      </c>
      <c r="BL221" s="17" t="s">
        <v>143</v>
      </c>
      <c r="BM221" s="144" t="s">
        <v>1500</v>
      </c>
    </row>
    <row r="222" spans="2:65" s="1" customFormat="1" ht="19.5">
      <c r="B222" s="32"/>
      <c r="D222" s="146" t="s">
        <v>145</v>
      </c>
      <c r="F222" s="147" t="s">
        <v>1501</v>
      </c>
      <c r="I222" s="148"/>
      <c r="L222" s="32"/>
      <c r="M222" s="149"/>
      <c r="T222" s="56"/>
      <c r="AT222" s="17" t="s">
        <v>145</v>
      </c>
      <c r="AU222" s="17" t="s">
        <v>84</v>
      </c>
    </row>
    <row r="223" spans="2:65" s="1" customFormat="1" ht="24.2" customHeight="1">
      <c r="B223" s="131"/>
      <c r="C223" s="180" t="s">
        <v>413</v>
      </c>
      <c r="D223" s="180" t="s">
        <v>320</v>
      </c>
      <c r="E223" s="181" t="s">
        <v>1502</v>
      </c>
      <c r="F223" s="182" t="s">
        <v>1503</v>
      </c>
      <c r="G223" s="183" t="s">
        <v>142</v>
      </c>
      <c r="H223" s="184">
        <v>1</v>
      </c>
      <c r="I223" s="185"/>
      <c r="J223" s="186">
        <f>ROUND(I223*H223,2)</f>
        <v>0</v>
      </c>
      <c r="K223" s="187"/>
      <c r="L223" s="188"/>
      <c r="M223" s="189" t="s">
        <v>1</v>
      </c>
      <c r="N223" s="190" t="s">
        <v>39</v>
      </c>
      <c r="P223" s="142">
        <f>O223*H223</f>
        <v>0</v>
      </c>
      <c r="Q223" s="142">
        <v>10.6656</v>
      </c>
      <c r="R223" s="142">
        <f>Q223*H223</f>
        <v>10.6656</v>
      </c>
      <c r="S223" s="142">
        <v>0</v>
      </c>
      <c r="T223" s="143">
        <f>S223*H223</f>
        <v>0</v>
      </c>
      <c r="AR223" s="144" t="s">
        <v>180</v>
      </c>
      <c r="AT223" s="144" t="s">
        <v>320</v>
      </c>
      <c r="AU223" s="144" t="s">
        <v>84</v>
      </c>
      <c r="AY223" s="17" t="s">
        <v>138</v>
      </c>
      <c r="BE223" s="145">
        <f>IF(N223="základní",J223,0)</f>
        <v>0</v>
      </c>
      <c r="BF223" s="145">
        <f>IF(N223="snížená",J223,0)</f>
        <v>0</v>
      </c>
      <c r="BG223" s="145">
        <f>IF(N223="zákl. přenesená",J223,0)</f>
        <v>0</v>
      </c>
      <c r="BH223" s="145">
        <f>IF(N223="sníž. přenesená",J223,0)</f>
        <v>0</v>
      </c>
      <c r="BI223" s="145">
        <f>IF(N223="nulová",J223,0)</f>
        <v>0</v>
      </c>
      <c r="BJ223" s="17" t="s">
        <v>82</v>
      </c>
      <c r="BK223" s="145">
        <f>ROUND(I223*H223,2)</f>
        <v>0</v>
      </c>
      <c r="BL223" s="17" t="s">
        <v>143</v>
      </c>
      <c r="BM223" s="144" t="s">
        <v>1504</v>
      </c>
    </row>
    <row r="224" spans="2:65" s="1" customFormat="1" ht="19.5">
      <c r="B224" s="32"/>
      <c r="D224" s="146" t="s">
        <v>145</v>
      </c>
      <c r="F224" s="147" t="s">
        <v>1505</v>
      </c>
      <c r="I224" s="148"/>
      <c r="L224" s="32"/>
      <c r="M224" s="149"/>
      <c r="T224" s="56"/>
      <c r="AT224" s="17" t="s">
        <v>145</v>
      </c>
      <c r="AU224" s="17" t="s">
        <v>84</v>
      </c>
    </row>
    <row r="225" spans="2:65" s="12" customFormat="1" ht="11.25">
      <c r="B225" s="152"/>
      <c r="D225" s="146" t="s">
        <v>178</v>
      </c>
      <c r="E225" s="153" t="s">
        <v>1</v>
      </c>
      <c r="F225" s="154" t="s">
        <v>1506</v>
      </c>
      <c r="H225" s="155">
        <v>1</v>
      </c>
      <c r="I225" s="156"/>
      <c r="L225" s="152"/>
      <c r="M225" s="157"/>
      <c r="T225" s="158"/>
      <c r="AT225" s="153" t="s">
        <v>178</v>
      </c>
      <c r="AU225" s="153" t="s">
        <v>84</v>
      </c>
      <c r="AV225" s="12" t="s">
        <v>84</v>
      </c>
      <c r="AW225" s="12" t="s">
        <v>31</v>
      </c>
      <c r="AX225" s="12" t="s">
        <v>82</v>
      </c>
      <c r="AY225" s="153" t="s">
        <v>138</v>
      </c>
    </row>
    <row r="226" spans="2:65" s="1" customFormat="1" ht="24.2" customHeight="1">
      <c r="B226" s="131"/>
      <c r="C226" s="180" t="s">
        <v>417</v>
      </c>
      <c r="D226" s="180" t="s">
        <v>320</v>
      </c>
      <c r="E226" s="181" t="s">
        <v>1507</v>
      </c>
      <c r="F226" s="182" t="s">
        <v>1503</v>
      </c>
      <c r="G226" s="183" t="s">
        <v>142</v>
      </c>
      <c r="H226" s="184">
        <v>1</v>
      </c>
      <c r="I226" s="185"/>
      <c r="J226" s="186">
        <f>ROUND(I226*H226,2)</f>
        <v>0</v>
      </c>
      <c r="K226" s="187"/>
      <c r="L226" s="188"/>
      <c r="M226" s="189" t="s">
        <v>1</v>
      </c>
      <c r="N226" s="190" t="s">
        <v>39</v>
      </c>
      <c r="P226" s="142">
        <f>O226*H226</f>
        <v>0</v>
      </c>
      <c r="Q226" s="142">
        <v>13.80564</v>
      </c>
      <c r="R226" s="142">
        <f>Q226*H226</f>
        <v>13.80564</v>
      </c>
      <c r="S226" s="142">
        <v>0</v>
      </c>
      <c r="T226" s="143">
        <f>S226*H226</f>
        <v>0</v>
      </c>
      <c r="AR226" s="144" t="s">
        <v>180</v>
      </c>
      <c r="AT226" s="144" t="s">
        <v>320</v>
      </c>
      <c r="AU226" s="144" t="s">
        <v>84</v>
      </c>
      <c r="AY226" s="17" t="s">
        <v>138</v>
      </c>
      <c r="BE226" s="145">
        <f>IF(N226="základní",J226,0)</f>
        <v>0</v>
      </c>
      <c r="BF226" s="145">
        <f>IF(N226="snížená",J226,0)</f>
        <v>0</v>
      </c>
      <c r="BG226" s="145">
        <f>IF(N226="zákl. přenesená",J226,0)</f>
        <v>0</v>
      </c>
      <c r="BH226" s="145">
        <f>IF(N226="sníž. přenesená",J226,0)</f>
        <v>0</v>
      </c>
      <c r="BI226" s="145">
        <f>IF(N226="nulová",J226,0)</f>
        <v>0</v>
      </c>
      <c r="BJ226" s="17" t="s">
        <v>82</v>
      </c>
      <c r="BK226" s="145">
        <f>ROUND(I226*H226,2)</f>
        <v>0</v>
      </c>
      <c r="BL226" s="17" t="s">
        <v>143</v>
      </c>
      <c r="BM226" s="144" t="s">
        <v>1508</v>
      </c>
    </row>
    <row r="227" spans="2:65" s="1" customFormat="1" ht="19.5">
      <c r="B227" s="32"/>
      <c r="D227" s="146" t="s">
        <v>145</v>
      </c>
      <c r="F227" s="147" t="s">
        <v>1509</v>
      </c>
      <c r="I227" s="148"/>
      <c r="L227" s="32"/>
      <c r="M227" s="149"/>
      <c r="T227" s="56"/>
      <c r="AT227" s="17" t="s">
        <v>145</v>
      </c>
      <c r="AU227" s="17" t="s">
        <v>84</v>
      </c>
    </row>
    <row r="228" spans="2:65" s="12" customFormat="1" ht="11.25">
      <c r="B228" s="152"/>
      <c r="D228" s="146" t="s">
        <v>178</v>
      </c>
      <c r="E228" s="153" t="s">
        <v>1</v>
      </c>
      <c r="F228" s="154" t="s">
        <v>1510</v>
      </c>
      <c r="H228" s="155">
        <v>1</v>
      </c>
      <c r="I228" s="156"/>
      <c r="L228" s="152"/>
      <c r="M228" s="157"/>
      <c r="T228" s="158"/>
      <c r="AT228" s="153" t="s">
        <v>178</v>
      </c>
      <c r="AU228" s="153" t="s">
        <v>84</v>
      </c>
      <c r="AV228" s="12" t="s">
        <v>84</v>
      </c>
      <c r="AW228" s="12" t="s">
        <v>31</v>
      </c>
      <c r="AX228" s="12" t="s">
        <v>82</v>
      </c>
      <c r="AY228" s="153" t="s">
        <v>138</v>
      </c>
    </row>
    <row r="229" spans="2:65" s="1" customFormat="1" ht="33" customHeight="1">
      <c r="B229" s="131"/>
      <c r="C229" s="132" t="s">
        <v>421</v>
      </c>
      <c r="D229" s="132" t="s">
        <v>139</v>
      </c>
      <c r="E229" s="133" t="s">
        <v>1511</v>
      </c>
      <c r="F229" s="134" t="s">
        <v>1512</v>
      </c>
      <c r="G229" s="135" t="s">
        <v>207</v>
      </c>
      <c r="H229" s="136">
        <v>196.38</v>
      </c>
      <c r="I229" s="137"/>
      <c r="J229" s="138">
        <f>ROUND(I229*H229,2)</f>
        <v>0</v>
      </c>
      <c r="K229" s="139"/>
      <c r="L229" s="32"/>
      <c r="M229" s="140" t="s">
        <v>1</v>
      </c>
      <c r="N229" s="141" t="s">
        <v>39</v>
      </c>
      <c r="P229" s="142">
        <f>O229*H229</f>
        <v>0</v>
      </c>
      <c r="Q229" s="142">
        <v>0</v>
      </c>
      <c r="R229" s="142">
        <f>Q229*H229</f>
        <v>0</v>
      </c>
      <c r="S229" s="142">
        <v>0</v>
      </c>
      <c r="T229" s="143">
        <f>S229*H229</f>
        <v>0</v>
      </c>
      <c r="AR229" s="144" t="s">
        <v>143</v>
      </c>
      <c r="AT229" s="144" t="s">
        <v>139</v>
      </c>
      <c r="AU229" s="144" t="s">
        <v>84</v>
      </c>
      <c r="AY229" s="17" t="s">
        <v>138</v>
      </c>
      <c r="BE229" s="145">
        <f>IF(N229="základní",J229,0)</f>
        <v>0</v>
      </c>
      <c r="BF229" s="145">
        <f>IF(N229="snížená",J229,0)</f>
        <v>0</v>
      </c>
      <c r="BG229" s="145">
        <f>IF(N229="zákl. přenesená",J229,0)</f>
        <v>0</v>
      </c>
      <c r="BH229" s="145">
        <f>IF(N229="sníž. přenesená",J229,0)</f>
        <v>0</v>
      </c>
      <c r="BI229" s="145">
        <f>IF(N229="nulová",J229,0)</f>
        <v>0</v>
      </c>
      <c r="BJ229" s="17" t="s">
        <v>82</v>
      </c>
      <c r="BK229" s="145">
        <f>ROUND(I229*H229,2)</f>
        <v>0</v>
      </c>
      <c r="BL229" s="17" t="s">
        <v>143</v>
      </c>
      <c r="BM229" s="144" t="s">
        <v>1513</v>
      </c>
    </row>
    <row r="230" spans="2:65" s="12" customFormat="1" ht="11.25">
      <c r="B230" s="152"/>
      <c r="D230" s="146" t="s">
        <v>178</v>
      </c>
      <c r="E230" s="153" t="s">
        <v>1</v>
      </c>
      <c r="F230" s="154" t="s">
        <v>1514</v>
      </c>
      <c r="H230" s="155">
        <v>196.38</v>
      </c>
      <c r="I230" s="156"/>
      <c r="L230" s="152"/>
      <c r="M230" s="157"/>
      <c r="T230" s="158"/>
      <c r="AT230" s="153" t="s">
        <v>178</v>
      </c>
      <c r="AU230" s="153" t="s">
        <v>84</v>
      </c>
      <c r="AV230" s="12" t="s">
        <v>84</v>
      </c>
      <c r="AW230" s="12" t="s">
        <v>31</v>
      </c>
      <c r="AX230" s="12" t="s">
        <v>82</v>
      </c>
      <c r="AY230" s="153" t="s">
        <v>138</v>
      </c>
    </row>
    <row r="231" spans="2:65" s="1" customFormat="1" ht="24.2" customHeight="1">
      <c r="B231" s="131"/>
      <c r="C231" s="132" t="s">
        <v>426</v>
      </c>
      <c r="D231" s="132" t="s">
        <v>139</v>
      </c>
      <c r="E231" s="133" t="s">
        <v>1515</v>
      </c>
      <c r="F231" s="134" t="s">
        <v>1516</v>
      </c>
      <c r="G231" s="135" t="s">
        <v>207</v>
      </c>
      <c r="H231" s="136">
        <v>47.033999999999999</v>
      </c>
      <c r="I231" s="137"/>
      <c r="J231" s="138">
        <f>ROUND(I231*H231,2)</f>
        <v>0</v>
      </c>
      <c r="K231" s="139"/>
      <c r="L231" s="32"/>
      <c r="M231" s="140" t="s">
        <v>1</v>
      </c>
      <c r="N231" s="141" t="s">
        <v>39</v>
      </c>
      <c r="P231" s="142">
        <f>O231*H231</f>
        <v>0</v>
      </c>
      <c r="Q231" s="142">
        <v>0</v>
      </c>
      <c r="R231" s="142">
        <f>Q231*H231</f>
        <v>0</v>
      </c>
      <c r="S231" s="142">
        <v>0</v>
      </c>
      <c r="T231" s="143">
        <f>S231*H231</f>
        <v>0</v>
      </c>
      <c r="AR231" s="144" t="s">
        <v>143</v>
      </c>
      <c r="AT231" s="144" t="s">
        <v>139</v>
      </c>
      <c r="AU231" s="144" t="s">
        <v>84</v>
      </c>
      <c r="AY231" s="17" t="s">
        <v>138</v>
      </c>
      <c r="BE231" s="145">
        <f>IF(N231="základní",J231,0)</f>
        <v>0</v>
      </c>
      <c r="BF231" s="145">
        <f>IF(N231="snížená",J231,0)</f>
        <v>0</v>
      </c>
      <c r="BG231" s="145">
        <f>IF(N231="zákl. přenesená",J231,0)</f>
        <v>0</v>
      </c>
      <c r="BH231" s="145">
        <f>IF(N231="sníž. přenesená",J231,0)</f>
        <v>0</v>
      </c>
      <c r="BI231" s="145">
        <f>IF(N231="nulová",J231,0)</f>
        <v>0</v>
      </c>
      <c r="BJ231" s="17" t="s">
        <v>82</v>
      </c>
      <c r="BK231" s="145">
        <f>ROUND(I231*H231,2)</f>
        <v>0</v>
      </c>
      <c r="BL231" s="17" t="s">
        <v>143</v>
      </c>
      <c r="BM231" s="144" t="s">
        <v>1517</v>
      </c>
    </row>
    <row r="232" spans="2:65" s="12" customFormat="1" ht="11.25">
      <c r="B232" s="152"/>
      <c r="D232" s="146" t="s">
        <v>178</v>
      </c>
      <c r="E232" s="153" t="s">
        <v>1</v>
      </c>
      <c r="F232" s="154" t="s">
        <v>1518</v>
      </c>
      <c r="H232" s="155">
        <v>33.884</v>
      </c>
      <c r="I232" s="156"/>
      <c r="L232" s="152"/>
      <c r="M232" s="157"/>
      <c r="T232" s="158"/>
      <c r="AT232" s="153" t="s">
        <v>178</v>
      </c>
      <c r="AU232" s="153" t="s">
        <v>84</v>
      </c>
      <c r="AV232" s="12" t="s">
        <v>84</v>
      </c>
      <c r="AW232" s="12" t="s">
        <v>31</v>
      </c>
      <c r="AX232" s="12" t="s">
        <v>74</v>
      </c>
      <c r="AY232" s="153" t="s">
        <v>138</v>
      </c>
    </row>
    <row r="233" spans="2:65" s="12" customFormat="1" ht="22.5">
      <c r="B233" s="152"/>
      <c r="D233" s="146" t="s">
        <v>178</v>
      </c>
      <c r="E233" s="153" t="s">
        <v>1</v>
      </c>
      <c r="F233" s="154" t="s">
        <v>1519</v>
      </c>
      <c r="H233" s="155">
        <v>13.15</v>
      </c>
      <c r="I233" s="156"/>
      <c r="L233" s="152"/>
      <c r="M233" s="157"/>
      <c r="T233" s="158"/>
      <c r="AT233" s="153" t="s">
        <v>178</v>
      </c>
      <c r="AU233" s="153" t="s">
        <v>84</v>
      </c>
      <c r="AV233" s="12" t="s">
        <v>84</v>
      </c>
      <c r="AW233" s="12" t="s">
        <v>31</v>
      </c>
      <c r="AX233" s="12" t="s">
        <v>74</v>
      </c>
      <c r="AY233" s="153" t="s">
        <v>138</v>
      </c>
    </row>
    <row r="234" spans="2:65" s="13" customFormat="1" ht="11.25">
      <c r="B234" s="163"/>
      <c r="D234" s="146" t="s">
        <v>178</v>
      </c>
      <c r="E234" s="164" t="s">
        <v>1</v>
      </c>
      <c r="F234" s="165" t="s">
        <v>221</v>
      </c>
      <c r="H234" s="166">
        <v>47.033999999999999</v>
      </c>
      <c r="I234" s="167"/>
      <c r="L234" s="163"/>
      <c r="M234" s="168"/>
      <c r="T234" s="169"/>
      <c r="AT234" s="164" t="s">
        <v>178</v>
      </c>
      <c r="AU234" s="164" t="s">
        <v>84</v>
      </c>
      <c r="AV234" s="13" t="s">
        <v>143</v>
      </c>
      <c r="AW234" s="13" t="s">
        <v>31</v>
      </c>
      <c r="AX234" s="13" t="s">
        <v>82</v>
      </c>
      <c r="AY234" s="164" t="s">
        <v>138</v>
      </c>
    </row>
    <row r="235" spans="2:65" s="11" customFormat="1" ht="22.9" customHeight="1">
      <c r="B235" s="121"/>
      <c r="D235" s="122" t="s">
        <v>73</v>
      </c>
      <c r="E235" s="150" t="s">
        <v>137</v>
      </c>
      <c r="F235" s="150" t="s">
        <v>522</v>
      </c>
      <c r="I235" s="124"/>
      <c r="J235" s="151">
        <f>BK235</f>
        <v>0</v>
      </c>
      <c r="L235" s="121"/>
      <c r="M235" s="126"/>
      <c r="P235" s="127">
        <f>SUM(P236:P246)</f>
        <v>0</v>
      </c>
      <c r="R235" s="127">
        <f>SUM(R236:R246)</f>
        <v>52.740000000000009</v>
      </c>
      <c r="T235" s="128">
        <f>SUM(T236:T246)</f>
        <v>0</v>
      </c>
      <c r="AR235" s="122" t="s">
        <v>82</v>
      </c>
      <c r="AT235" s="129" t="s">
        <v>73</v>
      </c>
      <c r="AU235" s="129" t="s">
        <v>82</v>
      </c>
      <c r="AY235" s="122" t="s">
        <v>138</v>
      </c>
      <c r="BK235" s="130">
        <f>SUM(BK236:BK246)</f>
        <v>0</v>
      </c>
    </row>
    <row r="236" spans="2:65" s="1" customFormat="1" ht="21.75" customHeight="1">
      <c r="B236" s="131"/>
      <c r="C236" s="132" t="s">
        <v>430</v>
      </c>
      <c r="D236" s="132" t="s">
        <v>139</v>
      </c>
      <c r="E236" s="133" t="s">
        <v>1520</v>
      </c>
      <c r="F236" s="134" t="s">
        <v>1521</v>
      </c>
      <c r="G236" s="135" t="s">
        <v>207</v>
      </c>
      <c r="H236" s="136">
        <v>396.1</v>
      </c>
      <c r="I236" s="137"/>
      <c r="J236" s="138">
        <f>ROUND(I236*H236,2)</f>
        <v>0</v>
      </c>
      <c r="K236" s="139"/>
      <c r="L236" s="32"/>
      <c r="M236" s="140" t="s">
        <v>1</v>
      </c>
      <c r="N236" s="141" t="s">
        <v>39</v>
      </c>
      <c r="P236" s="142">
        <f>O236*H236</f>
        <v>0</v>
      </c>
      <c r="Q236" s="142">
        <v>0</v>
      </c>
      <c r="R236" s="142">
        <f>Q236*H236</f>
        <v>0</v>
      </c>
      <c r="S236" s="142">
        <v>0</v>
      </c>
      <c r="T236" s="143">
        <f>S236*H236</f>
        <v>0</v>
      </c>
      <c r="AR236" s="144" t="s">
        <v>143</v>
      </c>
      <c r="AT236" s="144" t="s">
        <v>139</v>
      </c>
      <c r="AU236" s="144" t="s">
        <v>84</v>
      </c>
      <c r="AY236" s="17" t="s">
        <v>138</v>
      </c>
      <c r="BE236" s="145">
        <f>IF(N236="základní",J236,0)</f>
        <v>0</v>
      </c>
      <c r="BF236" s="145">
        <f>IF(N236="snížená",J236,0)</f>
        <v>0</v>
      </c>
      <c r="BG236" s="145">
        <f>IF(N236="zákl. přenesená",J236,0)</f>
        <v>0</v>
      </c>
      <c r="BH236" s="145">
        <f>IF(N236="sníž. přenesená",J236,0)</f>
        <v>0</v>
      </c>
      <c r="BI236" s="145">
        <f>IF(N236="nulová",J236,0)</f>
        <v>0</v>
      </c>
      <c r="BJ236" s="17" t="s">
        <v>82</v>
      </c>
      <c r="BK236" s="145">
        <f>ROUND(I236*H236,2)</f>
        <v>0</v>
      </c>
      <c r="BL236" s="17" t="s">
        <v>143</v>
      </c>
      <c r="BM236" s="144" t="s">
        <v>1522</v>
      </c>
    </row>
    <row r="237" spans="2:65" s="12" customFormat="1" ht="11.25">
      <c r="B237" s="152"/>
      <c r="D237" s="146" t="s">
        <v>178</v>
      </c>
      <c r="E237" s="153" t="s">
        <v>1</v>
      </c>
      <c r="F237" s="154" t="s">
        <v>1523</v>
      </c>
      <c r="H237" s="155">
        <v>396.1</v>
      </c>
      <c r="I237" s="156"/>
      <c r="L237" s="152"/>
      <c r="M237" s="157"/>
      <c r="T237" s="158"/>
      <c r="AT237" s="153" t="s">
        <v>178</v>
      </c>
      <c r="AU237" s="153" t="s">
        <v>84</v>
      </c>
      <c r="AV237" s="12" t="s">
        <v>84</v>
      </c>
      <c r="AW237" s="12" t="s">
        <v>31</v>
      </c>
      <c r="AX237" s="12" t="s">
        <v>82</v>
      </c>
      <c r="AY237" s="153" t="s">
        <v>138</v>
      </c>
    </row>
    <row r="238" spans="2:65" s="1" customFormat="1" ht="21.75" customHeight="1">
      <c r="B238" s="131"/>
      <c r="C238" s="132" t="s">
        <v>435</v>
      </c>
      <c r="D238" s="132" t="s">
        <v>139</v>
      </c>
      <c r="E238" s="133" t="s">
        <v>695</v>
      </c>
      <c r="F238" s="134" t="s">
        <v>696</v>
      </c>
      <c r="G238" s="135" t="s">
        <v>207</v>
      </c>
      <c r="H238" s="136">
        <v>101.45</v>
      </c>
      <c r="I238" s="137"/>
      <c r="J238" s="138">
        <f>ROUND(I238*H238,2)</f>
        <v>0</v>
      </c>
      <c r="K238" s="139"/>
      <c r="L238" s="32"/>
      <c r="M238" s="140" t="s">
        <v>1</v>
      </c>
      <c r="N238" s="141" t="s">
        <v>39</v>
      </c>
      <c r="P238" s="142">
        <f>O238*H238</f>
        <v>0</v>
      </c>
      <c r="Q238" s="142">
        <v>0</v>
      </c>
      <c r="R238" s="142">
        <f>Q238*H238</f>
        <v>0</v>
      </c>
      <c r="S238" s="142">
        <v>0</v>
      </c>
      <c r="T238" s="143">
        <f>S238*H238</f>
        <v>0</v>
      </c>
      <c r="AR238" s="144" t="s">
        <v>143</v>
      </c>
      <c r="AT238" s="144" t="s">
        <v>139</v>
      </c>
      <c r="AU238" s="144" t="s">
        <v>84</v>
      </c>
      <c r="AY238" s="17" t="s">
        <v>138</v>
      </c>
      <c r="BE238" s="145">
        <f>IF(N238="základní",J238,0)</f>
        <v>0</v>
      </c>
      <c r="BF238" s="145">
        <f>IF(N238="snížená",J238,0)</f>
        <v>0</v>
      </c>
      <c r="BG238" s="145">
        <f>IF(N238="zákl. přenesená",J238,0)</f>
        <v>0</v>
      </c>
      <c r="BH238" s="145">
        <f>IF(N238="sníž. přenesená",J238,0)</f>
        <v>0</v>
      </c>
      <c r="BI238" s="145">
        <f>IF(N238="nulová",J238,0)</f>
        <v>0</v>
      </c>
      <c r="BJ238" s="17" t="s">
        <v>82</v>
      </c>
      <c r="BK238" s="145">
        <f>ROUND(I238*H238,2)</f>
        <v>0</v>
      </c>
      <c r="BL238" s="17" t="s">
        <v>143</v>
      </c>
      <c r="BM238" s="144" t="s">
        <v>1524</v>
      </c>
    </row>
    <row r="239" spans="2:65" s="12" customFormat="1" ht="11.25">
      <c r="B239" s="152"/>
      <c r="D239" s="146" t="s">
        <v>178</v>
      </c>
      <c r="E239" s="153" t="s">
        <v>1</v>
      </c>
      <c r="F239" s="154" t="s">
        <v>1525</v>
      </c>
      <c r="H239" s="155">
        <v>101.45</v>
      </c>
      <c r="I239" s="156"/>
      <c r="L239" s="152"/>
      <c r="M239" s="157"/>
      <c r="T239" s="158"/>
      <c r="AT239" s="153" t="s">
        <v>178</v>
      </c>
      <c r="AU239" s="153" t="s">
        <v>84</v>
      </c>
      <c r="AV239" s="12" t="s">
        <v>84</v>
      </c>
      <c r="AW239" s="12" t="s">
        <v>31</v>
      </c>
      <c r="AX239" s="12" t="s">
        <v>74</v>
      </c>
      <c r="AY239" s="153" t="s">
        <v>138</v>
      </c>
    </row>
    <row r="240" spans="2:65" s="13" customFormat="1" ht="11.25">
      <c r="B240" s="163"/>
      <c r="D240" s="146" t="s">
        <v>178</v>
      </c>
      <c r="E240" s="164" t="s">
        <v>1</v>
      </c>
      <c r="F240" s="165" t="s">
        <v>221</v>
      </c>
      <c r="H240" s="166">
        <v>101.45</v>
      </c>
      <c r="I240" s="167"/>
      <c r="L240" s="163"/>
      <c r="M240" s="168"/>
      <c r="T240" s="169"/>
      <c r="AT240" s="164" t="s">
        <v>178</v>
      </c>
      <c r="AU240" s="164" t="s">
        <v>84</v>
      </c>
      <c r="AV240" s="13" t="s">
        <v>143</v>
      </c>
      <c r="AW240" s="13" t="s">
        <v>31</v>
      </c>
      <c r="AX240" s="13" t="s">
        <v>82</v>
      </c>
      <c r="AY240" s="164" t="s">
        <v>138</v>
      </c>
    </row>
    <row r="241" spans="2:65" s="1" customFormat="1" ht="16.5" customHeight="1">
      <c r="B241" s="131"/>
      <c r="C241" s="132" t="s">
        <v>440</v>
      </c>
      <c r="D241" s="132" t="s">
        <v>139</v>
      </c>
      <c r="E241" s="133" t="s">
        <v>1526</v>
      </c>
      <c r="F241" s="134" t="s">
        <v>1527</v>
      </c>
      <c r="G241" s="135" t="s">
        <v>207</v>
      </c>
      <c r="H241" s="136">
        <v>196.38</v>
      </c>
      <c r="I241" s="137"/>
      <c r="J241" s="138">
        <f>ROUND(I241*H241,2)</f>
        <v>0</v>
      </c>
      <c r="K241" s="139"/>
      <c r="L241" s="32"/>
      <c r="M241" s="140" t="s">
        <v>1</v>
      </c>
      <c r="N241" s="141" t="s">
        <v>39</v>
      </c>
      <c r="P241" s="142">
        <f>O241*H241</f>
        <v>0</v>
      </c>
      <c r="Q241" s="142">
        <v>0</v>
      </c>
      <c r="R241" s="142">
        <f>Q241*H241</f>
        <v>0</v>
      </c>
      <c r="S241" s="142">
        <v>0</v>
      </c>
      <c r="T241" s="143">
        <f>S241*H241</f>
        <v>0</v>
      </c>
      <c r="AR241" s="144" t="s">
        <v>143</v>
      </c>
      <c r="AT241" s="144" t="s">
        <v>139</v>
      </c>
      <c r="AU241" s="144" t="s">
        <v>84</v>
      </c>
      <c r="AY241" s="17" t="s">
        <v>138</v>
      </c>
      <c r="BE241" s="145">
        <f>IF(N241="základní",J241,0)</f>
        <v>0</v>
      </c>
      <c r="BF241" s="145">
        <f>IF(N241="snížená",J241,0)</f>
        <v>0</v>
      </c>
      <c r="BG241" s="145">
        <f>IF(N241="zákl. přenesená",J241,0)</f>
        <v>0</v>
      </c>
      <c r="BH241" s="145">
        <f>IF(N241="sníž. přenesená",J241,0)</f>
        <v>0</v>
      </c>
      <c r="BI241" s="145">
        <f>IF(N241="nulová",J241,0)</f>
        <v>0</v>
      </c>
      <c r="BJ241" s="17" t="s">
        <v>82</v>
      </c>
      <c r="BK241" s="145">
        <f>ROUND(I241*H241,2)</f>
        <v>0</v>
      </c>
      <c r="BL241" s="17" t="s">
        <v>143</v>
      </c>
      <c r="BM241" s="144" t="s">
        <v>1528</v>
      </c>
    </row>
    <row r="242" spans="2:65" s="12" customFormat="1" ht="11.25">
      <c r="B242" s="152"/>
      <c r="D242" s="146" t="s">
        <v>178</v>
      </c>
      <c r="E242" s="153" t="s">
        <v>1529</v>
      </c>
      <c r="F242" s="154" t="s">
        <v>1530</v>
      </c>
      <c r="H242" s="155">
        <v>196.38</v>
      </c>
      <c r="I242" s="156"/>
      <c r="L242" s="152"/>
      <c r="M242" s="157"/>
      <c r="T242" s="158"/>
      <c r="AT242" s="153" t="s">
        <v>178</v>
      </c>
      <c r="AU242" s="153" t="s">
        <v>84</v>
      </c>
      <c r="AV242" s="12" t="s">
        <v>84</v>
      </c>
      <c r="AW242" s="12" t="s">
        <v>31</v>
      </c>
      <c r="AX242" s="12" t="s">
        <v>82</v>
      </c>
      <c r="AY242" s="153" t="s">
        <v>138</v>
      </c>
    </row>
    <row r="243" spans="2:65" s="1" customFormat="1" ht="16.5" customHeight="1">
      <c r="B243" s="131"/>
      <c r="C243" s="180" t="s">
        <v>445</v>
      </c>
      <c r="D243" s="180" t="s">
        <v>320</v>
      </c>
      <c r="E243" s="181" t="s">
        <v>1531</v>
      </c>
      <c r="F243" s="182" t="s">
        <v>1532</v>
      </c>
      <c r="G243" s="183" t="s">
        <v>298</v>
      </c>
      <c r="H243" s="184">
        <v>307</v>
      </c>
      <c r="I243" s="185"/>
      <c r="J243" s="186">
        <f>ROUND(I243*H243,2)</f>
        <v>0</v>
      </c>
      <c r="K243" s="187"/>
      <c r="L243" s="188"/>
      <c r="M243" s="189" t="s">
        <v>1</v>
      </c>
      <c r="N243" s="190" t="s">
        <v>39</v>
      </c>
      <c r="P243" s="142">
        <f>O243*H243</f>
        <v>0</v>
      </c>
      <c r="Q243" s="142">
        <v>0.08</v>
      </c>
      <c r="R243" s="142">
        <f>Q243*H243</f>
        <v>24.560000000000002</v>
      </c>
      <c r="S243" s="142">
        <v>0</v>
      </c>
      <c r="T243" s="143">
        <f>S243*H243</f>
        <v>0</v>
      </c>
      <c r="AR243" s="144" t="s">
        <v>180</v>
      </c>
      <c r="AT243" s="144" t="s">
        <v>320</v>
      </c>
      <c r="AU243" s="144" t="s">
        <v>84</v>
      </c>
      <c r="AY243" s="17" t="s">
        <v>138</v>
      </c>
      <c r="BE243" s="145">
        <f>IF(N243="základní",J243,0)</f>
        <v>0</v>
      </c>
      <c r="BF243" s="145">
        <f>IF(N243="snížená",J243,0)</f>
        <v>0</v>
      </c>
      <c r="BG243" s="145">
        <f>IF(N243="zákl. přenesená",J243,0)</f>
        <v>0</v>
      </c>
      <c r="BH243" s="145">
        <f>IF(N243="sníž. přenesená",J243,0)</f>
        <v>0</v>
      </c>
      <c r="BI243" s="145">
        <f>IF(N243="nulová",J243,0)</f>
        <v>0</v>
      </c>
      <c r="BJ243" s="17" t="s">
        <v>82</v>
      </c>
      <c r="BK243" s="145">
        <f>ROUND(I243*H243,2)</f>
        <v>0</v>
      </c>
      <c r="BL243" s="17" t="s">
        <v>143</v>
      </c>
      <c r="BM243" s="144" t="s">
        <v>1533</v>
      </c>
    </row>
    <row r="244" spans="2:65" s="1" customFormat="1" ht="16.5" customHeight="1">
      <c r="B244" s="131"/>
      <c r="C244" s="180" t="s">
        <v>449</v>
      </c>
      <c r="D244" s="180" t="s">
        <v>320</v>
      </c>
      <c r="E244" s="181" t="s">
        <v>1534</v>
      </c>
      <c r="F244" s="182" t="s">
        <v>1535</v>
      </c>
      <c r="G244" s="183" t="s">
        <v>298</v>
      </c>
      <c r="H244" s="184">
        <v>216</v>
      </c>
      <c r="I244" s="185"/>
      <c r="J244" s="186">
        <f>ROUND(I244*H244,2)</f>
        <v>0</v>
      </c>
      <c r="K244" s="187"/>
      <c r="L244" s="188"/>
      <c r="M244" s="189" t="s">
        <v>1</v>
      </c>
      <c r="N244" s="190" t="s">
        <v>39</v>
      </c>
      <c r="P244" s="142">
        <f>O244*H244</f>
        <v>0</v>
      </c>
      <c r="Q244" s="142">
        <v>0.12</v>
      </c>
      <c r="R244" s="142">
        <f>Q244*H244</f>
        <v>25.919999999999998</v>
      </c>
      <c r="S244" s="142">
        <v>0</v>
      </c>
      <c r="T244" s="143">
        <f>S244*H244</f>
        <v>0</v>
      </c>
      <c r="AR244" s="144" t="s">
        <v>180</v>
      </c>
      <c r="AT244" s="144" t="s">
        <v>320</v>
      </c>
      <c r="AU244" s="144" t="s">
        <v>84</v>
      </c>
      <c r="AY244" s="17" t="s">
        <v>138</v>
      </c>
      <c r="BE244" s="145">
        <f>IF(N244="základní",J244,0)</f>
        <v>0</v>
      </c>
      <c r="BF244" s="145">
        <f>IF(N244="snížená",J244,0)</f>
        <v>0</v>
      </c>
      <c r="BG244" s="145">
        <f>IF(N244="zákl. přenesená",J244,0)</f>
        <v>0</v>
      </c>
      <c r="BH244" s="145">
        <f>IF(N244="sníž. přenesená",J244,0)</f>
        <v>0</v>
      </c>
      <c r="BI244" s="145">
        <f>IF(N244="nulová",J244,0)</f>
        <v>0</v>
      </c>
      <c r="BJ244" s="17" t="s">
        <v>82</v>
      </c>
      <c r="BK244" s="145">
        <f>ROUND(I244*H244,2)</f>
        <v>0</v>
      </c>
      <c r="BL244" s="17" t="s">
        <v>143</v>
      </c>
      <c r="BM244" s="144" t="s">
        <v>1536</v>
      </c>
    </row>
    <row r="245" spans="2:65" s="1" customFormat="1" ht="16.5" customHeight="1">
      <c r="B245" s="131"/>
      <c r="C245" s="180" t="s">
        <v>454</v>
      </c>
      <c r="D245" s="180" t="s">
        <v>320</v>
      </c>
      <c r="E245" s="181" t="s">
        <v>1537</v>
      </c>
      <c r="F245" s="182" t="s">
        <v>1538</v>
      </c>
      <c r="G245" s="183" t="s">
        <v>298</v>
      </c>
      <c r="H245" s="184">
        <v>22</v>
      </c>
      <c r="I245" s="185"/>
      <c r="J245" s="186">
        <f>ROUND(I245*H245,2)</f>
        <v>0</v>
      </c>
      <c r="K245" s="187"/>
      <c r="L245" s="188"/>
      <c r="M245" s="189" t="s">
        <v>1</v>
      </c>
      <c r="N245" s="190" t="s">
        <v>39</v>
      </c>
      <c r="P245" s="142">
        <f>O245*H245</f>
        <v>0</v>
      </c>
      <c r="Q245" s="142">
        <v>0.04</v>
      </c>
      <c r="R245" s="142">
        <f>Q245*H245</f>
        <v>0.88</v>
      </c>
      <c r="S245" s="142">
        <v>0</v>
      </c>
      <c r="T245" s="143">
        <f>S245*H245</f>
        <v>0</v>
      </c>
      <c r="AR245" s="144" t="s">
        <v>180</v>
      </c>
      <c r="AT245" s="144" t="s">
        <v>320</v>
      </c>
      <c r="AU245" s="144" t="s">
        <v>84</v>
      </c>
      <c r="AY245" s="17" t="s">
        <v>138</v>
      </c>
      <c r="BE245" s="145">
        <f>IF(N245="základní",J245,0)</f>
        <v>0</v>
      </c>
      <c r="BF245" s="145">
        <f>IF(N245="snížená",J245,0)</f>
        <v>0</v>
      </c>
      <c r="BG245" s="145">
        <f>IF(N245="zákl. přenesená",J245,0)</f>
        <v>0</v>
      </c>
      <c r="BH245" s="145">
        <f>IF(N245="sníž. přenesená",J245,0)</f>
        <v>0</v>
      </c>
      <c r="BI245" s="145">
        <f>IF(N245="nulová",J245,0)</f>
        <v>0</v>
      </c>
      <c r="BJ245" s="17" t="s">
        <v>82</v>
      </c>
      <c r="BK245" s="145">
        <f>ROUND(I245*H245,2)</f>
        <v>0</v>
      </c>
      <c r="BL245" s="17" t="s">
        <v>143</v>
      </c>
      <c r="BM245" s="144" t="s">
        <v>1539</v>
      </c>
    </row>
    <row r="246" spans="2:65" s="1" customFormat="1" ht="16.5" customHeight="1">
      <c r="B246" s="131"/>
      <c r="C246" s="180" t="s">
        <v>460</v>
      </c>
      <c r="D246" s="180" t="s">
        <v>320</v>
      </c>
      <c r="E246" s="181" t="s">
        <v>1540</v>
      </c>
      <c r="F246" s="182" t="s">
        <v>1541</v>
      </c>
      <c r="G246" s="183" t="s">
        <v>298</v>
      </c>
      <c r="H246" s="184">
        <v>23</v>
      </c>
      <c r="I246" s="185"/>
      <c r="J246" s="186">
        <f>ROUND(I246*H246,2)</f>
        <v>0</v>
      </c>
      <c r="K246" s="187"/>
      <c r="L246" s="188"/>
      <c r="M246" s="189" t="s">
        <v>1</v>
      </c>
      <c r="N246" s="190" t="s">
        <v>39</v>
      </c>
      <c r="P246" s="142">
        <f>O246*H246</f>
        <v>0</v>
      </c>
      <c r="Q246" s="142">
        <v>0.06</v>
      </c>
      <c r="R246" s="142">
        <f>Q246*H246</f>
        <v>1.38</v>
      </c>
      <c r="S246" s="142">
        <v>0</v>
      </c>
      <c r="T246" s="143">
        <f>S246*H246</f>
        <v>0</v>
      </c>
      <c r="AR246" s="144" t="s">
        <v>180</v>
      </c>
      <c r="AT246" s="144" t="s">
        <v>320</v>
      </c>
      <c r="AU246" s="144" t="s">
        <v>84</v>
      </c>
      <c r="AY246" s="17" t="s">
        <v>138</v>
      </c>
      <c r="BE246" s="145">
        <f>IF(N246="základní",J246,0)</f>
        <v>0</v>
      </c>
      <c r="BF246" s="145">
        <f>IF(N246="snížená",J246,0)</f>
        <v>0</v>
      </c>
      <c r="BG246" s="145">
        <f>IF(N246="zákl. přenesená",J246,0)</f>
        <v>0</v>
      </c>
      <c r="BH246" s="145">
        <f>IF(N246="sníž. přenesená",J246,0)</f>
        <v>0</v>
      </c>
      <c r="BI246" s="145">
        <f>IF(N246="nulová",J246,0)</f>
        <v>0</v>
      </c>
      <c r="BJ246" s="17" t="s">
        <v>82</v>
      </c>
      <c r="BK246" s="145">
        <f>ROUND(I246*H246,2)</f>
        <v>0</v>
      </c>
      <c r="BL246" s="17" t="s">
        <v>143</v>
      </c>
      <c r="BM246" s="144" t="s">
        <v>1542</v>
      </c>
    </row>
    <row r="247" spans="2:65" s="11" customFormat="1" ht="22.9" customHeight="1">
      <c r="B247" s="121"/>
      <c r="D247" s="122" t="s">
        <v>73</v>
      </c>
      <c r="E247" s="150" t="s">
        <v>180</v>
      </c>
      <c r="F247" s="150" t="s">
        <v>593</v>
      </c>
      <c r="I247" s="124"/>
      <c r="J247" s="151">
        <f>BK247</f>
        <v>0</v>
      </c>
      <c r="L247" s="121"/>
      <c r="M247" s="126"/>
      <c r="P247" s="127">
        <f>SUM(P248:P251)</f>
        <v>0</v>
      </c>
      <c r="R247" s="127">
        <f>SUM(R248:R251)</f>
        <v>0.32247999999999999</v>
      </c>
      <c r="T247" s="128">
        <f>SUM(T248:T251)</f>
        <v>2.4049800000000001</v>
      </c>
      <c r="AR247" s="122" t="s">
        <v>82</v>
      </c>
      <c r="AT247" s="129" t="s">
        <v>73</v>
      </c>
      <c r="AU247" s="129" t="s">
        <v>82</v>
      </c>
      <c r="AY247" s="122" t="s">
        <v>138</v>
      </c>
      <c r="BK247" s="130">
        <f>SUM(BK248:BK251)</f>
        <v>0</v>
      </c>
    </row>
    <row r="248" spans="2:65" s="1" customFormat="1" ht="16.5" customHeight="1">
      <c r="B248" s="131"/>
      <c r="C248" s="132" t="s">
        <v>464</v>
      </c>
      <c r="D248" s="132" t="s">
        <v>139</v>
      </c>
      <c r="E248" s="133" t="s">
        <v>1543</v>
      </c>
      <c r="F248" s="134" t="s">
        <v>1544</v>
      </c>
      <c r="G248" s="135" t="s">
        <v>142</v>
      </c>
      <c r="H248" s="136">
        <v>6</v>
      </c>
      <c r="I248" s="137"/>
      <c r="J248" s="138">
        <f>ROUND(I248*H248,2)</f>
        <v>0</v>
      </c>
      <c r="K248" s="139"/>
      <c r="L248" s="32"/>
      <c r="M248" s="140" t="s">
        <v>1</v>
      </c>
      <c r="N248" s="141" t="s">
        <v>39</v>
      </c>
      <c r="P248" s="142">
        <f>O248*H248</f>
        <v>0</v>
      </c>
      <c r="Q248" s="142">
        <v>2.1080000000000002E-2</v>
      </c>
      <c r="R248" s="142">
        <f>Q248*H248</f>
        <v>0.12648000000000001</v>
      </c>
      <c r="S248" s="142">
        <v>0.40083000000000002</v>
      </c>
      <c r="T248" s="143">
        <f>S248*H248</f>
        <v>2.4049800000000001</v>
      </c>
      <c r="AR248" s="144" t="s">
        <v>143</v>
      </c>
      <c r="AT248" s="144" t="s">
        <v>139</v>
      </c>
      <c r="AU248" s="144" t="s">
        <v>84</v>
      </c>
      <c r="AY248" s="17" t="s">
        <v>138</v>
      </c>
      <c r="BE248" s="145">
        <f>IF(N248="základní",J248,0)</f>
        <v>0</v>
      </c>
      <c r="BF248" s="145">
        <f>IF(N248="snížená",J248,0)</f>
        <v>0</v>
      </c>
      <c r="BG248" s="145">
        <f>IF(N248="zákl. přenesená",J248,0)</f>
        <v>0</v>
      </c>
      <c r="BH248" s="145">
        <f>IF(N248="sníž. přenesená",J248,0)</f>
        <v>0</v>
      </c>
      <c r="BI248" s="145">
        <f>IF(N248="nulová",J248,0)</f>
        <v>0</v>
      </c>
      <c r="BJ248" s="17" t="s">
        <v>82</v>
      </c>
      <c r="BK248" s="145">
        <f>ROUND(I248*H248,2)</f>
        <v>0</v>
      </c>
      <c r="BL248" s="17" t="s">
        <v>143</v>
      </c>
      <c r="BM248" s="144" t="s">
        <v>1545</v>
      </c>
    </row>
    <row r="249" spans="2:65" s="1" customFormat="1" ht="24.2" customHeight="1">
      <c r="B249" s="131"/>
      <c r="C249" s="132" t="s">
        <v>470</v>
      </c>
      <c r="D249" s="132" t="s">
        <v>139</v>
      </c>
      <c r="E249" s="133" t="s">
        <v>1019</v>
      </c>
      <c r="F249" s="134" t="s">
        <v>1020</v>
      </c>
      <c r="G249" s="135" t="s">
        <v>298</v>
      </c>
      <c r="H249" s="136">
        <v>1</v>
      </c>
      <c r="I249" s="137"/>
      <c r="J249" s="138">
        <f>ROUND(I249*H249,2)</f>
        <v>0</v>
      </c>
      <c r="K249" s="139"/>
      <c r="L249" s="32"/>
      <c r="M249" s="140" t="s">
        <v>1</v>
      </c>
      <c r="N249" s="141" t="s">
        <v>39</v>
      </c>
      <c r="P249" s="142">
        <f>O249*H249</f>
        <v>0</v>
      </c>
      <c r="Q249" s="142">
        <v>0</v>
      </c>
      <c r="R249" s="142">
        <f>Q249*H249</f>
        <v>0</v>
      </c>
      <c r="S249" s="142">
        <v>0</v>
      </c>
      <c r="T249" s="143">
        <f>S249*H249</f>
        <v>0</v>
      </c>
      <c r="AR249" s="144" t="s">
        <v>143</v>
      </c>
      <c r="AT249" s="144" t="s">
        <v>139</v>
      </c>
      <c r="AU249" s="144" t="s">
        <v>84</v>
      </c>
      <c r="AY249" s="17" t="s">
        <v>138</v>
      </c>
      <c r="BE249" s="145">
        <f>IF(N249="základní",J249,0)</f>
        <v>0</v>
      </c>
      <c r="BF249" s="145">
        <f>IF(N249="snížená",J249,0)</f>
        <v>0</v>
      </c>
      <c r="BG249" s="145">
        <f>IF(N249="zákl. přenesená",J249,0)</f>
        <v>0</v>
      </c>
      <c r="BH249" s="145">
        <f>IF(N249="sníž. přenesená",J249,0)</f>
        <v>0</v>
      </c>
      <c r="BI249" s="145">
        <f>IF(N249="nulová",J249,0)</f>
        <v>0</v>
      </c>
      <c r="BJ249" s="17" t="s">
        <v>82</v>
      </c>
      <c r="BK249" s="145">
        <f>ROUND(I249*H249,2)</f>
        <v>0</v>
      </c>
      <c r="BL249" s="17" t="s">
        <v>143</v>
      </c>
      <c r="BM249" s="144" t="s">
        <v>1546</v>
      </c>
    </row>
    <row r="250" spans="2:65" s="12" customFormat="1" ht="11.25">
      <c r="B250" s="152"/>
      <c r="D250" s="146" t="s">
        <v>178</v>
      </c>
      <c r="E250" s="153" t="s">
        <v>1</v>
      </c>
      <c r="F250" s="154" t="s">
        <v>1547</v>
      </c>
      <c r="H250" s="155">
        <v>1</v>
      </c>
      <c r="I250" s="156"/>
      <c r="L250" s="152"/>
      <c r="M250" s="157"/>
      <c r="T250" s="158"/>
      <c r="AT250" s="153" t="s">
        <v>178</v>
      </c>
      <c r="AU250" s="153" t="s">
        <v>84</v>
      </c>
      <c r="AV250" s="12" t="s">
        <v>84</v>
      </c>
      <c r="AW250" s="12" t="s">
        <v>31</v>
      </c>
      <c r="AX250" s="12" t="s">
        <v>82</v>
      </c>
      <c r="AY250" s="153" t="s">
        <v>138</v>
      </c>
    </row>
    <row r="251" spans="2:65" s="1" customFormat="1" ht="21.75" customHeight="1">
      <c r="B251" s="131"/>
      <c r="C251" s="180" t="s">
        <v>475</v>
      </c>
      <c r="D251" s="180" t="s">
        <v>320</v>
      </c>
      <c r="E251" s="181" t="s">
        <v>1023</v>
      </c>
      <c r="F251" s="182" t="s">
        <v>1024</v>
      </c>
      <c r="G251" s="183" t="s">
        <v>298</v>
      </c>
      <c r="H251" s="184">
        <v>1</v>
      </c>
      <c r="I251" s="185"/>
      <c r="J251" s="186">
        <f>ROUND(I251*H251,2)</f>
        <v>0</v>
      </c>
      <c r="K251" s="187"/>
      <c r="L251" s="188"/>
      <c r="M251" s="189" t="s">
        <v>1</v>
      </c>
      <c r="N251" s="190" t="s">
        <v>39</v>
      </c>
      <c r="P251" s="142">
        <f>O251*H251</f>
        <v>0</v>
      </c>
      <c r="Q251" s="142">
        <v>0.19600000000000001</v>
      </c>
      <c r="R251" s="142">
        <f>Q251*H251</f>
        <v>0.19600000000000001</v>
      </c>
      <c r="S251" s="142">
        <v>0</v>
      </c>
      <c r="T251" s="143">
        <f>S251*H251</f>
        <v>0</v>
      </c>
      <c r="AR251" s="144" t="s">
        <v>180</v>
      </c>
      <c r="AT251" s="144" t="s">
        <v>320</v>
      </c>
      <c r="AU251" s="144" t="s">
        <v>84</v>
      </c>
      <c r="AY251" s="17" t="s">
        <v>138</v>
      </c>
      <c r="BE251" s="145">
        <f>IF(N251="základní",J251,0)</f>
        <v>0</v>
      </c>
      <c r="BF251" s="145">
        <f>IF(N251="snížená",J251,0)</f>
        <v>0</v>
      </c>
      <c r="BG251" s="145">
        <f>IF(N251="zákl. přenesená",J251,0)</f>
        <v>0</v>
      </c>
      <c r="BH251" s="145">
        <f>IF(N251="sníž. přenesená",J251,0)</f>
        <v>0</v>
      </c>
      <c r="BI251" s="145">
        <f>IF(N251="nulová",J251,0)</f>
        <v>0</v>
      </c>
      <c r="BJ251" s="17" t="s">
        <v>82</v>
      </c>
      <c r="BK251" s="145">
        <f>ROUND(I251*H251,2)</f>
        <v>0</v>
      </c>
      <c r="BL251" s="17" t="s">
        <v>143</v>
      </c>
      <c r="BM251" s="144" t="s">
        <v>1548</v>
      </c>
    </row>
    <row r="252" spans="2:65" s="11" customFormat="1" ht="22.9" customHeight="1">
      <c r="B252" s="121"/>
      <c r="D252" s="122" t="s">
        <v>73</v>
      </c>
      <c r="E252" s="150" t="s">
        <v>186</v>
      </c>
      <c r="F252" s="150" t="s">
        <v>240</v>
      </c>
      <c r="I252" s="124"/>
      <c r="J252" s="151">
        <f>BK252</f>
        <v>0</v>
      </c>
      <c r="L252" s="121"/>
      <c r="M252" s="126"/>
      <c r="P252" s="127">
        <f>SUM(P253:P262)</f>
        <v>0</v>
      </c>
      <c r="R252" s="127">
        <f>SUM(R253:R262)</f>
        <v>0.41199999999999992</v>
      </c>
      <c r="T252" s="128">
        <f>SUM(T253:T262)</f>
        <v>0</v>
      </c>
      <c r="AR252" s="122" t="s">
        <v>82</v>
      </c>
      <c r="AT252" s="129" t="s">
        <v>73</v>
      </c>
      <c r="AU252" s="129" t="s">
        <v>82</v>
      </c>
      <c r="AY252" s="122" t="s">
        <v>138</v>
      </c>
      <c r="BK252" s="130">
        <f>SUM(BK253:BK262)</f>
        <v>0</v>
      </c>
    </row>
    <row r="253" spans="2:65" s="1" customFormat="1" ht="16.5" customHeight="1">
      <c r="B253" s="131"/>
      <c r="C253" s="132" t="s">
        <v>479</v>
      </c>
      <c r="D253" s="132" t="s">
        <v>139</v>
      </c>
      <c r="E253" s="133" t="s">
        <v>1549</v>
      </c>
      <c r="F253" s="134" t="s">
        <v>1550</v>
      </c>
      <c r="G253" s="135" t="s">
        <v>298</v>
      </c>
      <c r="H253" s="136">
        <v>10</v>
      </c>
      <c r="I253" s="137"/>
      <c r="J253" s="138">
        <f>ROUND(I253*H253,2)</f>
        <v>0</v>
      </c>
      <c r="K253" s="139"/>
      <c r="L253" s="32"/>
      <c r="M253" s="140" t="s">
        <v>1</v>
      </c>
      <c r="N253" s="141" t="s">
        <v>39</v>
      </c>
      <c r="P253" s="142">
        <f>O253*H253</f>
        <v>0</v>
      </c>
      <c r="Q253" s="142">
        <v>0</v>
      </c>
      <c r="R253" s="142">
        <f>Q253*H253</f>
        <v>0</v>
      </c>
      <c r="S253" s="142">
        <v>0</v>
      </c>
      <c r="T253" s="143">
        <f>S253*H253</f>
        <v>0</v>
      </c>
      <c r="AR253" s="144" t="s">
        <v>143</v>
      </c>
      <c r="AT253" s="144" t="s">
        <v>139</v>
      </c>
      <c r="AU253" s="144" t="s">
        <v>84</v>
      </c>
      <c r="AY253" s="17" t="s">
        <v>138</v>
      </c>
      <c r="BE253" s="145">
        <f>IF(N253="základní",J253,0)</f>
        <v>0</v>
      </c>
      <c r="BF253" s="145">
        <f>IF(N253="snížená",J253,0)</f>
        <v>0</v>
      </c>
      <c r="BG253" s="145">
        <f>IF(N253="zákl. přenesená",J253,0)</f>
        <v>0</v>
      </c>
      <c r="BH253" s="145">
        <f>IF(N253="sníž. přenesená",J253,0)</f>
        <v>0</v>
      </c>
      <c r="BI253" s="145">
        <f>IF(N253="nulová",J253,0)</f>
        <v>0</v>
      </c>
      <c r="BJ253" s="17" t="s">
        <v>82</v>
      </c>
      <c r="BK253" s="145">
        <f>ROUND(I253*H253,2)</f>
        <v>0</v>
      </c>
      <c r="BL253" s="17" t="s">
        <v>143</v>
      </c>
      <c r="BM253" s="144" t="s">
        <v>1551</v>
      </c>
    </row>
    <row r="254" spans="2:65" s="1" customFormat="1" ht="19.5">
      <c r="B254" s="32"/>
      <c r="D254" s="146" t="s">
        <v>145</v>
      </c>
      <c r="F254" s="147" t="s">
        <v>1552</v>
      </c>
      <c r="I254" s="148"/>
      <c r="L254" s="32"/>
      <c r="M254" s="149"/>
      <c r="T254" s="56"/>
      <c r="AT254" s="17" t="s">
        <v>145</v>
      </c>
      <c r="AU254" s="17" t="s">
        <v>84</v>
      </c>
    </row>
    <row r="255" spans="2:65" s="1" customFormat="1" ht="24.2" customHeight="1">
      <c r="B255" s="131"/>
      <c r="C255" s="180" t="s">
        <v>485</v>
      </c>
      <c r="D255" s="180" t="s">
        <v>320</v>
      </c>
      <c r="E255" s="181" t="s">
        <v>1553</v>
      </c>
      <c r="F255" s="182" t="s">
        <v>1554</v>
      </c>
      <c r="G255" s="183" t="s">
        <v>298</v>
      </c>
      <c r="H255" s="184">
        <v>10</v>
      </c>
      <c r="I255" s="185"/>
      <c r="J255" s="186">
        <f>ROUND(I255*H255,2)</f>
        <v>0</v>
      </c>
      <c r="K255" s="187"/>
      <c r="L255" s="188"/>
      <c r="M255" s="189" t="s">
        <v>1</v>
      </c>
      <c r="N255" s="190" t="s">
        <v>39</v>
      </c>
      <c r="P255" s="142">
        <f>O255*H255</f>
        <v>0</v>
      </c>
      <c r="Q255" s="142">
        <v>0.03</v>
      </c>
      <c r="R255" s="142">
        <f>Q255*H255</f>
        <v>0.3</v>
      </c>
      <c r="S255" s="142">
        <v>0</v>
      </c>
      <c r="T255" s="143">
        <f>S255*H255</f>
        <v>0</v>
      </c>
      <c r="AR255" s="144" t="s">
        <v>180</v>
      </c>
      <c r="AT255" s="144" t="s">
        <v>320</v>
      </c>
      <c r="AU255" s="144" t="s">
        <v>84</v>
      </c>
      <c r="AY255" s="17" t="s">
        <v>138</v>
      </c>
      <c r="BE255" s="145">
        <f>IF(N255="základní",J255,0)</f>
        <v>0</v>
      </c>
      <c r="BF255" s="145">
        <f>IF(N255="snížená",J255,0)</f>
        <v>0</v>
      </c>
      <c r="BG255" s="145">
        <f>IF(N255="zákl. přenesená",J255,0)</f>
        <v>0</v>
      </c>
      <c r="BH255" s="145">
        <f>IF(N255="sníž. přenesená",J255,0)</f>
        <v>0</v>
      </c>
      <c r="BI255" s="145">
        <f>IF(N255="nulová",J255,0)</f>
        <v>0</v>
      </c>
      <c r="BJ255" s="17" t="s">
        <v>82</v>
      </c>
      <c r="BK255" s="145">
        <f>ROUND(I255*H255,2)</f>
        <v>0</v>
      </c>
      <c r="BL255" s="17" t="s">
        <v>143</v>
      </c>
      <c r="BM255" s="144" t="s">
        <v>1555</v>
      </c>
    </row>
    <row r="256" spans="2:65" s="1" customFormat="1" ht="19.5">
      <c r="B256" s="32"/>
      <c r="D256" s="146" t="s">
        <v>145</v>
      </c>
      <c r="F256" s="147" t="s">
        <v>1556</v>
      </c>
      <c r="I256" s="148"/>
      <c r="L256" s="32"/>
      <c r="M256" s="149"/>
      <c r="T256" s="56"/>
      <c r="AT256" s="17" t="s">
        <v>145</v>
      </c>
      <c r="AU256" s="17" t="s">
        <v>84</v>
      </c>
    </row>
    <row r="257" spans="2:65" s="1" customFormat="1" ht="16.5" customHeight="1">
      <c r="B257" s="131"/>
      <c r="C257" s="180" t="s">
        <v>489</v>
      </c>
      <c r="D257" s="180" t="s">
        <v>320</v>
      </c>
      <c r="E257" s="181" t="s">
        <v>1557</v>
      </c>
      <c r="F257" s="182" t="s">
        <v>1558</v>
      </c>
      <c r="G257" s="183" t="s">
        <v>298</v>
      </c>
      <c r="H257" s="184">
        <v>1</v>
      </c>
      <c r="I257" s="185"/>
      <c r="J257" s="186">
        <f>ROUND(I257*H257,2)</f>
        <v>0</v>
      </c>
      <c r="K257" s="187"/>
      <c r="L257" s="188"/>
      <c r="M257" s="189" t="s">
        <v>1</v>
      </c>
      <c r="N257" s="190" t="s">
        <v>39</v>
      </c>
      <c r="P257" s="142">
        <f>O257*H257</f>
        <v>0</v>
      </c>
      <c r="Q257" s="142">
        <v>0.04</v>
      </c>
      <c r="R257" s="142">
        <f>Q257*H257</f>
        <v>0.04</v>
      </c>
      <c r="S257" s="142">
        <v>0</v>
      </c>
      <c r="T257" s="143">
        <f>S257*H257</f>
        <v>0</v>
      </c>
      <c r="AR257" s="144" t="s">
        <v>180</v>
      </c>
      <c r="AT257" s="144" t="s">
        <v>320</v>
      </c>
      <c r="AU257" s="144" t="s">
        <v>84</v>
      </c>
      <c r="AY257" s="17" t="s">
        <v>138</v>
      </c>
      <c r="BE257" s="145">
        <f>IF(N257="základní",J257,0)</f>
        <v>0</v>
      </c>
      <c r="BF257" s="145">
        <f>IF(N257="snížená",J257,0)</f>
        <v>0</v>
      </c>
      <c r="BG257" s="145">
        <f>IF(N257="zákl. přenesená",J257,0)</f>
        <v>0</v>
      </c>
      <c r="BH257" s="145">
        <f>IF(N257="sníž. přenesená",J257,0)</f>
        <v>0</v>
      </c>
      <c r="BI257" s="145">
        <f>IF(N257="nulová",J257,0)</f>
        <v>0</v>
      </c>
      <c r="BJ257" s="17" t="s">
        <v>82</v>
      </c>
      <c r="BK257" s="145">
        <f>ROUND(I257*H257,2)</f>
        <v>0</v>
      </c>
      <c r="BL257" s="17" t="s">
        <v>143</v>
      </c>
      <c r="BM257" s="144" t="s">
        <v>1559</v>
      </c>
    </row>
    <row r="258" spans="2:65" s="1" customFormat="1" ht="19.5">
      <c r="B258" s="32"/>
      <c r="D258" s="146" t="s">
        <v>145</v>
      </c>
      <c r="F258" s="147" t="s">
        <v>1560</v>
      </c>
      <c r="I258" s="148"/>
      <c r="L258" s="32"/>
      <c r="M258" s="149"/>
      <c r="T258" s="56"/>
      <c r="AT258" s="17" t="s">
        <v>145</v>
      </c>
      <c r="AU258" s="17" t="s">
        <v>84</v>
      </c>
    </row>
    <row r="259" spans="2:65" s="1" customFormat="1" ht="16.5" customHeight="1">
      <c r="B259" s="131"/>
      <c r="C259" s="180" t="s">
        <v>496</v>
      </c>
      <c r="D259" s="180" t="s">
        <v>320</v>
      </c>
      <c r="E259" s="181" t="s">
        <v>1561</v>
      </c>
      <c r="F259" s="182" t="s">
        <v>1562</v>
      </c>
      <c r="G259" s="183" t="s">
        <v>298</v>
      </c>
      <c r="H259" s="184">
        <v>1</v>
      </c>
      <c r="I259" s="185"/>
      <c r="J259" s="186">
        <f>ROUND(I259*H259,2)</f>
        <v>0</v>
      </c>
      <c r="K259" s="187"/>
      <c r="L259" s="188"/>
      <c r="M259" s="189" t="s">
        <v>1</v>
      </c>
      <c r="N259" s="190" t="s">
        <v>39</v>
      </c>
      <c r="P259" s="142">
        <f>O259*H259</f>
        <v>0</v>
      </c>
      <c r="Q259" s="142">
        <v>0.04</v>
      </c>
      <c r="R259" s="142">
        <f>Q259*H259</f>
        <v>0.04</v>
      </c>
      <c r="S259" s="142">
        <v>0</v>
      </c>
      <c r="T259" s="143">
        <f>S259*H259</f>
        <v>0</v>
      </c>
      <c r="AR259" s="144" t="s">
        <v>180</v>
      </c>
      <c r="AT259" s="144" t="s">
        <v>320</v>
      </c>
      <c r="AU259" s="144" t="s">
        <v>84</v>
      </c>
      <c r="AY259" s="17" t="s">
        <v>138</v>
      </c>
      <c r="BE259" s="145">
        <f>IF(N259="základní",J259,0)</f>
        <v>0</v>
      </c>
      <c r="BF259" s="145">
        <f>IF(N259="snížená",J259,0)</f>
        <v>0</v>
      </c>
      <c r="BG259" s="145">
        <f>IF(N259="zákl. přenesená",J259,0)</f>
        <v>0</v>
      </c>
      <c r="BH259" s="145">
        <f>IF(N259="sníž. přenesená",J259,0)</f>
        <v>0</v>
      </c>
      <c r="BI259" s="145">
        <f>IF(N259="nulová",J259,0)</f>
        <v>0</v>
      </c>
      <c r="BJ259" s="17" t="s">
        <v>82</v>
      </c>
      <c r="BK259" s="145">
        <f>ROUND(I259*H259,2)</f>
        <v>0</v>
      </c>
      <c r="BL259" s="17" t="s">
        <v>143</v>
      </c>
      <c r="BM259" s="144" t="s">
        <v>1563</v>
      </c>
    </row>
    <row r="260" spans="2:65" s="1" customFormat="1" ht="19.5">
      <c r="B260" s="32"/>
      <c r="D260" s="146" t="s">
        <v>145</v>
      </c>
      <c r="F260" s="147" t="s">
        <v>1560</v>
      </c>
      <c r="I260" s="148"/>
      <c r="L260" s="32"/>
      <c r="M260" s="149"/>
      <c r="T260" s="56"/>
      <c r="AT260" s="17" t="s">
        <v>145</v>
      </c>
      <c r="AU260" s="17" t="s">
        <v>84</v>
      </c>
    </row>
    <row r="261" spans="2:65" s="1" customFormat="1" ht="16.5" customHeight="1">
      <c r="B261" s="131"/>
      <c r="C261" s="180" t="s">
        <v>501</v>
      </c>
      <c r="D261" s="180" t="s">
        <v>320</v>
      </c>
      <c r="E261" s="181" t="s">
        <v>1564</v>
      </c>
      <c r="F261" s="182" t="s">
        <v>1565</v>
      </c>
      <c r="G261" s="183" t="s">
        <v>298</v>
      </c>
      <c r="H261" s="184">
        <v>1</v>
      </c>
      <c r="I261" s="185"/>
      <c r="J261" s="186">
        <f>ROUND(I261*H261,2)</f>
        <v>0</v>
      </c>
      <c r="K261" s="187"/>
      <c r="L261" s="188"/>
      <c r="M261" s="189" t="s">
        <v>1</v>
      </c>
      <c r="N261" s="190" t="s">
        <v>39</v>
      </c>
      <c r="P261" s="142">
        <f>O261*H261</f>
        <v>0</v>
      </c>
      <c r="Q261" s="142">
        <v>3.2000000000000001E-2</v>
      </c>
      <c r="R261" s="142">
        <f>Q261*H261</f>
        <v>3.2000000000000001E-2</v>
      </c>
      <c r="S261" s="142">
        <v>0</v>
      </c>
      <c r="T261" s="143">
        <f>S261*H261</f>
        <v>0</v>
      </c>
      <c r="AR261" s="144" t="s">
        <v>180</v>
      </c>
      <c r="AT261" s="144" t="s">
        <v>320</v>
      </c>
      <c r="AU261" s="144" t="s">
        <v>84</v>
      </c>
      <c r="AY261" s="17" t="s">
        <v>138</v>
      </c>
      <c r="BE261" s="145">
        <f>IF(N261="základní",J261,0)</f>
        <v>0</v>
      </c>
      <c r="BF261" s="145">
        <f>IF(N261="snížená",J261,0)</f>
        <v>0</v>
      </c>
      <c r="BG261" s="145">
        <f>IF(N261="zákl. přenesená",J261,0)</f>
        <v>0</v>
      </c>
      <c r="BH261" s="145">
        <f>IF(N261="sníž. přenesená",J261,0)</f>
        <v>0</v>
      </c>
      <c r="BI261" s="145">
        <f>IF(N261="nulová",J261,0)</f>
        <v>0</v>
      </c>
      <c r="BJ261" s="17" t="s">
        <v>82</v>
      </c>
      <c r="BK261" s="145">
        <f>ROUND(I261*H261,2)</f>
        <v>0</v>
      </c>
      <c r="BL261" s="17" t="s">
        <v>143</v>
      </c>
      <c r="BM261" s="144" t="s">
        <v>1566</v>
      </c>
    </row>
    <row r="262" spans="2:65" s="1" customFormat="1" ht="19.5">
      <c r="B262" s="32"/>
      <c r="D262" s="146" t="s">
        <v>145</v>
      </c>
      <c r="F262" s="147" t="s">
        <v>1560</v>
      </c>
      <c r="I262" s="148"/>
      <c r="L262" s="32"/>
      <c r="M262" s="149"/>
      <c r="T262" s="56"/>
      <c r="AT262" s="17" t="s">
        <v>145</v>
      </c>
      <c r="AU262" s="17" t="s">
        <v>84</v>
      </c>
    </row>
    <row r="263" spans="2:65" s="11" customFormat="1" ht="25.9" customHeight="1">
      <c r="B263" s="121"/>
      <c r="D263" s="122" t="s">
        <v>73</v>
      </c>
      <c r="E263" s="123" t="s">
        <v>1032</v>
      </c>
      <c r="F263" s="123" t="s">
        <v>1033</v>
      </c>
      <c r="I263" s="124"/>
      <c r="J263" s="125">
        <f>BK263</f>
        <v>0</v>
      </c>
      <c r="L263" s="121"/>
      <c r="M263" s="126"/>
      <c r="P263" s="127">
        <f>P264+P278+P294+P296</f>
        <v>0</v>
      </c>
      <c r="R263" s="127">
        <f>R264+R278+R294+R296</f>
        <v>3.4260783400000006</v>
      </c>
      <c r="T263" s="128">
        <f>T264+T278+T294+T296</f>
        <v>0</v>
      </c>
      <c r="AR263" s="122" t="s">
        <v>84</v>
      </c>
      <c r="AT263" s="129" t="s">
        <v>73</v>
      </c>
      <c r="AU263" s="129" t="s">
        <v>74</v>
      </c>
      <c r="AY263" s="122" t="s">
        <v>138</v>
      </c>
      <c r="BK263" s="130">
        <f>BK264+BK278+BK294+BK296</f>
        <v>0</v>
      </c>
    </row>
    <row r="264" spans="2:65" s="11" customFormat="1" ht="22.9" customHeight="1">
      <c r="B264" s="121"/>
      <c r="D264" s="122" t="s">
        <v>73</v>
      </c>
      <c r="E264" s="150" t="s">
        <v>1567</v>
      </c>
      <c r="F264" s="150" t="s">
        <v>1568</v>
      </c>
      <c r="I264" s="124"/>
      <c r="J264" s="151">
        <f>BK264</f>
        <v>0</v>
      </c>
      <c r="L264" s="121"/>
      <c r="M264" s="126"/>
      <c r="P264" s="127">
        <f>SUM(P265:P277)</f>
        <v>0</v>
      </c>
      <c r="R264" s="127">
        <f>SUM(R265:R277)</f>
        <v>2.1599336000000005</v>
      </c>
      <c r="T264" s="128">
        <f>SUM(T265:T277)</f>
        <v>0</v>
      </c>
      <c r="AR264" s="122" t="s">
        <v>84</v>
      </c>
      <c r="AT264" s="129" t="s">
        <v>73</v>
      </c>
      <c r="AU264" s="129" t="s">
        <v>82</v>
      </c>
      <c r="AY264" s="122" t="s">
        <v>138</v>
      </c>
      <c r="BK264" s="130">
        <f>SUM(BK265:BK277)</f>
        <v>0</v>
      </c>
    </row>
    <row r="265" spans="2:65" s="1" customFormat="1" ht="33" customHeight="1">
      <c r="B265" s="131"/>
      <c r="C265" s="132" t="s">
        <v>506</v>
      </c>
      <c r="D265" s="132" t="s">
        <v>139</v>
      </c>
      <c r="E265" s="133" t="s">
        <v>1569</v>
      </c>
      <c r="F265" s="134" t="s">
        <v>1570</v>
      </c>
      <c r="G265" s="135" t="s">
        <v>176</v>
      </c>
      <c r="H265" s="136">
        <v>123.6</v>
      </c>
      <c r="I265" s="137"/>
      <c r="J265" s="138">
        <f>ROUND(I265*H265,2)</f>
        <v>0</v>
      </c>
      <c r="K265" s="139"/>
      <c r="L265" s="32"/>
      <c r="M265" s="140" t="s">
        <v>1</v>
      </c>
      <c r="N265" s="141" t="s">
        <v>39</v>
      </c>
      <c r="P265" s="142">
        <f>O265*H265</f>
        <v>0</v>
      </c>
      <c r="Q265" s="142">
        <v>0</v>
      </c>
      <c r="R265" s="142">
        <f>Q265*H265</f>
        <v>0</v>
      </c>
      <c r="S265" s="142">
        <v>0</v>
      </c>
      <c r="T265" s="143">
        <f>S265*H265</f>
        <v>0</v>
      </c>
      <c r="AR265" s="144" t="s">
        <v>367</v>
      </c>
      <c r="AT265" s="144" t="s">
        <v>139</v>
      </c>
      <c r="AU265" s="144" t="s">
        <v>84</v>
      </c>
      <c r="AY265" s="17" t="s">
        <v>138</v>
      </c>
      <c r="BE265" s="145">
        <f>IF(N265="základní",J265,0)</f>
        <v>0</v>
      </c>
      <c r="BF265" s="145">
        <f>IF(N265="snížená",J265,0)</f>
        <v>0</v>
      </c>
      <c r="BG265" s="145">
        <f>IF(N265="zákl. přenesená",J265,0)</f>
        <v>0</v>
      </c>
      <c r="BH265" s="145">
        <f>IF(N265="sníž. přenesená",J265,0)</f>
        <v>0</v>
      </c>
      <c r="BI265" s="145">
        <f>IF(N265="nulová",J265,0)</f>
        <v>0</v>
      </c>
      <c r="BJ265" s="17" t="s">
        <v>82</v>
      </c>
      <c r="BK265" s="145">
        <f>ROUND(I265*H265,2)</f>
        <v>0</v>
      </c>
      <c r="BL265" s="17" t="s">
        <v>367</v>
      </c>
      <c r="BM265" s="144" t="s">
        <v>1571</v>
      </c>
    </row>
    <row r="266" spans="2:65" s="12" customFormat="1" ht="22.5">
      <c r="B266" s="152"/>
      <c r="D266" s="146" t="s">
        <v>178</v>
      </c>
      <c r="E266" s="153" t="s">
        <v>1</v>
      </c>
      <c r="F266" s="154" t="s">
        <v>1572</v>
      </c>
      <c r="H266" s="155">
        <v>38.4</v>
      </c>
      <c r="I266" s="156"/>
      <c r="L266" s="152"/>
      <c r="M266" s="157"/>
      <c r="T266" s="158"/>
      <c r="AT266" s="153" t="s">
        <v>178</v>
      </c>
      <c r="AU266" s="153" t="s">
        <v>84</v>
      </c>
      <c r="AV266" s="12" t="s">
        <v>84</v>
      </c>
      <c r="AW266" s="12" t="s">
        <v>31</v>
      </c>
      <c r="AX266" s="12" t="s">
        <v>74</v>
      </c>
      <c r="AY266" s="153" t="s">
        <v>138</v>
      </c>
    </row>
    <row r="267" spans="2:65" s="12" customFormat="1" ht="22.5">
      <c r="B267" s="152"/>
      <c r="D267" s="146" t="s">
        <v>178</v>
      </c>
      <c r="E267" s="153" t="s">
        <v>1</v>
      </c>
      <c r="F267" s="154" t="s">
        <v>1573</v>
      </c>
      <c r="H267" s="155">
        <v>30</v>
      </c>
      <c r="I267" s="156"/>
      <c r="L267" s="152"/>
      <c r="M267" s="157"/>
      <c r="T267" s="158"/>
      <c r="AT267" s="153" t="s">
        <v>178</v>
      </c>
      <c r="AU267" s="153" t="s">
        <v>84</v>
      </c>
      <c r="AV267" s="12" t="s">
        <v>84</v>
      </c>
      <c r="AW267" s="12" t="s">
        <v>31</v>
      </c>
      <c r="AX267" s="12" t="s">
        <v>74</v>
      </c>
      <c r="AY267" s="153" t="s">
        <v>138</v>
      </c>
    </row>
    <row r="268" spans="2:65" s="12" customFormat="1" ht="11.25">
      <c r="B268" s="152"/>
      <c r="D268" s="146" t="s">
        <v>178</v>
      </c>
      <c r="E268" s="153" t="s">
        <v>1</v>
      </c>
      <c r="F268" s="154" t="s">
        <v>1574</v>
      </c>
      <c r="H268" s="155">
        <v>19.2</v>
      </c>
      <c r="I268" s="156"/>
      <c r="L268" s="152"/>
      <c r="M268" s="157"/>
      <c r="T268" s="158"/>
      <c r="AT268" s="153" t="s">
        <v>178</v>
      </c>
      <c r="AU268" s="153" t="s">
        <v>84</v>
      </c>
      <c r="AV268" s="12" t="s">
        <v>84</v>
      </c>
      <c r="AW268" s="12" t="s">
        <v>31</v>
      </c>
      <c r="AX268" s="12" t="s">
        <v>74</v>
      </c>
      <c r="AY268" s="153" t="s">
        <v>138</v>
      </c>
    </row>
    <row r="269" spans="2:65" s="12" customFormat="1" ht="11.25">
      <c r="B269" s="152"/>
      <c r="D269" s="146" t="s">
        <v>178</v>
      </c>
      <c r="E269" s="153" t="s">
        <v>1</v>
      </c>
      <c r="F269" s="154" t="s">
        <v>1575</v>
      </c>
      <c r="H269" s="155">
        <v>36</v>
      </c>
      <c r="I269" s="156"/>
      <c r="L269" s="152"/>
      <c r="M269" s="157"/>
      <c r="T269" s="158"/>
      <c r="AT269" s="153" t="s">
        <v>178</v>
      </c>
      <c r="AU269" s="153" t="s">
        <v>84</v>
      </c>
      <c r="AV269" s="12" t="s">
        <v>84</v>
      </c>
      <c r="AW269" s="12" t="s">
        <v>31</v>
      </c>
      <c r="AX269" s="12" t="s">
        <v>74</v>
      </c>
      <c r="AY269" s="153" t="s">
        <v>138</v>
      </c>
    </row>
    <row r="270" spans="2:65" s="14" customFormat="1" ht="11.25">
      <c r="B270" s="173"/>
      <c r="D270" s="146" t="s">
        <v>178</v>
      </c>
      <c r="E270" s="174" t="s">
        <v>1371</v>
      </c>
      <c r="F270" s="175" t="s">
        <v>304</v>
      </c>
      <c r="H270" s="176">
        <v>123.6</v>
      </c>
      <c r="I270" s="177"/>
      <c r="L270" s="173"/>
      <c r="M270" s="178"/>
      <c r="T270" s="179"/>
      <c r="AT270" s="174" t="s">
        <v>178</v>
      </c>
      <c r="AU270" s="174" t="s">
        <v>84</v>
      </c>
      <c r="AV270" s="14" t="s">
        <v>154</v>
      </c>
      <c r="AW270" s="14" t="s">
        <v>31</v>
      </c>
      <c r="AX270" s="14" t="s">
        <v>74</v>
      </c>
      <c r="AY270" s="174" t="s">
        <v>138</v>
      </c>
    </row>
    <row r="271" spans="2:65" s="13" customFormat="1" ht="11.25">
      <c r="B271" s="163"/>
      <c r="D271" s="146" t="s">
        <v>178</v>
      </c>
      <c r="E271" s="164" t="s">
        <v>1</v>
      </c>
      <c r="F271" s="165" t="s">
        <v>221</v>
      </c>
      <c r="H271" s="166">
        <v>123.6</v>
      </c>
      <c r="I271" s="167"/>
      <c r="L271" s="163"/>
      <c r="M271" s="168"/>
      <c r="T271" s="169"/>
      <c r="AT271" s="164" t="s">
        <v>178</v>
      </c>
      <c r="AU271" s="164" t="s">
        <v>84</v>
      </c>
      <c r="AV271" s="13" t="s">
        <v>143</v>
      </c>
      <c r="AW271" s="13" t="s">
        <v>31</v>
      </c>
      <c r="AX271" s="13" t="s">
        <v>82</v>
      </c>
      <c r="AY271" s="164" t="s">
        <v>138</v>
      </c>
    </row>
    <row r="272" spans="2:65" s="1" customFormat="1" ht="24.2" customHeight="1">
      <c r="B272" s="131"/>
      <c r="C272" s="180" t="s">
        <v>512</v>
      </c>
      <c r="D272" s="180" t="s">
        <v>320</v>
      </c>
      <c r="E272" s="181" t="s">
        <v>1576</v>
      </c>
      <c r="F272" s="182" t="s">
        <v>1577</v>
      </c>
      <c r="G272" s="183" t="s">
        <v>214</v>
      </c>
      <c r="H272" s="184">
        <v>3.7639999999999998</v>
      </c>
      <c r="I272" s="185"/>
      <c r="J272" s="186">
        <f>ROUND(I272*H272,2)</f>
        <v>0</v>
      </c>
      <c r="K272" s="187"/>
      <c r="L272" s="188"/>
      <c r="M272" s="189" t="s">
        <v>1</v>
      </c>
      <c r="N272" s="190" t="s">
        <v>39</v>
      </c>
      <c r="P272" s="142">
        <f>O272*H272</f>
        <v>0</v>
      </c>
      <c r="Q272" s="142">
        <v>0.55000000000000004</v>
      </c>
      <c r="R272" s="142">
        <f>Q272*H272</f>
        <v>2.0702000000000003</v>
      </c>
      <c r="S272" s="142">
        <v>0</v>
      </c>
      <c r="T272" s="143">
        <f>S272*H272</f>
        <v>0</v>
      </c>
      <c r="AR272" s="144" t="s">
        <v>445</v>
      </c>
      <c r="AT272" s="144" t="s">
        <v>320</v>
      </c>
      <c r="AU272" s="144" t="s">
        <v>84</v>
      </c>
      <c r="AY272" s="17" t="s">
        <v>138</v>
      </c>
      <c r="BE272" s="145">
        <f>IF(N272="základní",J272,0)</f>
        <v>0</v>
      </c>
      <c r="BF272" s="145">
        <f>IF(N272="snížená",J272,0)</f>
        <v>0</v>
      </c>
      <c r="BG272" s="145">
        <f>IF(N272="zákl. přenesená",J272,0)</f>
        <v>0</v>
      </c>
      <c r="BH272" s="145">
        <f>IF(N272="sníž. přenesená",J272,0)</f>
        <v>0</v>
      </c>
      <c r="BI272" s="145">
        <f>IF(N272="nulová",J272,0)</f>
        <v>0</v>
      </c>
      <c r="BJ272" s="17" t="s">
        <v>82</v>
      </c>
      <c r="BK272" s="145">
        <f>ROUND(I272*H272,2)</f>
        <v>0</v>
      </c>
      <c r="BL272" s="17" t="s">
        <v>367</v>
      </c>
      <c r="BM272" s="144" t="s">
        <v>1578</v>
      </c>
    </row>
    <row r="273" spans="2:65" s="12" customFormat="1" ht="11.25">
      <c r="B273" s="152"/>
      <c r="D273" s="146" t="s">
        <v>178</v>
      </c>
      <c r="E273" s="153" t="s">
        <v>1</v>
      </c>
      <c r="F273" s="154" t="s">
        <v>1382</v>
      </c>
      <c r="H273" s="155">
        <v>3.7080000000000002</v>
      </c>
      <c r="I273" s="156"/>
      <c r="L273" s="152"/>
      <c r="M273" s="157"/>
      <c r="T273" s="158"/>
      <c r="AT273" s="153" t="s">
        <v>178</v>
      </c>
      <c r="AU273" s="153" t="s">
        <v>84</v>
      </c>
      <c r="AV273" s="12" t="s">
        <v>84</v>
      </c>
      <c r="AW273" s="12" t="s">
        <v>31</v>
      </c>
      <c r="AX273" s="12" t="s">
        <v>82</v>
      </c>
      <c r="AY273" s="153" t="s">
        <v>138</v>
      </c>
    </row>
    <row r="274" spans="2:65" s="12" customFormat="1" ht="11.25">
      <c r="B274" s="152"/>
      <c r="D274" s="146" t="s">
        <v>178</v>
      </c>
      <c r="F274" s="154" t="s">
        <v>1579</v>
      </c>
      <c r="H274" s="155">
        <v>3.7639999999999998</v>
      </c>
      <c r="I274" s="156"/>
      <c r="L274" s="152"/>
      <c r="M274" s="157"/>
      <c r="T274" s="158"/>
      <c r="AT274" s="153" t="s">
        <v>178</v>
      </c>
      <c r="AU274" s="153" t="s">
        <v>84</v>
      </c>
      <c r="AV274" s="12" t="s">
        <v>84</v>
      </c>
      <c r="AW274" s="12" t="s">
        <v>3</v>
      </c>
      <c r="AX274" s="12" t="s">
        <v>82</v>
      </c>
      <c r="AY274" s="153" t="s">
        <v>138</v>
      </c>
    </row>
    <row r="275" spans="2:65" s="1" customFormat="1" ht="16.5" customHeight="1">
      <c r="B275" s="131"/>
      <c r="C275" s="132" t="s">
        <v>517</v>
      </c>
      <c r="D275" s="132" t="s">
        <v>139</v>
      </c>
      <c r="E275" s="133" t="s">
        <v>1580</v>
      </c>
      <c r="F275" s="134" t="s">
        <v>1581</v>
      </c>
      <c r="G275" s="135" t="s">
        <v>214</v>
      </c>
      <c r="H275" s="136">
        <v>3.7080000000000002</v>
      </c>
      <c r="I275" s="137"/>
      <c r="J275" s="138">
        <f>ROUND(I275*H275,2)</f>
        <v>0</v>
      </c>
      <c r="K275" s="139"/>
      <c r="L275" s="32"/>
      <c r="M275" s="140" t="s">
        <v>1</v>
      </c>
      <c r="N275" s="141" t="s">
        <v>39</v>
      </c>
      <c r="P275" s="142">
        <f>O275*H275</f>
        <v>0</v>
      </c>
      <c r="Q275" s="142">
        <v>2.4199999999999999E-2</v>
      </c>
      <c r="R275" s="142">
        <f>Q275*H275</f>
        <v>8.9733599999999997E-2</v>
      </c>
      <c r="S275" s="142">
        <v>0</v>
      </c>
      <c r="T275" s="143">
        <f>S275*H275</f>
        <v>0</v>
      </c>
      <c r="AR275" s="144" t="s">
        <v>367</v>
      </c>
      <c r="AT275" s="144" t="s">
        <v>139</v>
      </c>
      <c r="AU275" s="144" t="s">
        <v>84</v>
      </c>
      <c r="AY275" s="17" t="s">
        <v>138</v>
      </c>
      <c r="BE275" s="145">
        <f>IF(N275="základní",J275,0)</f>
        <v>0</v>
      </c>
      <c r="BF275" s="145">
        <f>IF(N275="snížená",J275,0)</f>
        <v>0</v>
      </c>
      <c r="BG275" s="145">
        <f>IF(N275="zákl. přenesená",J275,0)</f>
        <v>0</v>
      </c>
      <c r="BH275" s="145">
        <f>IF(N275="sníž. přenesená",J275,0)</f>
        <v>0</v>
      </c>
      <c r="BI275" s="145">
        <f>IF(N275="nulová",J275,0)</f>
        <v>0</v>
      </c>
      <c r="BJ275" s="17" t="s">
        <v>82</v>
      </c>
      <c r="BK275" s="145">
        <f>ROUND(I275*H275,2)</f>
        <v>0</v>
      </c>
      <c r="BL275" s="17" t="s">
        <v>367</v>
      </c>
      <c r="BM275" s="144" t="s">
        <v>1582</v>
      </c>
    </row>
    <row r="276" spans="2:65" s="12" customFormat="1" ht="11.25">
      <c r="B276" s="152"/>
      <c r="D276" s="146" t="s">
        <v>178</v>
      </c>
      <c r="E276" s="153" t="s">
        <v>1382</v>
      </c>
      <c r="F276" s="154" t="s">
        <v>1583</v>
      </c>
      <c r="H276" s="155">
        <v>3.7080000000000002</v>
      </c>
      <c r="I276" s="156"/>
      <c r="L276" s="152"/>
      <c r="M276" s="157"/>
      <c r="T276" s="158"/>
      <c r="AT276" s="153" t="s">
        <v>178</v>
      </c>
      <c r="AU276" s="153" t="s">
        <v>84</v>
      </c>
      <c r="AV276" s="12" t="s">
        <v>84</v>
      </c>
      <c r="AW276" s="12" t="s">
        <v>31</v>
      </c>
      <c r="AX276" s="12" t="s">
        <v>82</v>
      </c>
      <c r="AY276" s="153" t="s">
        <v>138</v>
      </c>
    </row>
    <row r="277" spans="2:65" s="1" customFormat="1" ht="24.2" customHeight="1">
      <c r="B277" s="131"/>
      <c r="C277" s="132" t="s">
        <v>523</v>
      </c>
      <c r="D277" s="132" t="s">
        <v>139</v>
      </c>
      <c r="E277" s="133" t="s">
        <v>1584</v>
      </c>
      <c r="F277" s="134" t="s">
        <v>1585</v>
      </c>
      <c r="G277" s="135" t="s">
        <v>227</v>
      </c>
      <c r="H277" s="136">
        <v>2.16</v>
      </c>
      <c r="I277" s="137"/>
      <c r="J277" s="138">
        <f>ROUND(I277*H277,2)</f>
        <v>0</v>
      </c>
      <c r="K277" s="139"/>
      <c r="L277" s="32"/>
      <c r="M277" s="140" t="s">
        <v>1</v>
      </c>
      <c r="N277" s="141" t="s">
        <v>39</v>
      </c>
      <c r="P277" s="142">
        <f>O277*H277</f>
        <v>0</v>
      </c>
      <c r="Q277" s="142">
        <v>0</v>
      </c>
      <c r="R277" s="142">
        <f>Q277*H277</f>
        <v>0</v>
      </c>
      <c r="S277" s="142">
        <v>0</v>
      </c>
      <c r="T277" s="143">
        <f>S277*H277</f>
        <v>0</v>
      </c>
      <c r="AR277" s="144" t="s">
        <v>367</v>
      </c>
      <c r="AT277" s="144" t="s">
        <v>139</v>
      </c>
      <c r="AU277" s="144" t="s">
        <v>84</v>
      </c>
      <c r="AY277" s="17" t="s">
        <v>138</v>
      </c>
      <c r="BE277" s="145">
        <f>IF(N277="základní",J277,0)</f>
        <v>0</v>
      </c>
      <c r="BF277" s="145">
        <f>IF(N277="snížená",J277,0)</f>
        <v>0</v>
      </c>
      <c r="BG277" s="145">
        <f>IF(N277="zákl. přenesená",J277,0)</f>
        <v>0</v>
      </c>
      <c r="BH277" s="145">
        <f>IF(N277="sníž. přenesená",J277,0)</f>
        <v>0</v>
      </c>
      <c r="BI277" s="145">
        <f>IF(N277="nulová",J277,0)</f>
        <v>0</v>
      </c>
      <c r="BJ277" s="17" t="s">
        <v>82</v>
      </c>
      <c r="BK277" s="145">
        <f>ROUND(I277*H277,2)</f>
        <v>0</v>
      </c>
      <c r="BL277" s="17" t="s">
        <v>367</v>
      </c>
      <c r="BM277" s="144" t="s">
        <v>1586</v>
      </c>
    </row>
    <row r="278" spans="2:65" s="11" customFormat="1" ht="22.9" customHeight="1">
      <c r="B278" s="121"/>
      <c r="D278" s="122" t="s">
        <v>73</v>
      </c>
      <c r="E278" s="150" t="s">
        <v>1034</v>
      </c>
      <c r="F278" s="150" t="s">
        <v>1035</v>
      </c>
      <c r="I278" s="124"/>
      <c r="J278" s="151">
        <f>BK278</f>
        <v>0</v>
      </c>
      <c r="L278" s="121"/>
      <c r="M278" s="126"/>
      <c r="P278" s="127">
        <f>SUM(P279:P293)</f>
        <v>0</v>
      </c>
      <c r="R278" s="127">
        <f>SUM(R279:R293)</f>
        <v>1.2513127399999999</v>
      </c>
      <c r="T278" s="128">
        <f>SUM(T279:T293)</f>
        <v>0</v>
      </c>
      <c r="AR278" s="122" t="s">
        <v>84</v>
      </c>
      <c r="AT278" s="129" t="s">
        <v>73</v>
      </c>
      <c r="AU278" s="129" t="s">
        <v>82</v>
      </c>
      <c r="AY278" s="122" t="s">
        <v>138</v>
      </c>
      <c r="BK278" s="130">
        <f>SUM(BK279:BK293)</f>
        <v>0</v>
      </c>
    </row>
    <row r="279" spans="2:65" s="1" customFormat="1" ht="24.2" customHeight="1">
      <c r="B279" s="131"/>
      <c r="C279" s="132" t="s">
        <v>528</v>
      </c>
      <c r="D279" s="132" t="s">
        <v>139</v>
      </c>
      <c r="E279" s="133" t="s">
        <v>1036</v>
      </c>
      <c r="F279" s="134" t="s">
        <v>1037</v>
      </c>
      <c r="G279" s="135" t="s">
        <v>356</v>
      </c>
      <c r="H279" s="136">
        <v>1180.3589999999999</v>
      </c>
      <c r="I279" s="137"/>
      <c r="J279" s="138">
        <f>ROUND(I279*H279,2)</f>
        <v>0</v>
      </c>
      <c r="K279" s="139"/>
      <c r="L279" s="32"/>
      <c r="M279" s="140" t="s">
        <v>1</v>
      </c>
      <c r="N279" s="141" t="s">
        <v>39</v>
      </c>
      <c r="P279" s="142">
        <f>O279*H279</f>
        <v>0</v>
      </c>
      <c r="Q279" s="142">
        <v>6.0000000000000002E-5</v>
      </c>
      <c r="R279" s="142">
        <f>Q279*H279</f>
        <v>7.0821540000000002E-2</v>
      </c>
      <c r="S279" s="142">
        <v>0</v>
      </c>
      <c r="T279" s="143">
        <f>S279*H279</f>
        <v>0</v>
      </c>
      <c r="AR279" s="144" t="s">
        <v>367</v>
      </c>
      <c r="AT279" s="144" t="s">
        <v>139</v>
      </c>
      <c r="AU279" s="144" t="s">
        <v>84</v>
      </c>
      <c r="AY279" s="17" t="s">
        <v>138</v>
      </c>
      <c r="BE279" s="145">
        <f>IF(N279="základní",J279,0)</f>
        <v>0</v>
      </c>
      <c r="BF279" s="145">
        <f>IF(N279="snížená",J279,0)</f>
        <v>0</v>
      </c>
      <c r="BG279" s="145">
        <f>IF(N279="zákl. přenesená",J279,0)</f>
        <v>0</v>
      </c>
      <c r="BH279" s="145">
        <f>IF(N279="sníž. přenesená",J279,0)</f>
        <v>0</v>
      </c>
      <c r="BI279" s="145">
        <f>IF(N279="nulová",J279,0)</f>
        <v>0</v>
      </c>
      <c r="BJ279" s="17" t="s">
        <v>82</v>
      </c>
      <c r="BK279" s="145">
        <f>ROUND(I279*H279,2)</f>
        <v>0</v>
      </c>
      <c r="BL279" s="17" t="s">
        <v>367</v>
      </c>
      <c r="BM279" s="144" t="s">
        <v>1587</v>
      </c>
    </row>
    <row r="280" spans="2:65" s="15" customFormat="1" ht="11.25">
      <c r="B280" s="197"/>
      <c r="D280" s="146" t="s">
        <v>178</v>
      </c>
      <c r="E280" s="198" t="s">
        <v>1</v>
      </c>
      <c r="F280" s="199" t="s">
        <v>1588</v>
      </c>
      <c r="H280" s="198" t="s">
        <v>1</v>
      </c>
      <c r="I280" s="200"/>
      <c r="L280" s="197"/>
      <c r="M280" s="201"/>
      <c r="T280" s="202"/>
      <c r="AT280" s="198" t="s">
        <v>178</v>
      </c>
      <c r="AU280" s="198" t="s">
        <v>84</v>
      </c>
      <c r="AV280" s="15" t="s">
        <v>82</v>
      </c>
      <c r="AW280" s="15" t="s">
        <v>31</v>
      </c>
      <c r="AX280" s="15" t="s">
        <v>74</v>
      </c>
      <c r="AY280" s="198" t="s">
        <v>138</v>
      </c>
    </row>
    <row r="281" spans="2:65" s="12" customFormat="1" ht="11.25">
      <c r="B281" s="152"/>
      <c r="D281" s="146" t="s">
        <v>178</v>
      </c>
      <c r="E281" s="153" t="s">
        <v>1</v>
      </c>
      <c r="F281" s="154" t="s">
        <v>1589</v>
      </c>
      <c r="H281" s="155">
        <v>577.29100000000005</v>
      </c>
      <c r="I281" s="156"/>
      <c r="L281" s="152"/>
      <c r="M281" s="157"/>
      <c r="T281" s="158"/>
      <c r="AT281" s="153" t="s">
        <v>178</v>
      </c>
      <c r="AU281" s="153" t="s">
        <v>84</v>
      </c>
      <c r="AV281" s="12" t="s">
        <v>84</v>
      </c>
      <c r="AW281" s="12" t="s">
        <v>31</v>
      </c>
      <c r="AX281" s="12" t="s">
        <v>74</v>
      </c>
      <c r="AY281" s="153" t="s">
        <v>138</v>
      </c>
    </row>
    <row r="282" spans="2:65" s="12" customFormat="1" ht="11.25">
      <c r="B282" s="152"/>
      <c r="D282" s="146" t="s">
        <v>178</v>
      </c>
      <c r="E282" s="153" t="s">
        <v>1380</v>
      </c>
      <c r="F282" s="154" t="s">
        <v>1590</v>
      </c>
      <c r="H282" s="155">
        <v>603.06799999999998</v>
      </c>
      <c r="I282" s="156"/>
      <c r="L282" s="152"/>
      <c r="M282" s="157"/>
      <c r="T282" s="158"/>
      <c r="AT282" s="153" t="s">
        <v>178</v>
      </c>
      <c r="AU282" s="153" t="s">
        <v>84</v>
      </c>
      <c r="AV282" s="12" t="s">
        <v>84</v>
      </c>
      <c r="AW282" s="12" t="s">
        <v>31</v>
      </c>
      <c r="AX282" s="12" t="s">
        <v>74</v>
      </c>
      <c r="AY282" s="153" t="s">
        <v>138</v>
      </c>
    </row>
    <row r="283" spans="2:65" s="13" customFormat="1" ht="11.25">
      <c r="B283" s="163"/>
      <c r="D283" s="146" t="s">
        <v>178</v>
      </c>
      <c r="E283" s="164" t="s">
        <v>1</v>
      </c>
      <c r="F283" s="165" t="s">
        <v>221</v>
      </c>
      <c r="H283" s="166">
        <v>1180.3589999999999</v>
      </c>
      <c r="I283" s="167"/>
      <c r="L283" s="163"/>
      <c r="M283" s="168"/>
      <c r="T283" s="169"/>
      <c r="AT283" s="164" t="s">
        <v>178</v>
      </c>
      <c r="AU283" s="164" t="s">
        <v>84</v>
      </c>
      <c r="AV283" s="13" t="s">
        <v>143</v>
      </c>
      <c r="AW283" s="13" t="s">
        <v>31</v>
      </c>
      <c r="AX283" s="13" t="s">
        <v>82</v>
      </c>
      <c r="AY283" s="164" t="s">
        <v>138</v>
      </c>
    </row>
    <row r="284" spans="2:65" s="1" customFormat="1" ht="21.75" customHeight="1">
      <c r="B284" s="131"/>
      <c r="C284" s="180" t="s">
        <v>534</v>
      </c>
      <c r="D284" s="180" t="s">
        <v>320</v>
      </c>
      <c r="E284" s="181" t="s">
        <v>1591</v>
      </c>
      <c r="F284" s="182" t="s">
        <v>1592</v>
      </c>
      <c r="G284" s="183" t="s">
        <v>176</v>
      </c>
      <c r="H284" s="184">
        <v>60.96</v>
      </c>
      <c r="I284" s="185"/>
      <c r="J284" s="186">
        <f>ROUND(I284*H284,2)</f>
        <v>0</v>
      </c>
      <c r="K284" s="187"/>
      <c r="L284" s="188"/>
      <c r="M284" s="189" t="s">
        <v>1</v>
      </c>
      <c r="N284" s="190" t="s">
        <v>39</v>
      </c>
      <c r="P284" s="142">
        <f>O284*H284</f>
        <v>0</v>
      </c>
      <c r="Q284" s="142">
        <v>9.4699999999999993E-3</v>
      </c>
      <c r="R284" s="142">
        <f>Q284*H284</f>
        <v>0.5772912</v>
      </c>
      <c r="S284" s="142">
        <v>0</v>
      </c>
      <c r="T284" s="143">
        <f>S284*H284</f>
        <v>0</v>
      </c>
      <c r="AR284" s="144" t="s">
        <v>445</v>
      </c>
      <c r="AT284" s="144" t="s">
        <v>320</v>
      </c>
      <c r="AU284" s="144" t="s">
        <v>84</v>
      </c>
      <c r="AY284" s="17" t="s">
        <v>138</v>
      </c>
      <c r="BE284" s="145">
        <f>IF(N284="základní",J284,0)</f>
        <v>0</v>
      </c>
      <c r="BF284" s="145">
        <f>IF(N284="snížená",J284,0)</f>
        <v>0</v>
      </c>
      <c r="BG284" s="145">
        <f>IF(N284="zákl. přenesená",J284,0)</f>
        <v>0</v>
      </c>
      <c r="BH284" s="145">
        <f>IF(N284="sníž. přenesená",J284,0)</f>
        <v>0</v>
      </c>
      <c r="BI284" s="145">
        <f>IF(N284="nulová",J284,0)</f>
        <v>0</v>
      </c>
      <c r="BJ284" s="17" t="s">
        <v>82</v>
      </c>
      <c r="BK284" s="145">
        <f>ROUND(I284*H284,2)</f>
        <v>0</v>
      </c>
      <c r="BL284" s="17" t="s">
        <v>367</v>
      </c>
      <c r="BM284" s="144" t="s">
        <v>1593</v>
      </c>
    </row>
    <row r="285" spans="2:65" s="1" customFormat="1" ht="19.5">
      <c r="B285" s="32"/>
      <c r="D285" s="146" t="s">
        <v>145</v>
      </c>
      <c r="F285" s="147" t="s">
        <v>1594</v>
      </c>
      <c r="I285" s="148"/>
      <c r="L285" s="32"/>
      <c r="M285" s="149"/>
      <c r="T285" s="56"/>
      <c r="AT285" s="17" t="s">
        <v>145</v>
      </c>
      <c r="AU285" s="17" t="s">
        <v>84</v>
      </c>
    </row>
    <row r="286" spans="2:65" s="12" customFormat="1" ht="11.25">
      <c r="B286" s="152"/>
      <c r="D286" s="146" t="s">
        <v>178</v>
      </c>
      <c r="E286" s="153" t="s">
        <v>1</v>
      </c>
      <c r="F286" s="154" t="s">
        <v>1595</v>
      </c>
      <c r="H286" s="155">
        <v>60.96</v>
      </c>
      <c r="I286" s="156"/>
      <c r="L286" s="152"/>
      <c r="M286" s="157"/>
      <c r="T286" s="158"/>
      <c r="AT286" s="153" t="s">
        <v>178</v>
      </c>
      <c r="AU286" s="153" t="s">
        <v>84</v>
      </c>
      <c r="AV286" s="12" t="s">
        <v>84</v>
      </c>
      <c r="AW286" s="12" t="s">
        <v>31</v>
      </c>
      <c r="AX286" s="12" t="s">
        <v>74</v>
      </c>
      <c r="AY286" s="153" t="s">
        <v>138</v>
      </c>
    </row>
    <row r="287" spans="2:65" s="13" customFormat="1" ht="11.25">
      <c r="B287" s="163"/>
      <c r="D287" s="146" t="s">
        <v>178</v>
      </c>
      <c r="E287" s="164" t="s">
        <v>1</v>
      </c>
      <c r="F287" s="165" t="s">
        <v>221</v>
      </c>
      <c r="H287" s="166">
        <v>60.96</v>
      </c>
      <c r="I287" s="167"/>
      <c r="L287" s="163"/>
      <c r="M287" s="168"/>
      <c r="T287" s="169"/>
      <c r="AT287" s="164" t="s">
        <v>178</v>
      </c>
      <c r="AU287" s="164" t="s">
        <v>84</v>
      </c>
      <c r="AV287" s="13" t="s">
        <v>143</v>
      </c>
      <c r="AW287" s="13" t="s">
        <v>31</v>
      </c>
      <c r="AX287" s="13" t="s">
        <v>82</v>
      </c>
      <c r="AY287" s="164" t="s">
        <v>138</v>
      </c>
    </row>
    <row r="288" spans="2:65" s="1" customFormat="1" ht="21.75" customHeight="1">
      <c r="B288" s="131"/>
      <c r="C288" s="180" t="s">
        <v>539</v>
      </c>
      <c r="D288" s="180" t="s">
        <v>320</v>
      </c>
      <c r="E288" s="181" t="s">
        <v>1596</v>
      </c>
      <c r="F288" s="182" t="s">
        <v>1597</v>
      </c>
      <c r="G288" s="183" t="s">
        <v>227</v>
      </c>
      <c r="H288" s="184">
        <v>0.60299999999999998</v>
      </c>
      <c r="I288" s="185"/>
      <c r="J288" s="186">
        <f>ROUND(I288*H288,2)</f>
        <v>0</v>
      </c>
      <c r="K288" s="187"/>
      <c r="L288" s="188"/>
      <c r="M288" s="189" t="s">
        <v>1</v>
      </c>
      <c r="N288" s="190" t="s">
        <v>39</v>
      </c>
      <c r="P288" s="142">
        <f>O288*H288</f>
        <v>0</v>
      </c>
      <c r="Q288" s="142">
        <v>1</v>
      </c>
      <c r="R288" s="142">
        <f>Q288*H288</f>
        <v>0.60299999999999998</v>
      </c>
      <c r="S288" s="142">
        <v>0</v>
      </c>
      <c r="T288" s="143">
        <f>S288*H288</f>
        <v>0</v>
      </c>
      <c r="AR288" s="144" t="s">
        <v>445</v>
      </c>
      <c r="AT288" s="144" t="s">
        <v>320</v>
      </c>
      <c r="AU288" s="144" t="s">
        <v>84</v>
      </c>
      <c r="AY288" s="17" t="s">
        <v>138</v>
      </c>
      <c r="BE288" s="145">
        <f>IF(N288="základní",J288,0)</f>
        <v>0</v>
      </c>
      <c r="BF288" s="145">
        <f>IF(N288="snížená",J288,0)</f>
        <v>0</v>
      </c>
      <c r="BG288" s="145">
        <f>IF(N288="zákl. přenesená",J288,0)</f>
        <v>0</v>
      </c>
      <c r="BH288" s="145">
        <f>IF(N288="sníž. přenesená",J288,0)</f>
        <v>0</v>
      </c>
      <c r="BI288" s="145">
        <f>IF(N288="nulová",J288,0)</f>
        <v>0</v>
      </c>
      <c r="BJ288" s="17" t="s">
        <v>82</v>
      </c>
      <c r="BK288" s="145">
        <f>ROUND(I288*H288,2)</f>
        <v>0</v>
      </c>
      <c r="BL288" s="17" t="s">
        <v>367</v>
      </c>
      <c r="BM288" s="144" t="s">
        <v>1598</v>
      </c>
    </row>
    <row r="289" spans="2:65" s="1" customFormat="1" ht="19.5">
      <c r="B289" s="32"/>
      <c r="D289" s="146" t="s">
        <v>145</v>
      </c>
      <c r="F289" s="147" t="s">
        <v>1599</v>
      </c>
      <c r="I289" s="148"/>
      <c r="L289" s="32"/>
      <c r="M289" s="149"/>
      <c r="T289" s="56"/>
      <c r="AT289" s="17" t="s">
        <v>145</v>
      </c>
      <c r="AU289" s="17" t="s">
        <v>84</v>
      </c>
    </row>
    <row r="290" spans="2:65" s="12" customFormat="1" ht="11.25">
      <c r="B290" s="152"/>
      <c r="D290" s="146" t="s">
        <v>178</v>
      </c>
      <c r="E290" s="153" t="s">
        <v>1</v>
      </c>
      <c r="F290" s="154" t="s">
        <v>1380</v>
      </c>
      <c r="H290" s="155">
        <v>603.06799999999998</v>
      </c>
      <c r="I290" s="156"/>
      <c r="L290" s="152"/>
      <c r="M290" s="157"/>
      <c r="T290" s="158"/>
      <c r="AT290" s="153" t="s">
        <v>178</v>
      </c>
      <c r="AU290" s="153" t="s">
        <v>84</v>
      </c>
      <c r="AV290" s="12" t="s">
        <v>84</v>
      </c>
      <c r="AW290" s="12" t="s">
        <v>31</v>
      </c>
      <c r="AX290" s="12" t="s">
        <v>82</v>
      </c>
      <c r="AY290" s="153" t="s">
        <v>138</v>
      </c>
    </row>
    <row r="291" spans="2:65" s="12" customFormat="1" ht="11.25">
      <c r="B291" s="152"/>
      <c r="D291" s="146" t="s">
        <v>178</v>
      </c>
      <c r="F291" s="154" t="s">
        <v>1600</v>
      </c>
      <c r="H291" s="155">
        <v>0.60299999999999998</v>
      </c>
      <c r="I291" s="156"/>
      <c r="L291" s="152"/>
      <c r="M291" s="157"/>
      <c r="T291" s="158"/>
      <c r="AT291" s="153" t="s">
        <v>178</v>
      </c>
      <c r="AU291" s="153" t="s">
        <v>84</v>
      </c>
      <c r="AV291" s="12" t="s">
        <v>84</v>
      </c>
      <c r="AW291" s="12" t="s">
        <v>3</v>
      </c>
      <c r="AX291" s="12" t="s">
        <v>82</v>
      </c>
      <c r="AY291" s="153" t="s">
        <v>138</v>
      </c>
    </row>
    <row r="292" spans="2:65" s="1" customFormat="1" ht="16.5" customHeight="1">
      <c r="B292" s="131"/>
      <c r="C292" s="132" t="s">
        <v>544</v>
      </c>
      <c r="D292" s="132" t="s">
        <v>139</v>
      </c>
      <c r="E292" s="133" t="s">
        <v>1601</v>
      </c>
      <c r="F292" s="134" t="s">
        <v>1602</v>
      </c>
      <c r="G292" s="135" t="s">
        <v>142</v>
      </c>
      <c r="H292" s="136">
        <v>1</v>
      </c>
      <c r="I292" s="137"/>
      <c r="J292" s="138">
        <f>ROUND(I292*H292,2)</f>
        <v>0</v>
      </c>
      <c r="K292" s="139"/>
      <c r="L292" s="32"/>
      <c r="M292" s="140" t="s">
        <v>1</v>
      </c>
      <c r="N292" s="141" t="s">
        <v>39</v>
      </c>
      <c r="P292" s="142">
        <f>O292*H292</f>
        <v>0</v>
      </c>
      <c r="Q292" s="142">
        <v>2.0000000000000001E-4</v>
      </c>
      <c r="R292" s="142">
        <f>Q292*H292</f>
        <v>2.0000000000000001E-4</v>
      </c>
      <c r="S292" s="142">
        <v>0</v>
      </c>
      <c r="T292" s="143">
        <f>S292*H292</f>
        <v>0</v>
      </c>
      <c r="AR292" s="144" t="s">
        <v>367</v>
      </c>
      <c r="AT292" s="144" t="s">
        <v>139</v>
      </c>
      <c r="AU292" s="144" t="s">
        <v>84</v>
      </c>
      <c r="AY292" s="17" t="s">
        <v>138</v>
      </c>
      <c r="BE292" s="145">
        <f>IF(N292="základní",J292,0)</f>
        <v>0</v>
      </c>
      <c r="BF292" s="145">
        <f>IF(N292="snížená",J292,0)</f>
        <v>0</v>
      </c>
      <c r="BG292" s="145">
        <f>IF(N292="zákl. přenesená",J292,0)</f>
        <v>0</v>
      </c>
      <c r="BH292" s="145">
        <f>IF(N292="sníž. přenesená",J292,0)</f>
        <v>0</v>
      </c>
      <c r="BI292" s="145">
        <f>IF(N292="nulová",J292,0)</f>
        <v>0</v>
      </c>
      <c r="BJ292" s="17" t="s">
        <v>82</v>
      </c>
      <c r="BK292" s="145">
        <f>ROUND(I292*H292,2)</f>
        <v>0</v>
      </c>
      <c r="BL292" s="17" t="s">
        <v>367</v>
      </c>
      <c r="BM292" s="144" t="s">
        <v>1603</v>
      </c>
    </row>
    <row r="293" spans="2:65" s="1" customFormat="1" ht="24.2" customHeight="1">
      <c r="B293" s="131"/>
      <c r="C293" s="132" t="s">
        <v>549</v>
      </c>
      <c r="D293" s="132" t="s">
        <v>139</v>
      </c>
      <c r="E293" s="133" t="s">
        <v>1043</v>
      </c>
      <c r="F293" s="134" t="s">
        <v>1044</v>
      </c>
      <c r="G293" s="135" t="s">
        <v>227</v>
      </c>
      <c r="H293" s="136">
        <v>1.2509999999999999</v>
      </c>
      <c r="I293" s="137"/>
      <c r="J293" s="138">
        <f>ROUND(I293*H293,2)</f>
        <v>0</v>
      </c>
      <c r="K293" s="139"/>
      <c r="L293" s="32"/>
      <c r="M293" s="140" t="s">
        <v>1</v>
      </c>
      <c r="N293" s="141" t="s">
        <v>39</v>
      </c>
      <c r="P293" s="142">
        <f>O293*H293</f>
        <v>0</v>
      </c>
      <c r="Q293" s="142">
        <v>0</v>
      </c>
      <c r="R293" s="142">
        <f>Q293*H293</f>
        <v>0</v>
      </c>
      <c r="S293" s="142">
        <v>0</v>
      </c>
      <c r="T293" s="143">
        <f>S293*H293</f>
        <v>0</v>
      </c>
      <c r="AR293" s="144" t="s">
        <v>367</v>
      </c>
      <c r="AT293" s="144" t="s">
        <v>139</v>
      </c>
      <c r="AU293" s="144" t="s">
        <v>84</v>
      </c>
      <c r="AY293" s="17" t="s">
        <v>138</v>
      </c>
      <c r="BE293" s="145">
        <f>IF(N293="základní",J293,0)</f>
        <v>0</v>
      </c>
      <c r="BF293" s="145">
        <f>IF(N293="snížená",J293,0)</f>
        <v>0</v>
      </c>
      <c r="BG293" s="145">
        <f>IF(N293="zákl. přenesená",J293,0)</f>
        <v>0</v>
      </c>
      <c r="BH293" s="145">
        <f>IF(N293="sníž. přenesená",J293,0)</f>
        <v>0</v>
      </c>
      <c r="BI293" s="145">
        <f>IF(N293="nulová",J293,0)</f>
        <v>0</v>
      </c>
      <c r="BJ293" s="17" t="s">
        <v>82</v>
      </c>
      <c r="BK293" s="145">
        <f>ROUND(I293*H293,2)</f>
        <v>0</v>
      </c>
      <c r="BL293" s="17" t="s">
        <v>367</v>
      </c>
      <c r="BM293" s="144" t="s">
        <v>1604</v>
      </c>
    </row>
    <row r="294" spans="2:65" s="11" customFormat="1" ht="22.9" customHeight="1">
      <c r="B294" s="121"/>
      <c r="D294" s="122" t="s">
        <v>73</v>
      </c>
      <c r="E294" s="150" t="s">
        <v>641</v>
      </c>
      <c r="F294" s="150" t="s">
        <v>642</v>
      </c>
      <c r="I294" s="124"/>
      <c r="J294" s="151">
        <f>BK294</f>
        <v>0</v>
      </c>
      <c r="L294" s="121"/>
      <c r="M294" s="126"/>
      <c r="P294" s="127">
        <f>P295</f>
        <v>0</v>
      </c>
      <c r="R294" s="127">
        <f>R295</f>
        <v>0</v>
      </c>
      <c r="T294" s="128">
        <f>T295</f>
        <v>0</v>
      </c>
      <c r="AR294" s="122" t="s">
        <v>82</v>
      </c>
      <c r="AT294" s="129" t="s">
        <v>73</v>
      </c>
      <c r="AU294" s="129" t="s">
        <v>82</v>
      </c>
      <c r="AY294" s="122" t="s">
        <v>138</v>
      </c>
      <c r="BK294" s="130">
        <f>BK295</f>
        <v>0</v>
      </c>
    </row>
    <row r="295" spans="2:65" s="1" customFormat="1" ht="24.2" customHeight="1">
      <c r="B295" s="131"/>
      <c r="C295" s="132" t="s">
        <v>554</v>
      </c>
      <c r="D295" s="132" t="s">
        <v>139</v>
      </c>
      <c r="E295" s="133" t="s">
        <v>1605</v>
      </c>
      <c r="F295" s="134" t="s">
        <v>1606</v>
      </c>
      <c r="G295" s="135" t="s">
        <v>227</v>
      </c>
      <c r="H295" s="136">
        <v>156.19999999999999</v>
      </c>
      <c r="I295" s="137"/>
      <c r="J295" s="138">
        <f>ROUND(I295*H295,2)</f>
        <v>0</v>
      </c>
      <c r="K295" s="139"/>
      <c r="L295" s="32"/>
      <c r="M295" s="140" t="s">
        <v>1</v>
      </c>
      <c r="N295" s="141" t="s">
        <v>39</v>
      </c>
      <c r="P295" s="142">
        <f>O295*H295</f>
        <v>0</v>
      </c>
      <c r="Q295" s="142">
        <v>0</v>
      </c>
      <c r="R295" s="142">
        <f>Q295*H295</f>
        <v>0</v>
      </c>
      <c r="S295" s="142">
        <v>0</v>
      </c>
      <c r="T295" s="143">
        <f>S295*H295</f>
        <v>0</v>
      </c>
      <c r="AR295" s="144" t="s">
        <v>143</v>
      </c>
      <c r="AT295" s="144" t="s">
        <v>139</v>
      </c>
      <c r="AU295" s="144" t="s">
        <v>84</v>
      </c>
      <c r="AY295" s="17" t="s">
        <v>138</v>
      </c>
      <c r="BE295" s="145">
        <f>IF(N295="základní",J295,0)</f>
        <v>0</v>
      </c>
      <c r="BF295" s="145">
        <f>IF(N295="snížená",J295,0)</f>
        <v>0</v>
      </c>
      <c r="BG295" s="145">
        <f>IF(N295="zákl. přenesená",J295,0)</f>
        <v>0</v>
      </c>
      <c r="BH295" s="145">
        <f>IF(N295="sníž. přenesená",J295,0)</f>
        <v>0</v>
      </c>
      <c r="BI295" s="145">
        <f>IF(N295="nulová",J295,0)</f>
        <v>0</v>
      </c>
      <c r="BJ295" s="17" t="s">
        <v>82</v>
      </c>
      <c r="BK295" s="145">
        <f>ROUND(I295*H295,2)</f>
        <v>0</v>
      </c>
      <c r="BL295" s="17" t="s">
        <v>143</v>
      </c>
      <c r="BM295" s="144" t="s">
        <v>1607</v>
      </c>
    </row>
    <row r="296" spans="2:65" s="11" customFormat="1" ht="22.9" customHeight="1">
      <c r="B296" s="121"/>
      <c r="D296" s="122" t="s">
        <v>73</v>
      </c>
      <c r="E296" s="150" t="s">
        <v>1608</v>
      </c>
      <c r="F296" s="150" t="s">
        <v>1609</v>
      </c>
      <c r="I296" s="124"/>
      <c r="J296" s="151">
        <f>BK296</f>
        <v>0</v>
      </c>
      <c r="L296" s="121"/>
      <c r="M296" s="126"/>
      <c r="P296" s="127">
        <f>SUM(P297:P298)</f>
        <v>0</v>
      </c>
      <c r="R296" s="127">
        <f>SUM(R297:R298)</f>
        <v>1.4831999999999998E-2</v>
      </c>
      <c r="T296" s="128">
        <f>SUM(T297:T298)</f>
        <v>0</v>
      </c>
      <c r="AR296" s="122" t="s">
        <v>84</v>
      </c>
      <c r="AT296" s="129" t="s">
        <v>73</v>
      </c>
      <c r="AU296" s="129" t="s">
        <v>82</v>
      </c>
      <c r="AY296" s="122" t="s">
        <v>138</v>
      </c>
      <c r="BK296" s="130">
        <f>SUM(BK297:BK298)</f>
        <v>0</v>
      </c>
    </row>
    <row r="297" spans="2:65" s="1" customFormat="1" ht="24.2" customHeight="1">
      <c r="B297" s="131"/>
      <c r="C297" s="132" t="s">
        <v>558</v>
      </c>
      <c r="D297" s="132" t="s">
        <v>139</v>
      </c>
      <c r="E297" s="133" t="s">
        <v>1610</v>
      </c>
      <c r="F297" s="134" t="s">
        <v>1611</v>
      </c>
      <c r="G297" s="135" t="s">
        <v>207</v>
      </c>
      <c r="H297" s="136">
        <v>98.88</v>
      </c>
      <c r="I297" s="137"/>
      <c r="J297" s="138">
        <f>ROUND(I297*H297,2)</f>
        <v>0</v>
      </c>
      <c r="K297" s="139"/>
      <c r="L297" s="32"/>
      <c r="M297" s="140" t="s">
        <v>1</v>
      </c>
      <c r="N297" s="141" t="s">
        <v>39</v>
      </c>
      <c r="P297" s="142">
        <f>O297*H297</f>
        <v>0</v>
      </c>
      <c r="Q297" s="142">
        <v>1.4999999999999999E-4</v>
      </c>
      <c r="R297" s="142">
        <f>Q297*H297</f>
        <v>1.4831999999999998E-2</v>
      </c>
      <c r="S297" s="142">
        <v>0</v>
      </c>
      <c r="T297" s="143">
        <f>S297*H297</f>
        <v>0</v>
      </c>
      <c r="AR297" s="144" t="s">
        <v>367</v>
      </c>
      <c r="AT297" s="144" t="s">
        <v>139</v>
      </c>
      <c r="AU297" s="144" t="s">
        <v>84</v>
      </c>
      <c r="AY297" s="17" t="s">
        <v>138</v>
      </c>
      <c r="BE297" s="145">
        <f>IF(N297="základní",J297,0)</f>
        <v>0</v>
      </c>
      <c r="BF297" s="145">
        <f>IF(N297="snížená",J297,0)</f>
        <v>0</v>
      </c>
      <c r="BG297" s="145">
        <f>IF(N297="zákl. přenesená",J297,0)</f>
        <v>0</v>
      </c>
      <c r="BH297" s="145">
        <f>IF(N297="sníž. přenesená",J297,0)</f>
        <v>0</v>
      </c>
      <c r="BI297" s="145">
        <f>IF(N297="nulová",J297,0)</f>
        <v>0</v>
      </c>
      <c r="BJ297" s="17" t="s">
        <v>82</v>
      </c>
      <c r="BK297" s="145">
        <f>ROUND(I297*H297,2)</f>
        <v>0</v>
      </c>
      <c r="BL297" s="17" t="s">
        <v>367</v>
      </c>
      <c r="BM297" s="144" t="s">
        <v>1612</v>
      </c>
    </row>
    <row r="298" spans="2:65" s="12" customFormat="1" ht="11.25">
      <c r="B298" s="152"/>
      <c r="D298" s="146" t="s">
        <v>178</v>
      </c>
      <c r="E298" s="153" t="s">
        <v>1</v>
      </c>
      <c r="F298" s="154" t="s">
        <v>1613</v>
      </c>
      <c r="H298" s="155">
        <v>98.88</v>
      </c>
      <c r="I298" s="156"/>
      <c r="L298" s="152"/>
      <c r="M298" s="157"/>
      <c r="T298" s="158"/>
      <c r="AT298" s="153" t="s">
        <v>178</v>
      </c>
      <c r="AU298" s="153" t="s">
        <v>84</v>
      </c>
      <c r="AV298" s="12" t="s">
        <v>84</v>
      </c>
      <c r="AW298" s="12" t="s">
        <v>31</v>
      </c>
      <c r="AX298" s="12" t="s">
        <v>82</v>
      </c>
      <c r="AY298" s="153" t="s">
        <v>138</v>
      </c>
    </row>
    <row r="299" spans="2:65" s="11" customFormat="1" ht="25.9" customHeight="1">
      <c r="B299" s="121"/>
      <c r="D299" s="122" t="s">
        <v>73</v>
      </c>
      <c r="E299" s="123" t="s">
        <v>320</v>
      </c>
      <c r="F299" s="123" t="s">
        <v>1191</v>
      </c>
      <c r="I299" s="124"/>
      <c r="J299" s="125">
        <f>BK299</f>
        <v>0</v>
      </c>
      <c r="L299" s="121"/>
      <c r="M299" s="126"/>
      <c r="P299" s="127">
        <f>P300</f>
        <v>0</v>
      </c>
      <c r="R299" s="127">
        <f>R300</f>
        <v>1.0626000000000002E-2</v>
      </c>
      <c r="T299" s="128">
        <f>T300</f>
        <v>0</v>
      </c>
      <c r="AR299" s="122" t="s">
        <v>154</v>
      </c>
      <c r="AT299" s="129" t="s">
        <v>73</v>
      </c>
      <c r="AU299" s="129" t="s">
        <v>74</v>
      </c>
      <c r="AY299" s="122" t="s">
        <v>138</v>
      </c>
      <c r="BK299" s="130">
        <f>BK300</f>
        <v>0</v>
      </c>
    </row>
    <row r="300" spans="2:65" s="11" customFormat="1" ht="22.9" customHeight="1">
      <c r="B300" s="121"/>
      <c r="D300" s="122" t="s">
        <v>73</v>
      </c>
      <c r="E300" s="150" t="s">
        <v>1282</v>
      </c>
      <c r="F300" s="150" t="s">
        <v>1283</v>
      </c>
      <c r="I300" s="124"/>
      <c r="J300" s="151">
        <f>BK300</f>
        <v>0</v>
      </c>
      <c r="L300" s="121"/>
      <c r="M300" s="126"/>
      <c r="P300" s="127">
        <f>SUM(P301:P310)</f>
        <v>0</v>
      </c>
      <c r="R300" s="127">
        <f>SUM(R301:R310)</f>
        <v>1.0626000000000002E-2</v>
      </c>
      <c r="T300" s="128">
        <f>SUM(T301:T310)</f>
        <v>0</v>
      </c>
      <c r="AR300" s="122" t="s">
        <v>154</v>
      </c>
      <c r="AT300" s="129" t="s">
        <v>73</v>
      </c>
      <c r="AU300" s="129" t="s">
        <v>82</v>
      </c>
      <c r="AY300" s="122" t="s">
        <v>138</v>
      </c>
      <c r="BK300" s="130">
        <f>SUM(BK301:BK310)</f>
        <v>0</v>
      </c>
    </row>
    <row r="301" spans="2:65" s="1" customFormat="1" ht="24.2" customHeight="1">
      <c r="B301" s="131"/>
      <c r="C301" s="132" t="s">
        <v>563</v>
      </c>
      <c r="D301" s="132" t="s">
        <v>139</v>
      </c>
      <c r="E301" s="133" t="s">
        <v>1299</v>
      </c>
      <c r="F301" s="134" t="s">
        <v>1614</v>
      </c>
      <c r="G301" s="135" t="s">
        <v>176</v>
      </c>
      <c r="H301" s="136">
        <v>11</v>
      </c>
      <c r="I301" s="137"/>
      <c r="J301" s="138">
        <f>ROUND(I301*H301,2)</f>
        <v>0</v>
      </c>
      <c r="K301" s="139"/>
      <c r="L301" s="32"/>
      <c r="M301" s="140" t="s">
        <v>1</v>
      </c>
      <c r="N301" s="141" t="s">
        <v>39</v>
      </c>
      <c r="P301" s="142">
        <f>O301*H301</f>
        <v>0</v>
      </c>
      <c r="Q301" s="142">
        <v>0</v>
      </c>
      <c r="R301" s="142">
        <f>Q301*H301</f>
        <v>0</v>
      </c>
      <c r="S301" s="142">
        <v>0</v>
      </c>
      <c r="T301" s="143">
        <f>S301*H301</f>
        <v>0</v>
      </c>
      <c r="AR301" s="144" t="s">
        <v>603</v>
      </c>
      <c r="AT301" s="144" t="s">
        <v>139</v>
      </c>
      <c r="AU301" s="144" t="s">
        <v>84</v>
      </c>
      <c r="AY301" s="17" t="s">
        <v>138</v>
      </c>
      <c r="BE301" s="145">
        <f>IF(N301="základní",J301,0)</f>
        <v>0</v>
      </c>
      <c r="BF301" s="145">
        <f>IF(N301="snížená",J301,0)</f>
        <v>0</v>
      </c>
      <c r="BG301" s="145">
        <f>IF(N301="zákl. přenesená",J301,0)</f>
        <v>0</v>
      </c>
      <c r="BH301" s="145">
        <f>IF(N301="sníž. přenesená",J301,0)</f>
        <v>0</v>
      </c>
      <c r="BI301" s="145">
        <f>IF(N301="nulová",J301,0)</f>
        <v>0</v>
      </c>
      <c r="BJ301" s="17" t="s">
        <v>82</v>
      </c>
      <c r="BK301" s="145">
        <f>ROUND(I301*H301,2)</f>
        <v>0</v>
      </c>
      <c r="BL301" s="17" t="s">
        <v>603</v>
      </c>
      <c r="BM301" s="144" t="s">
        <v>1615</v>
      </c>
    </row>
    <row r="302" spans="2:65" s="12" customFormat="1" ht="22.5">
      <c r="B302" s="152"/>
      <c r="D302" s="146" t="s">
        <v>178</v>
      </c>
      <c r="E302" s="153" t="s">
        <v>1377</v>
      </c>
      <c r="F302" s="154" t="s">
        <v>1616</v>
      </c>
      <c r="H302" s="155">
        <v>11</v>
      </c>
      <c r="I302" s="156"/>
      <c r="L302" s="152"/>
      <c r="M302" s="157"/>
      <c r="T302" s="158"/>
      <c r="AT302" s="153" t="s">
        <v>178</v>
      </c>
      <c r="AU302" s="153" t="s">
        <v>84</v>
      </c>
      <c r="AV302" s="12" t="s">
        <v>84</v>
      </c>
      <c r="AW302" s="12" t="s">
        <v>31</v>
      </c>
      <c r="AX302" s="12" t="s">
        <v>82</v>
      </c>
      <c r="AY302" s="153" t="s">
        <v>138</v>
      </c>
    </row>
    <row r="303" spans="2:65" s="1" customFormat="1" ht="24.2" customHeight="1">
      <c r="B303" s="131"/>
      <c r="C303" s="132" t="s">
        <v>567</v>
      </c>
      <c r="D303" s="132" t="s">
        <v>139</v>
      </c>
      <c r="E303" s="133" t="s">
        <v>1617</v>
      </c>
      <c r="F303" s="134" t="s">
        <v>1618</v>
      </c>
      <c r="G303" s="135" t="s">
        <v>176</v>
      </c>
      <c r="H303" s="136">
        <v>11</v>
      </c>
      <c r="I303" s="137"/>
      <c r="J303" s="138">
        <f>ROUND(I303*H303,2)</f>
        <v>0</v>
      </c>
      <c r="K303" s="139"/>
      <c r="L303" s="32"/>
      <c r="M303" s="140" t="s">
        <v>1</v>
      </c>
      <c r="N303" s="141" t="s">
        <v>39</v>
      </c>
      <c r="P303" s="142">
        <f>O303*H303</f>
        <v>0</v>
      </c>
      <c r="Q303" s="142">
        <v>0</v>
      </c>
      <c r="R303" s="142">
        <f>Q303*H303</f>
        <v>0</v>
      </c>
      <c r="S303" s="142">
        <v>0</v>
      </c>
      <c r="T303" s="143">
        <f>S303*H303</f>
        <v>0</v>
      </c>
      <c r="AR303" s="144" t="s">
        <v>603</v>
      </c>
      <c r="AT303" s="144" t="s">
        <v>139</v>
      </c>
      <c r="AU303" s="144" t="s">
        <v>84</v>
      </c>
      <c r="AY303" s="17" t="s">
        <v>138</v>
      </c>
      <c r="BE303" s="145">
        <f>IF(N303="základní",J303,0)</f>
        <v>0</v>
      </c>
      <c r="BF303" s="145">
        <f>IF(N303="snížená",J303,0)</f>
        <v>0</v>
      </c>
      <c r="BG303" s="145">
        <f>IF(N303="zákl. přenesená",J303,0)</f>
        <v>0</v>
      </c>
      <c r="BH303" s="145">
        <f>IF(N303="sníž. přenesená",J303,0)</f>
        <v>0</v>
      </c>
      <c r="BI303" s="145">
        <f>IF(N303="nulová",J303,0)</f>
        <v>0</v>
      </c>
      <c r="BJ303" s="17" t="s">
        <v>82</v>
      </c>
      <c r="BK303" s="145">
        <f>ROUND(I303*H303,2)</f>
        <v>0</v>
      </c>
      <c r="BL303" s="17" t="s">
        <v>603</v>
      </c>
      <c r="BM303" s="144" t="s">
        <v>1619</v>
      </c>
    </row>
    <row r="304" spans="2:65" s="12" customFormat="1" ht="11.25">
      <c r="B304" s="152"/>
      <c r="D304" s="146" t="s">
        <v>178</v>
      </c>
      <c r="E304" s="153" t="s">
        <v>1</v>
      </c>
      <c r="F304" s="154" t="s">
        <v>1377</v>
      </c>
      <c r="H304" s="155">
        <v>11</v>
      </c>
      <c r="I304" s="156"/>
      <c r="L304" s="152"/>
      <c r="M304" s="157"/>
      <c r="T304" s="158"/>
      <c r="AT304" s="153" t="s">
        <v>178</v>
      </c>
      <c r="AU304" s="153" t="s">
        <v>84</v>
      </c>
      <c r="AV304" s="12" t="s">
        <v>84</v>
      </c>
      <c r="AW304" s="12" t="s">
        <v>31</v>
      </c>
      <c r="AX304" s="12" t="s">
        <v>82</v>
      </c>
      <c r="AY304" s="153" t="s">
        <v>138</v>
      </c>
    </row>
    <row r="305" spans="2:65" s="1" customFormat="1" ht="24.2" customHeight="1">
      <c r="B305" s="131"/>
      <c r="C305" s="132" t="s">
        <v>571</v>
      </c>
      <c r="D305" s="132" t="s">
        <v>139</v>
      </c>
      <c r="E305" s="133" t="s">
        <v>1321</v>
      </c>
      <c r="F305" s="134" t="s">
        <v>1620</v>
      </c>
      <c r="G305" s="135" t="s">
        <v>176</v>
      </c>
      <c r="H305" s="136">
        <v>11</v>
      </c>
      <c r="I305" s="137"/>
      <c r="J305" s="138">
        <f>ROUND(I305*H305,2)</f>
        <v>0</v>
      </c>
      <c r="K305" s="139"/>
      <c r="L305" s="32"/>
      <c r="M305" s="140" t="s">
        <v>1</v>
      </c>
      <c r="N305" s="141" t="s">
        <v>39</v>
      </c>
      <c r="P305" s="142">
        <f>O305*H305</f>
        <v>0</v>
      </c>
      <c r="Q305" s="142">
        <v>0</v>
      </c>
      <c r="R305" s="142">
        <f>Q305*H305</f>
        <v>0</v>
      </c>
      <c r="S305" s="142">
        <v>0</v>
      </c>
      <c r="T305" s="143">
        <f>S305*H305</f>
        <v>0</v>
      </c>
      <c r="AR305" s="144" t="s">
        <v>603</v>
      </c>
      <c r="AT305" s="144" t="s">
        <v>139</v>
      </c>
      <c r="AU305" s="144" t="s">
        <v>84</v>
      </c>
      <c r="AY305" s="17" t="s">
        <v>138</v>
      </c>
      <c r="BE305" s="145">
        <f>IF(N305="základní",J305,0)</f>
        <v>0</v>
      </c>
      <c r="BF305" s="145">
        <f>IF(N305="snížená",J305,0)</f>
        <v>0</v>
      </c>
      <c r="BG305" s="145">
        <f>IF(N305="zákl. přenesená",J305,0)</f>
        <v>0</v>
      </c>
      <c r="BH305" s="145">
        <f>IF(N305="sníž. přenesená",J305,0)</f>
        <v>0</v>
      </c>
      <c r="BI305" s="145">
        <f>IF(N305="nulová",J305,0)</f>
        <v>0</v>
      </c>
      <c r="BJ305" s="17" t="s">
        <v>82</v>
      </c>
      <c r="BK305" s="145">
        <f>ROUND(I305*H305,2)</f>
        <v>0</v>
      </c>
      <c r="BL305" s="17" t="s">
        <v>603</v>
      </c>
      <c r="BM305" s="144" t="s">
        <v>1621</v>
      </c>
    </row>
    <row r="306" spans="2:65" s="12" customFormat="1" ht="11.25">
      <c r="B306" s="152"/>
      <c r="D306" s="146" t="s">
        <v>178</v>
      </c>
      <c r="E306" s="153" t="s">
        <v>1</v>
      </c>
      <c r="F306" s="154" t="s">
        <v>1377</v>
      </c>
      <c r="H306" s="155">
        <v>11</v>
      </c>
      <c r="I306" s="156"/>
      <c r="L306" s="152"/>
      <c r="M306" s="157"/>
      <c r="T306" s="158"/>
      <c r="AT306" s="153" t="s">
        <v>178</v>
      </c>
      <c r="AU306" s="153" t="s">
        <v>84</v>
      </c>
      <c r="AV306" s="12" t="s">
        <v>84</v>
      </c>
      <c r="AW306" s="12" t="s">
        <v>31</v>
      </c>
      <c r="AX306" s="12" t="s">
        <v>82</v>
      </c>
      <c r="AY306" s="153" t="s">
        <v>138</v>
      </c>
    </row>
    <row r="307" spans="2:65" s="1" customFormat="1" ht="24.2" customHeight="1">
      <c r="B307" s="131"/>
      <c r="C307" s="132" t="s">
        <v>576</v>
      </c>
      <c r="D307" s="132" t="s">
        <v>139</v>
      </c>
      <c r="E307" s="133" t="s">
        <v>1273</v>
      </c>
      <c r="F307" s="134" t="s">
        <v>1622</v>
      </c>
      <c r="G307" s="135" t="s">
        <v>176</v>
      </c>
      <c r="H307" s="136">
        <v>11</v>
      </c>
      <c r="I307" s="137"/>
      <c r="J307" s="138">
        <f>ROUND(I307*H307,2)</f>
        <v>0</v>
      </c>
      <c r="K307" s="139"/>
      <c r="L307" s="32"/>
      <c r="M307" s="140" t="s">
        <v>1</v>
      </c>
      <c r="N307" s="141" t="s">
        <v>39</v>
      </c>
      <c r="P307" s="142">
        <f>O307*H307</f>
        <v>0</v>
      </c>
      <c r="Q307" s="142">
        <v>0</v>
      </c>
      <c r="R307" s="142">
        <f>Q307*H307</f>
        <v>0</v>
      </c>
      <c r="S307" s="142">
        <v>0</v>
      </c>
      <c r="T307" s="143">
        <f>S307*H307</f>
        <v>0</v>
      </c>
      <c r="AR307" s="144" t="s">
        <v>603</v>
      </c>
      <c r="AT307" s="144" t="s">
        <v>139</v>
      </c>
      <c r="AU307" s="144" t="s">
        <v>84</v>
      </c>
      <c r="AY307" s="17" t="s">
        <v>138</v>
      </c>
      <c r="BE307" s="145">
        <f>IF(N307="základní",J307,0)</f>
        <v>0</v>
      </c>
      <c r="BF307" s="145">
        <f>IF(N307="snížená",J307,0)</f>
        <v>0</v>
      </c>
      <c r="BG307" s="145">
        <f>IF(N307="zákl. přenesená",J307,0)</f>
        <v>0</v>
      </c>
      <c r="BH307" s="145">
        <f>IF(N307="sníž. přenesená",J307,0)</f>
        <v>0</v>
      </c>
      <c r="BI307" s="145">
        <f>IF(N307="nulová",J307,0)</f>
        <v>0</v>
      </c>
      <c r="BJ307" s="17" t="s">
        <v>82</v>
      </c>
      <c r="BK307" s="145">
        <f>ROUND(I307*H307,2)</f>
        <v>0</v>
      </c>
      <c r="BL307" s="17" t="s">
        <v>603</v>
      </c>
      <c r="BM307" s="144" t="s">
        <v>1623</v>
      </c>
    </row>
    <row r="308" spans="2:65" s="12" customFormat="1" ht="11.25">
      <c r="B308" s="152"/>
      <c r="D308" s="146" t="s">
        <v>178</v>
      </c>
      <c r="E308" s="153" t="s">
        <v>1</v>
      </c>
      <c r="F308" s="154" t="s">
        <v>1377</v>
      </c>
      <c r="H308" s="155">
        <v>11</v>
      </c>
      <c r="I308" s="156"/>
      <c r="L308" s="152"/>
      <c r="M308" s="157"/>
      <c r="T308" s="158"/>
      <c r="AT308" s="153" t="s">
        <v>178</v>
      </c>
      <c r="AU308" s="153" t="s">
        <v>84</v>
      </c>
      <c r="AV308" s="12" t="s">
        <v>84</v>
      </c>
      <c r="AW308" s="12" t="s">
        <v>31</v>
      </c>
      <c r="AX308" s="12" t="s">
        <v>82</v>
      </c>
      <c r="AY308" s="153" t="s">
        <v>138</v>
      </c>
    </row>
    <row r="309" spans="2:65" s="1" customFormat="1" ht="33" customHeight="1">
      <c r="B309" s="131"/>
      <c r="C309" s="180" t="s">
        <v>581</v>
      </c>
      <c r="D309" s="180" t="s">
        <v>320</v>
      </c>
      <c r="E309" s="181" t="s">
        <v>1624</v>
      </c>
      <c r="F309" s="182" t="s">
        <v>1625</v>
      </c>
      <c r="G309" s="183" t="s">
        <v>176</v>
      </c>
      <c r="H309" s="184">
        <v>11.55</v>
      </c>
      <c r="I309" s="185"/>
      <c r="J309" s="186">
        <f>ROUND(I309*H309,2)</f>
        <v>0</v>
      </c>
      <c r="K309" s="187"/>
      <c r="L309" s="188"/>
      <c r="M309" s="189" t="s">
        <v>1</v>
      </c>
      <c r="N309" s="190" t="s">
        <v>39</v>
      </c>
      <c r="P309" s="142">
        <f>O309*H309</f>
        <v>0</v>
      </c>
      <c r="Q309" s="142">
        <v>9.2000000000000003E-4</v>
      </c>
      <c r="R309" s="142">
        <f>Q309*H309</f>
        <v>1.0626000000000002E-2</v>
      </c>
      <c r="S309" s="142">
        <v>0</v>
      </c>
      <c r="T309" s="143">
        <f>S309*H309</f>
        <v>0</v>
      </c>
      <c r="AR309" s="144" t="s">
        <v>1205</v>
      </c>
      <c r="AT309" s="144" t="s">
        <v>320</v>
      </c>
      <c r="AU309" s="144" t="s">
        <v>84</v>
      </c>
      <c r="AY309" s="17" t="s">
        <v>138</v>
      </c>
      <c r="BE309" s="145">
        <f>IF(N309="základní",J309,0)</f>
        <v>0</v>
      </c>
      <c r="BF309" s="145">
        <f>IF(N309="snížená",J309,0)</f>
        <v>0</v>
      </c>
      <c r="BG309" s="145">
        <f>IF(N309="zákl. přenesená",J309,0)</f>
        <v>0</v>
      </c>
      <c r="BH309" s="145">
        <f>IF(N309="sníž. přenesená",J309,0)</f>
        <v>0</v>
      </c>
      <c r="BI309" s="145">
        <f>IF(N309="nulová",J309,0)</f>
        <v>0</v>
      </c>
      <c r="BJ309" s="17" t="s">
        <v>82</v>
      </c>
      <c r="BK309" s="145">
        <f>ROUND(I309*H309,2)</f>
        <v>0</v>
      </c>
      <c r="BL309" s="17" t="s">
        <v>1205</v>
      </c>
      <c r="BM309" s="144" t="s">
        <v>1626</v>
      </c>
    </row>
    <row r="310" spans="2:65" s="12" customFormat="1" ht="11.25">
      <c r="B310" s="152"/>
      <c r="D310" s="146" t="s">
        <v>178</v>
      </c>
      <c r="F310" s="154" t="s">
        <v>1627</v>
      </c>
      <c r="H310" s="155">
        <v>11.55</v>
      </c>
      <c r="I310" s="156"/>
      <c r="L310" s="152"/>
      <c r="M310" s="203"/>
      <c r="N310" s="204"/>
      <c r="O310" s="204"/>
      <c r="P310" s="204"/>
      <c r="Q310" s="204"/>
      <c r="R310" s="204"/>
      <c r="S310" s="204"/>
      <c r="T310" s="205"/>
      <c r="AT310" s="153" t="s">
        <v>178</v>
      </c>
      <c r="AU310" s="153" t="s">
        <v>84</v>
      </c>
      <c r="AV310" s="12" t="s">
        <v>84</v>
      </c>
      <c r="AW310" s="12" t="s">
        <v>3</v>
      </c>
      <c r="AX310" s="12" t="s">
        <v>82</v>
      </c>
      <c r="AY310" s="153" t="s">
        <v>138</v>
      </c>
    </row>
    <row r="311" spans="2:65" s="1" customFormat="1" ht="6.95" customHeight="1">
      <c r="B311" s="44"/>
      <c r="C311" s="45"/>
      <c r="D311" s="45"/>
      <c r="E311" s="45"/>
      <c r="F311" s="45"/>
      <c r="G311" s="45"/>
      <c r="H311" s="45"/>
      <c r="I311" s="45"/>
      <c r="J311" s="45"/>
      <c r="K311" s="45"/>
      <c r="L311" s="32"/>
    </row>
  </sheetData>
  <autoFilter ref="C130:K310" xr:uid="{00000000-0009-0000-0000-000008000000}"/>
  <mergeCells count="9">
    <mergeCell ref="E87:H87"/>
    <mergeCell ref="E121:H121"/>
    <mergeCell ref="E123:H12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11</vt:i4>
      </vt:variant>
      <vt:variant>
        <vt:lpstr>Pojmenované oblasti</vt:lpstr>
      </vt:variant>
      <vt:variant>
        <vt:i4>22</vt:i4>
      </vt:variant>
    </vt:vector>
  </HeadingPairs>
  <TitlesOfParts>
    <vt:vector size="33" baseType="lpstr">
      <vt:lpstr>Rekapitulace stavby</vt:lpstr>
      <vt:lpstr>00 - Vedlejší a ostatní n...</vt:lpstr>
      <vt:lpstr>01 - Zemní práce</vt:lpstr>
      <vt:lpstr>02 - Část alternativně re...</vt:lpstr>
      <vt:lpstr>SO 100 - Pozemní komunikace</vt:lpstr>
      <vt:lpstr>SO 300 - Odvodnění komuni...</vt:lpstr>
      <vt:lpstr>SO 320 - Vodohospodářské ...</vt:lpstr>
      <vt:lpstr>SO 400 - Elektro a sdělov...</vt:lpstr>
      <vt:lpstr>SO 700 - Stavební objekty</vt:lpstr>
      <vt:lpstr>SO 800 - Vegetační úpravy</vt:lpstr>
      <vt:lpstr>Seznam figur</vt:lpstr>
      <vt:lpstr>'00 - Vedlejší a ostatní n...'!Názvy_tisku</vt:lpstr>
      <vt:lpstr>'01 - Zemní práce'!Názvy_tisku</vt:lpstr>
      <vt:lpstr>'02 - Část alternativně re...'!Názvy_tisku</vt:lpstr>
      <vt:lpstr>'Rekapitulace stavby'!Názvy_tisku</vt:lpstr>
      <vt:lpstr>'Seznam figur'!Názvy_tisku</vt:lpstr>
      <vt:lpstr>'SO 100 - Pozemní komunikace'!Názvy_tisku</vt:lpstr>
      <vt:lpstr>'SO 300 - Odvodnění komuni...'!Názvy_tisku</vt:lpstr>
      <vt:lpstr>'SO 320 - Vodohospodářské ...'!Názvy_tisku</vt:lpstr>
      <vt:lpstr>'SO 400 - Elektro a sdělov...'!Názvy_tisku</vt:lpstr>
      <vt:lpstr>'SO 700 - Stavební objekty'!Názvy_tisku</vt:lpstr>
      <vt:lpstr>'SO 800 - Vegetační úpravy'!Názvy_tisku</vt:lpstr>
      <vt:lpstr>'00 - Vedlejší a ostatní n...'!Oblast_tisku</vt:lpstr>
      <vt:lpstr>'01 - Zemní práce'!Oblast_tisku</vt:lpstr>
      <vt:lpstr>'02 - Část alternativně re...'!Oblast_tisku</vt:lpstr>
      <vt:lpstr>'Rekapitulace stavby'!Oblast_tisku</vt:lpstr>
      <vt:lpstr>'Seznam figur'!Oblast_tisku</vt:lpstr>
      <vt:lpstr>'SO 100 - Pozemní komunikace'!Oblast_tisku</vt:lpstr>
      <vt:lpstr>'SO 300 - Odvodnění komuni...'!Oblast_tisku</vt:lpstr>
      <vt:lpstr>'SO 320 - Vodohospodářské ...'!Oblast_tisku</vt:lpstr>
      <vt:lpstr>'SO 400 - Elektro a sdělov...'!Oblast_tisku</vt:lpstr>
      <vt:lpstr>'SO 700 - Stavební objekty'!Oblast_tisku</vt:lpstr>
      <vt:lpstr>'SO 800 - Vegetační úpravy'!Oblast_tisku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Vesela</dc:creator>
  <cp:lastModifiedBy>Alena Korandová</cp:lastModifiedBy>
  <dcterms:created xsi:type="dcterms:W3CDTF">2025-01-14T14:39:42Z</dcterms:created>
  <dcterms:modified xsi:type="dcterms:W3CDTF">2025-11-12T12:09:05Z</dcterms:modified>
</cp:coreProperties>
</file>