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flId1" Type="http://schemas.openxmlformats.org/officeDocument/2006/relationships/officeDocument" Target="xl/workbook.xml" /><Relationship Id="flId2" Type="http://schemas.openxmlformats.org/package/2006/relationships/metadata/core-properties" Target="docProps/core.xml" /><Relationship Id="flId3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rupBuild="4506" lastEdited="4" lowestEdited="4"/>
  <workbookPr defaultThemeVersion="164011"/>
  <bookViews>
    <workbookView xWindow="0" yWindow="0" windowWidth="25200" windowHeight="12045"/>
  </bookViews>
  <sheets>
    <sheet name="Krycí List" sheetId="1" r:id="flId1"/>
    <sheet name="Rekapitulace" sheetId="3" r:id="flId2"/>
    <sheet name="Zakázka" sheetId="4" r:id="flId3"/>
    <sheet name="Figury" sheetId="5" r:id="flId4"/>
  </sheets>
  <definedNames>
    <definedName name="GROUP_ID">'Zakázka'!$B$6:$B$224</definedName>
    <definedName name="ITEM_PRICES">'Zakázka'!$J$6:$J$224</definedName>
    <definedName name="_xlnm.Print_Titles" localSheetId="2">'Zakázka'!$4:$5</definedName>
    <definedName name="_xlnm.Print_Titles" localSheetId="3">Figury!$1:$2</definedName>
    <definedName name="_xlnm.Print_Titles" localSheetId="1">Rekapitulace!$4:$5</definedName>
    <definedName name="_xlnm.Print_Area" localSheetId="2">'Zakázka'!$C$1:$Q$224</definedName>
    <definedName name="_xlnm.Print_Area" localSheetId="3">Figury!$B$1:$E$3</definedName>
    <definedName name="_xlnm.Print_Area" localSheetId="0">'Krycí List'!$C$1:$H$29</definedName>
    <definedName name="_xlnm.Print_Area" localSheetId="1">Rekapitulace!$B$1:$F$23</definedName>
    <definedName name="VAT_RATES">'Zakázka'!$O$6:$O$224</definedName>
    <definedName name="__08F21C13_4762_4D33_8AE4_8E20A428EBE8_FIGURE__">Figury!#REF!</definedName>
    <definedName name="__08F21C13_4762_4D33_8AE4_8E20A428EBE8_ITEM__">'Zakázka'!$A$10:$Q$12</definedName>
    <definedName name="__08F21C13_4762_4D33_8AE4_8E20A428EBE8_ITEM_GROUP1__">'Zakázka'!$A$6:$Q$223</definedName>
    <definedName name="__08F21C13_4762_4D33_8AE4_8E20A428EBE8_ITEM_GROUP1_RECAP__">Rekapitulace!$A$6:$F$9</definedName>
    <definedName name="__08F21C13_4762_4D33_8AE4_8E20A428EBE8_ITEM_GROUP2__">'Zakázka'!$A$7:$Q$222</definedName>
    <definedName name="__08F21C13_4762_4D33_8AE4_8E20A428EBE8_ITEM_GROUP2_RECAP__">Rekapitulace!$A$7:$F$9</definedName>
    <definedName name="__08F21C13_4762_4D33_8AE4_8E20A428EBE8_ITEM_GROUP3__X">'Zakázka'!$A$8:$Q$204</definedName>
    <definedName name="__08F21C13_4762_4D33_8AE4_8E20A428EBE8_ITEM_GROUP3_RECAP__">Rekapitulace!$A$8:$F$9</definedName>
    <definedName name="__08F21C13_4762_4D33_8AE4_8E20A428EBE8_ITEM_GROUP4__X">'Zakázka'!$A$9:$Q$81</definedName>
    <definedName name="__08F21C13_4762_4D33_8AE4_8E20A428EBE8_ITEM_GROUP4_RECAP__">Rekapitulace!$A$9:$F$9</definedName>
    <definedName name="__08F21C13_4762_4D33_8AE4_8E20A428EBE8_QBILL__">'Zakázka'!$F$11:$H$11</definedName>
    <definedName name="__08F21C13_4762_4D33_8AE4_8E20A428EBE8_QBILLFIG__">Figury!#REF!</definedName>
    <definedName name="__08F21C13_4762_4D33_8AE4_8E20A428EBE8_QINDEX__">'Zakázka'!#REF!</definedName>
  </definedNames>
</workbook>
</file>

<file path=xl/sharedStrings.xml><?xml version="1.0" encoding="utf-8"?>
<sst xmlns="http://schemas.openxmlformats.org/spreadsheetml/2006/main" count="489" uniqueCount="268">
  <si>
    <t>Hodnota</t>
  </si>
  <si>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</si>
  <si>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</si>
  <si>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</si>
  <si>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</si>
  <si>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</si>
  <si>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</si>
  <si>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</si>
  <si>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</si>
  <si>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</si>
  <si>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</si>
  <si>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</si>
  <si>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</si>
  <si>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</si>
  <si>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</si>
  <si>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</si>
  <si>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</si>
  <si>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Výkaz výměr:</t>
  </si>
  <si>
    <t>Figura</t>
  </si>
  <si>
    <t>Výraz</t>
  </si>
  <si>
    <t>Jedn. Cena</t>
  </si>
  <si>
    <t>Ateliér Kprojekt, s.r.o.</t>
  </si>
  <si>
    <t>Tyršova 158</t>
  </si>
  <si>
    <t xml:space="preserve">26901  Rakovník - Rakovník II</t>
  </si>
  <si>
    <t>CENOVÁ NABÍDKA</t>
  </si>
  <si>
    <t>ZAKÁZKA</t>
  </si>
  <si>
    <t>Set Column width to</t>
  </si>
  <si>
    <t>Číslo:</t>
  </si>
  <si>
    <t>Zakázka:</t>
  </si>
  <si>
    <t>Oprava krytu MK Na Ptačí skále Beroun</t>
  </si>
  <si>
    <t>Komentář:</t>
  </si>
  <si>
    <t>FIRMY</t>
  </si>
  <si>
    <t>---:</t>
  </si>
  <si>
    <t>---</t>
  </si>
  <si>
    <t>REALIZAČNÍ TÝM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</si>
  <si>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</si>
  <si>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</si>
  <si>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</si>
  <si>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</si>
  <si>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</si>
  <si>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</si>
  <si>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</si>
  <si>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S/SSO</t>
  </si>
  <si>
    <t>SSO: Skupina stavebních objektů</t>
  </si>
  <si>
    <t>S/SSO/obj.101</t>
  </si>
  <si>
    <t>obj.101: ul. Na Ptačí skále</t>
  </si>
  <si>
    <t>S/SSO/obj.101/001</t>
  </si>
  <si>
    <t>001: Zemní práce</t>
  </si>
  <si>
    <t>S/SSO/obj.101/005</t>
  </si>
  <si>
    <t>005: Komunikace</t>
  </si>
  <si>
    <t>S/SSO/obj.101/008</t>
  </si>
  <si>
    <t>008: Trubní vedení</t>
  </si>
  <si>
    <t>S/SSO/obj.101/009</t>
  </si>
  <si>
    <t>009: Ostatní konstrukce a práce</t>
  </si>
  <si>
    <t>S/SSO/obj.101/099</t>
  </si>
  <si>
    <t>099: Přesun hmot HSV</t>
  </si>
  <si>
    <t>S/SSO/obj.901</t>
  </si>
  <si>
    <t>obj.901: Vedlejší rozpočtové náklady</t>
  </si>
  <si>
    <t>S/SSO/obj.901/V01</t>
  </si>
  <si>
    <t>V01: Průzkumné, geodetické a projektové práce</t>
  </si>
  <si>
    <t>S/SSO/obj.901/V03</t>
  </si>
  <si>
    <t>V03: Zařízení staveniště</t>
  </si>
  <si>
    <t>Oprava krytu MK Na Ptačí skále Beroun - Výchozí</t>
  </si>
  <si>
    <t xml:space="preserve"> </t>
  </si>
  <si>
    <t>Stavba</t>
  </si>
  <si>
    <t>Skupina objektů</t>
  </si>
  <si>
    <t>Objekt</t>
  </si>
  <si>
    <t>Oddíl</t>
  </si>
  <si>
    <t>SP</t>
  </si>
  <si>
    <t>113106121</t>
  </si>
  <si>
    <t>Rozebrání dlažeb z betonových nebo kamenných dlaždic komunikací pro pěší ručně</t>
  </si>
  <si>
    <t>m2</t>
  </si>
  <si>
    <t>lokálně u vstupů;93</t>
  </si>
  <si>
    <t>113106123</t>
  </si>
  <si>
    <t>Rozebrání dlažeb ze zámkových dlaždic komunikací pro pěší ručně</t>
  </si>
  <si>
    <t>napojení vstupů - lokálně;45</t>
  </si>
  <si>
    <t>113107171</t>
  </si>
  <si>
    <t>Odstranění podkladu z betonu prostého tl přes 100 do 150 mm strojně pl přes 50 do 200 m2</t>
  </si>
  <si>
    <t>vjezdy, chodník;82</t>
  </si>
  <si>
    <t>113107341</t>
  </si>
  <si>
    <t>Odstranění podkladu živičného tl 50 mm strojně pl do 50 m2</t>
  </si>
  <si>
    <t>vjezdy, chodník;17</t>
  </si>
  <si>
    <t>lokální dobourání v místě výměny konstrukce;0,2*1290</t>
  </si>
  <si>
    <t>113154323</t>
  </si>
  <si>
    <t>Frézování živičného krytu tl 50 mm pruh š přes 0,5 do 1 m pl přes 1000 do 10000 m2 bez překážek v trase</t>
  </si>
  <si>
    <t>frézování stávajícího krytu vozovky;1310</t>
  </si>
  <si>
    <t>asfaltový recyklát bude uložen na deponii investora</t>
  </si>
  <si>
    <t>113202111</t>
  </si>
  <si>
    <t>Vytrhání obrub krajníků obrubníků stojatých</t>
  </si>
  <si>
    <t>m</t>
  </si>
  <si>
    <t>lemování vozovky - betonové obrubníky;8</t>
  </si>
  <si>
    <t>113202111-1</t>
  </si>
  <si>
    <t>lemování vozovky - kamenné obrubníky;375</t>
  </si>
  <si>
    <t>113204111</t>
  </si>
  <si>
    <t>Vytrhání obrub záhonových</t>
  </si>
  <si>
    <t>lokálně;5</t>
  </si>
  <si>
    <t>120 11-9111</t>
  </si>
  <si>
    <t>Ručně kopané sondy na inž.sítích</t>
  </si>
  <si>
    <t>kus</t>
  </si>
  <si>
    <t>stáv. inženýrské sítě;4</t>
  </si>
  <si>
    <t>122252205</t>
  </si>
  <si>
    <t>Odkopávky a prokopávky nezapažené pro silnice a dálnice v hornině třídy těžitelnosti I objem do 1000 m3 strojně</t>
  </si>
  <si>
    <t>m3</t>
  </si>
  <si>
    <t>vozovka v místě výměny konstrukce v prům.tl.35cm;258*0,35</t>
  </si>
  <si>
    <t>pojízdné plochy v tl.30cm;342*0,3</t>
  </si>
  <si>
    <t>výměna neúnosné zeminy v podloží v tl.300mm-lokálně;100*0,3</t>
  </si>
  <si>
    <t>132251252</t>
  </si>
  <si>
    <t>Hloubení rýh nezapažených š do 2000 mm v hornině třídy těžitelnosti I skupiny 3 objem do 50 m3 strojně</t>
  </si>
  <si>
    <t>rýha pro přípojky - z úrovně zemní pláně;9*1,0*0,8</t>
  </si>
  <si>
    <t>uliční vpusti;3*2,0</t>
  </si>
  <si>
    <t>162751117</t>
  </si>
  <si>
    <t>Vodorovné přemístění přes 9 000 do 10000 m výkopku/sypaniny z horniny třídy těžitelnosti I skupiny 1 až 3</t>
  </si>
  <si>
    <t>přebytek výkopku na skládku;222,900</t>
  </si>
  <si>
    <t>hloubení rýh;13,2</t>
  </si>
  <si>
    <t>odpočet zásyp;-6,6</t>
  </si>
  <si>
    <t>174101101</t>
  </si>
  <si>
    <t>Zásyp jam, šachet rýh nebo kolem objektů sypaninou se zhutněním</t>
  </si>
  <si>
    <t>zásyp přípojek +okolo vpustí zeminou;3*1,0+9*0,5*0,8</t>
  </si>
  <si>
    <t>175151101</t>
  </si>
  <si>
    <t>Obsypání potrubí strojně sypaninou bez prohození, uloženou do 3 m</t>
  </si>
  <si>
    <t>přípojky - obsyp ŠP; 0,4*9</t>
  </si>
  <si>
    <t>181951112</t>
  </si>
  <si>
    <t>Úprava pláně v hornině třídy těžitelnosti I skupiny 1 až 3 se zhutněním strojně</t>
  </si>
  <si>
    <t>úprava pláně vozovka+ pojízdné plochy; 258+342</t>
  </si>
  <si>
    <t>H</t>
  </si>
  <si>
    <t>58331280</t>
  </si>
  <si>
    <t>kamenivo těžené drobné frakce 0/1</t>
  </si>
  <si>
    <t>t</t>
  </si>
  <si>
    <t>obsyp potrubí pískem;3,6*1,8*1,05</t>
  </si>
  <si>
    <t>979082213</t>
  </si>
  <si>
    <t>Vodorovná doprava suti po suchu do 1 km</t>
  </si>
  <si>
    <t>979082219</t>
  </si>
  <si>
    <t>Příplatek ZKD 1 km u vodorovné dopravy suti po suchu do 1 km</t>
  </si>
  <si>
    <t>betonová suť do recyklačního střediska do 10km;9*(11,7+26,65+23,715+1,64+0,2)</t>
  </si>
  <si>
    <t>asfaltobetonová suť do recyklačního střediska do 10km;9*26,95</t>
  </si>
  <si>
    <t>asfaltový recyklát z frézování na deponii investora do 5km;4*150,650</t>
  </si>
  <si>
    <t>kamenné obruby na deponii investora do 5km;4*76,875</t>
  </si>
  <si>
    <t>997013861</t>
  </si>
  <si>
    <t>Poplatek za uložení stavebního odpadu na recyklační skládce (skládkovné) z prostého betonu kód odpadu 17 01 01</t>
  </si>
  <si>
    <t>vybouraná betonová suť - odvoz do recyklačního střediska; 11,7+26,65+23,715+1,64+0,2</t>
  </si>
  <si>
    <t>997013873</t>
  </si>
  <si>
    <t>Poplatek za uložení stavebního odpadu na recyklační skládce (skládkovné) zeminy a kamení zatříděného do Katalogu odpadů pod kódem 17 05 04</t>
  </si>
  <si>
    <t>přebytek výkopku odvézt na skládku do 10km;229,5*1,8</t>
  </si>
  <si>
    <t>997013875</t>
  </si>
  <si>
    <t>Poplatek za uložení stavebního odpadu na recyklační skládce (skládkovné) asfaltového bez obsahu dehtu zatříděného do Katalogu odpadů pod kódem 17 03 02</t>
  </si>
  <si>
    <t>asfaltobeton z vybouraného krytu na recyklaci do 10km - kvalitativní třída ZAS-T1;26,95</t>
  </si>
  <si>
    <t>564861111</t>
  </si>
  <si>
    <t>Podklad ze štěrkodrtě ŠD plochy přes 100 m2 tl 200 mm</t>
  </si>
  <si>
    <t>nová konstrukce vozovky - předpoklad 20% plochy; 1290*0,2</t>
  </si>
  <si>
    <t>štěrkodrť ŠDA 0-63mm</t>
  </si>
  <si>
    <t>564871111</t>
  </si>
  <si>
    <t>Podklad ze štěrkodrtě ŠD plochy přes 100 m2 tl 250 mm</t>
  </si>
  <si>
    <t>pojízdné plochy;342</t>
  </si>
  <si>
    <t>564871116</t>
  </si>
  <si>
    <t>Podklad ze štěrkodrtě ŠD plochy přes 100 m2 tl. 300 mm</t>
  </si>
  <si>
    <t>výměna neúnosné zeminy v podloží v tl.300mm- lokálně;100</t>
  </si>
  <si>
    <t>štěrkodrť ŠDA 0-63(125)mm</t>
  </si>
  <si>
    <t>565145121</t>
  </si>
  <si>
    <t>Asfaltový beton vrstva podkladní ACP 16 (obalované kamenivo OKS) tl 60 mm š přes 3 m</t>
  </si>
  <si>
    <t>vozovka - nová konstrukce - předpoklad 20% plochy; 1290*0,2</t>
  </si>
  <si>
    <t>vozovka - lokální oprava (vyrovnání) krytu - předpoklad 20% plochy; 1290*0,2</t>
  </si>
  <si>
    <t>567122114</t>
  </si>
  <si>
    <t>Podklad ze směsi stmelené cementem SC C 8/10 (KSC I) tl 150 mm</t>
  </si>
  <si>
    <t>572141111</t>
  </si>
  <si>
    <t>Vyrovnání povrchu dosavadních krytů asfaltovým betonem ACO (AB) tl přes 20 do 40 mm</t>
  </si>
  <si>
    <t>vozovka;1290</t>
  </si>
  <si>
    <t>komplet včetně očištění a spojovacího postřiku</t>
  </si>
  <si>
    <t>573111112</t>
  </si>
  <si>
    <t>Postřik živičný infiltrační s posypem z asfaltu množství 1 kg/m2</t>
  </si>
  <si>
    <t>vozovka - nová konstrukce předpoklad 20% plochy; 1290*0,2</t>
  </si>
  <si>
    <t>573231106</t>
  </si>
  <si>
    <t>Postřik živičný spojovací ze silniční emulze v množství 0,30 kg/m2</t>
  </si>
  <si>
    <t>vozovka dle ACO;1290</t>
  </si>
  <si>
    <t>577144121</t>
  </si>
  <si>
    <t>Asfaltový beton vrstva obrusná ACO 11+ (ABS) tř. I tl 50 mm š přes 3 m z nemodifikovaného asfaltu</t>
  </si>
  <si>
    <t>59245020</t>
  </si>
  <si>
    <t>dlažba skladebná betonová 200x100mm tl 80mm přírodní</t>
  </si>
  <si>
    <t>pojízdné plochy;342*1,03</t>
  </si>
  <si>
    <t>596212213</t>
  </si>
  <si>
    <t>Kladení zámkové dlažby pozemních komunikací ručně tl 80 mm skupiny A pl přes 300 m2</t>
  </si>
  <si>
    <t>pojízdné plochy; 342</t>
  </si>
  <si>
    <t>28614211</t>
  </si>
  <si>
    <t>trubka kanalizační PP plnostěnná jednovrstvá DN 160x2000mm SN10</t>
  </si>
  <si>
    <t>propojení UV do stávající dešťové kanalizace; 3*3,0*1,05</t>
  </si>
  <si>
    <t>komplet dodání trub včetně těsnění, tvarovek odboček a pod.</t>
  </si>
  <si>
    <t>451573111</t>
  </si>
  <si>
    <t>Lože pod potrubí otevřený výkop ze štěrkopísku</t>
  </si>
  <si>
    <t>přípojky;9*0,8*0,1</t>
  </si>
  <si>
    <t>vpusti;3*0,25</t>
  </si>
  <si>
    <t>napojení do opravené kanalizace</t>
  </si>
  <si>
    <t>55242320</t>
  </si>
  <si>
    <t>mříž vtoková litinová plochá 500x500mm</t>
  </si>
  <si>
    <t>nové vpusti;3</t>
  </si>
  <si>
    <t>59223850</t>
  </si>
  <si>
    <t>dno pro uliční vpusť s výtokovým otvorem betonové 450x330x50mm</t>
  </si>
  <si>
    <t>59223858</t>
  </si>
  <si>
    <t>skruž betonová horní pro uliční vpusť 450x570x50mm</t>
  </si>
  <si>
    <t>59223864</t>
  </si>
  <si>
    <t>prstenec pro uliční vpusť vyrovnávací betonový 390x60x130mm</t>
  </si>
  <si>
    <t>59223874</t>
  </si>
  <si>
    <t>koš vysoký pro uliční vpusti žárově Pz plech pro rám 500/300mm</t>
  </si>
  <si>
    <t>výška koše 600mm</t>
  </si>
  <si>
    <t>871310310</t>
  </si>
  <si>
    <t>Montáž kanalizačního potrubí hladkého plnostěnného SN 10 z polypropylenu DN 150</t>
  </si>
  <si>
    <t>propojení UV do stávající dešťové kanalizace;3*3,0</t>
  </si>
  <si>
    <t>komplet montáž</t>
  </si>
  <si>
    <t>895941111</t>
  </si>
  <si>
    <t>Zřízení vpusti kanalizační uliční z betonových dílců typ UV-50 normální</t>
  </si>
  <si>
    <t>899211112</t>
  </si>
  <si>
    <t>Osazení mříží s rámem hmotnosti přes 50 do 100 kg</t>
  </si>
  <si>
    <t>899331111</t>
  </si>
  <si>
    <t>Výšková úprava uličního vstupu nebo vpusti do 200 mm zvýšením poklopu</t>
  </si>
  <si>
    <t>poklopy na revizních šachtách kanalizace;9</t>
  </si>
  <si>
    <t>899431111</t>
  </si>
  <si>
    <t>Výšková úprava uličního vstupu nebo vpusti do 200 mm zvýšením krycího hrnce, šoupěte nebo hydrantu</t>
  </si>
  <si>
    <t>šoupata a hydranty;22</t>
  </si>
  <si>
    <t>899531111-1</t>
  </si>
  <si>
    <t>Výšková úprava uličního vstupu nebo vpusti do 200 mm zvýšením mříže</t>
  </si>
  <si>
    <t>mříže uličních vpustí;3</t>
  </si>
  <si>
    <t>X3522</t>
  </si>
  <si>
    <t>Napojení přípojky do stávající kanalizace - komplet vč.tvarovek a pod.</t>
  </si>
  <si>
    <t>UV napojení do stávajícího nebo nového řadu nebo šachty;3</t>
  </si>
  <si>
    <t>napojení do trouby - navrtávka, sedlová odbočka, případně příprava frézou a injektáž</t>
  </si>
  <si>
    <t>59217012</t>
  </si>
  <si>
    <t>obrubník zahradní betonový 500x80x250mm</t>
  </si>
  <si>
    <t>lemování vjezdů a vstupů;30*1,01</t>
  </si>
  <si>
    <t>59217032</t>
  </si>
  <si>
    <t>obrubník silniční betonový 1000x150x150mm</t>
  </si>
  <si>
    <t>lemování vozovky;412*1,01</t>
  </si>
  <si>
    <t xml:space="preserve">silniční nájezdový150x550mm </t>
  </si>
  <si>
    <t>913121111</t>
  </si>
  <si>
    <t>Montáž a demontáž dočasné dopravní značky kompletní základní</t>
  </si>
  <si>
    <t>DZ + zábrany v místě napojení na stávající plochy - 45 dní;20</t>
  </si>
  <si>
    <t>916131213</t>
  </si>
  <si>
    <t>Osazení silničního obrubníku betonového stojatého s boční opěrou do lože z betonu prostého</t>
  </si>
  <si>
    <t>lemování vozovky;412</t>
  </si>
  <si>
    <t>916331112</t>
  </si>
  <si>
    <t>Osazení zahradního obrubníku betonového do lože z betonu s boční opěrou</t>
  </si>
  <si>
    <t>lemování vjezdů a vstupů;30</t>
  </si>
  <si>
    <t>919122112</t>
  </si>
  <si>
    <t>Těsnění spár zálivkou za tepla pro komůrky š 10 mm hl 25 mm s těsnicím profilem</t>
  </si>
  <si>
    <t>napojení vozovky na stávající plochy;30</t>
  </si>
  <si>
    <t>919735112</t>
  </si>
  <si>
    <t>Řezání stávajícího živičného krytu hl přes 50 do 100 mm</t>
  </si>
  <si>
    <t>napojení krytu na stávající plochy;30</t>
  </si>
  <si>
    <t>919735122</t>
  </si>
  <si>
    <t>Řezání stávajícího betonového krytu hl přes 50 do 100 mm</t>
  </si>
  <si>
    <t>řezání betonu ve vjezdech;50</t>
  </si>
  <si>
    <t>95271118</t>
  </si>
  <si>
    <t>nájem dopravní značky včetně sloupku podstavce a příchytek za 1 den/nad 7 dní</t>
  </si>
  <si>
    <t xml:space="preserve">DZ + zábrany v místě napojení na stávající plochy  - 45dní ;45*20</t>
  </si>
  <si>
    <t>998225111</t>
  </si>
  <si>
    <t>Přesun hmot pro pozemní komunikace s krytem z kamene, monolitickým betonovým nebo živičným</t>
  </si>
  <si>
    <t>ON</t>
  </si>
  <si>
    <t>012303000</t>
  </si>
  <si>
    <t>Geodetické práce po výstavbě</t>
  </si>
  <si>
    <t>zaměření skutečného provedení stavby;1</t>
  </si>
  <si>
    <t>933x001</t>
  </si>
  <si>
    <t>Statická zatěžovací zkouška deskou</t>
  </si>
  <si>
    <t>statická zatěžovací zkouška deskou na zemní pláni;2</t>
  </si>
  <si>
    <t>X004</t>
  </si>
  <si>
    <t>Geodetické práce</t>
  </si>
  <si>
    <t>geodetické vytýčení stavby a inženýrských sítí;1</t>
  </si>
  <si>
    <t>X005</t>
  </si>
  <si>
    <t>Dokumentace skutečného provedení stavby - SKP</t>
  </si>
  <si>
    <t>030001000</t>
  </si>
  <si>
    <t>Zařízení staveniště</t>
  </si>
  <si>
    <t>zařízení staveniště komplet;1</t>
  </si>
</sst>
</file>

<file path=xl/styles.xml><?xml version="1.0" encoding="utf-8"?>
<styleSheet xmlns="http://schemas.openxmlformats.org/spreadsheetml/2006/main">
  <numFmts count="6">
    <numFmt numFmtId="164" formatCode="_(#,##0_);[Red]\-\ #,##0_);&quot;–&quot;??;_(@_)"/>
    <numFmt numFmtId="166" formatCode="_(#,##0.00_);[Red]\-\ #,##0.00_);&quot;–&quot;??;_(@_)"/>
    <numFmt numFmtId="168" formatCode="_(#,##0.00_);[Red]\-\ #,##0.0_);&quot;–&quot;??;_(@_)"/>
    <numFmt numFmtId="170" formatCode="d/m/yyyy;@"/>
    <numFmt numFmtId="178" formatCode="_(#,##0.0&quot; %&quot;_);[Red]\-\ #,##0.0&quot; %&quot;_);&quot;–&quot;??;_(@_)"/>
    <numFmt numFmtId="179" formatCode="_(#,##0.000_);[Red]\-\ #,##0.000_);&quot;–&quot;??;_(@_)"/>
  </numFmts>
  <fonts count="41">
    <font>
      <sz val="10"/>
      <color theme="1"/>
      <name val="Arial"/>
      <family val="2"/>
      <charset val="238"/>
    </font>
    <font>
      <sz val="10"/>
      <color auto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rgb="FFFF0000"/>
      <name val="Arial"/>
      <family val="2"/>
      <charset val="238"/>
    </font>
    <font>
      <sz val="14"/>
      <color rgb="FFFFFFFF"/>
      <name val="Cambria"/>
      <family val="1"/>
    </font>
    <font>
      <sz val="10"/>
      <color rgb="FFFFFFFF"/>
      <name val="Arial"/>
      <family val="2"/>
    </font>
    <font>
      <b/>
      <sz val="12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9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sz val="10"/>
      <color rgb="FF777777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FFFFFF"/>
      <name val="Arial"/>
      <family val="2"/>
      <charset val="238"/>
    </font>
    <font>
      <b/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FFFFFF"/>
      <name val="Arial"/>
      <family val="2"/>
      <charset val="238"/>
    </font>
    <font>
      <b/>
      <sz val="8"/>
      <color rgb="FF806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sz val="6"/>
      <color rgb="FF7030A0"/>
      <name val="Arial"/>
      <family val="2"/>
      <charset val="238"/>
    </font>
    <font>
      <sz val="7"/>
      <color rgb="FF00000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i/>
      <sz val="7"/>
      <color rgb="FF000000"/>
      <name val="Arial"/>
      <family val="2"/>
      <charset val="238"/>
    </font>
    <font>
      <i/>
      <sz val="7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i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7"/>
      <color rgb="FF008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80808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538DD5"/>
        <bgColor rgb="FF000000"/>
      </patternFill>
    </fill>
    <fill>
      <patternFill patternType="solid">
        <fgColor rgb="FFFFFF00"/>
        <bgColor auto="1"/>
      </patternFill>
    </fill>
    <fill>
      <patternFill patternType="solid">
        <fgColor rgb="FF528FD5"/>
        <bgColor auto="1"/>
      </patternFill>
    </fill>
    <fill>
      <patternFill patternType="solid">
        <fgColor rgb="FFDDDDDD"/>
        <bgColor auto="1"/>
      </patternFill>
    </fill>
  </fills>
  <borders count="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fontId="0" numFmtId="0" fillId="0" borderId="0"/>
  </cellStyleXfs>
  <cellXfs count="267">
    <xf fontId="0" numFmtId="0" fillId="0" borderId="0" xfId="0"/>
    <xf applyFont="1" applyFill="1" applyBorder="1" fontId="4" numFmtId="0" fillId="2" borderId="0" xfId="0"/>
    <xf applyFont="1" applyFill="1" applyBorder="1" fontId="1" numFmtId="0" fillId="3" borderId="0" xfId="0"/>
    <xf applyFont="1" applyFill="1" applyBorder="1" fontId="1" numFmtId="0" fillId="0" borderId="0" xfId="0"/>
    <xf applyFont="1" applyFill="1" applyBorder="1" applyAlignment="1" fontId="5" numFmtId="0" fillId="4" borderId="2" xfId="0">
      <alignment wrapText="1"/>
    </xf>
    <xf applyFont="1" fontId="6" numFmtId="0" fillId="0" borderId="0" xfId="0"/>
    <xf applyFont="1" applyAlignment="1" fontId="7" numFmtId="0" fillId="0" borderId="0" xfId="0">
      <alignment horizontal="left" indent="6"/>
    </xf>
    <xf applyFont="1" fontId="8" numFmtId="0" fillId="0" borderId="0" xfId="0"/>
    <xf applyNumberFormat="1" fontId="0" numFmtId="49" fillId="0" borderId="0" xfId="0"/>
    <xf applyNumberFormat="1" fontId="0" numFmtId="164" fillId="0" borderId="0" xfId="0"/>
    <xf applyNumberFormat="1" fontId="0" numFmtId="168" fillId="0" borderId="0" xfId="0"/>
    <xf applyNumberFormat="1" fontId="0" numFmtId="1" fillId="0" borderId="0" xfId="0"/>
    <xf applyNumberFormat="1" applyFont="1" applyFill="1" applyBorder="1" fontId="4" numFmtId="49" fillId="2" borderId="0" xfId="0"/>
    <xf applyNumberFormat="1" applyFont="1" applyFill="1" applyBorder="1" fontId="1" numFmtId="49" fillId="0" borderId="0" xfId="0"/>
    <xf applyNumberFormat="1" applyFont="1" applyFill="1" applyBorder="1" fontId="1" numFmtId="49" fillId="3" borderId="0" xfId="0"/>
    <xf applyNumberFormat="1" applyFont="1" fontId="2" numFmtId="49" fillId="0" borderId="0" xfId="0"/>
    <xf applyNumberFormat="1" applyFont="1" applyFill="1" applyBorder="1" applyAlignment="1" fontId="5" numFmtId="49" fillId="4" borderId="2" xfId="0">
      <alignment wrapText="1"/>
    </xf>
    <xf applyNumberFormat="1" applyFont="1" applyFill="1" applyAlignment="1" fontId="9" numFmtId="49" fillId="5" borderId="0" xfId="0">
      <alignment horizontal="center"/>
    </xf>
    <xf applyNumberFormat="1" applyFill="1" fontId="0" numFmtId="49" fillId="5" borderId="0" xfId="0"/>
    <xf applyNumberFormat="1" applyFont="1" applyFill="1" applyBorder="1" fontId="9" numFmtId="49" fillId="5" borderId="1" xfId="0"/>
    <xf applyNumberFormat="1" applyFont="1" fontId="10" numFmtId="49" fillId="0" borderId="0" xfId="0"/>
    <xf applyNumberFormat="1" applyFont="1" fontId="11" numFmtId="49" fillId="0" borderId="0" xfId="0"/>
    <xf applyFont="1" fontId="12" numFmtId="0" fillId="0" borderId="0" xfId="0"/>
    <xf applyNumberFormat="1" applyFont="1" fontId="13" numFmtId="49" fillId="0" borderId="0" xfId="0"/>
    <xf applyNumberFormat="1" applyFont="1" fontId="8" numFmtId="49" fillId="0" borderId="0" xfId="0"/>
    <xf applyNumberFormat="1" applyFont="1" fontId="0" numFmtId="49" fillId="0" borderId="0" xfId="0"/>
    <xf applyNumberFormat="1" applyFont="1" applyFill="1" applyBorder="1" fontId="14" numFmtId="49" fillId="6" borderId="0" xfId="0"/>
    <xf applyNumberFormat="1" applyFont="1" applyFill="1" fontId="14" numFmtId="49" fillId="6" borderId="0" xfId="0"/>
    <xf applyNumberFormat="1" applyFill="1" fontId="0" numFmtId="49" fillId="6" borderId="0" xfId="0"/>
    <xf applyNumberFormat="1" applyFont="1" applyFill="1" fontId="8" numFmtId="49" fillId="6" borderId="0" xfId="0"/>
    <xf applyNumberFormat="1" applyFill="1" fontId="0" numFmtId="49" fillId="0" borderId="0" xfId="0"/>
    <xf applyNumberFormat="1" applyFont="1" applyFill="1" fontId="13" numFmtId="49" fillId="0" borderId="0" xfId="0"/>
    <xf applyNumberFormat="1" applyFont="1" fontId="3" numFmtId="49" fillId="0" borderId="0" xfId="0"/>
    <xf applyNumberFormat="1" applyFont="1" fontId="15" numFmtId="49" fillId="0" borderId="0" xfId="0"/>
    <xf applyNumberFormat="1" applyFont="1" fontId="16" numFmtId="49" fillId="0" borderId="0" xfId="0"/>
    <xf applyNumberFormat="1" applyFont="1" applyFill="1" fontId="13" numFmtId="49" fillId="6" borderId="0" xfId="0"/>
    <xf applyNumberFormat="1" applyFont="1" applyFill="1" fontId="15" numFmtId="49" fillId="0" borderId="0" xfId="0"/>
    <xf applyNumberFormat="1" applyFont="1" fontId="9" numFmtId="49" fillId="0" borderId="0" xfId="0"/>
    <xf applyNumberFormat="1" applyFont="1" applyFill="1" fontId="17" numFmtId="49" fillId="6" borderId="0" xfId="0"/>
    <xf applyFont="1" applyFill="1" applyBorder="1" fontId="8" numFmtId="0" fillId="0" borderId="0" xfId="0"/>
    <xf applyAlignment="1" fontId="0" numFmtId="0" fillId="0" borderId="0" xfId="0"/>
    <xf applyFont="1" applyFill="1" fontId="8" numFmtId="0" fillId="0" borderId="0" xfId="0"/>
    <xf applyNumberFormat="1" applyFont="1" fontId="10" numFmtId="170" fillId="0" borderId="0" xfId="0" quotePrefix="1"/>
    <xf applyFont="1" applyAlignment="1" fontId="18" numFmtId="0" fillId="0" borderId="0" xfId="0">
      <alignment horizontal="left" vertical="top"/>
    </xf>
    <xf applyNumberFormat="1" applyFont="1" fontId="2" numFmtId="164" fillId="0" borderId="0" xfId="0"/>
    <xf applyNumberFormat="1" applyFont="1" fontId="0" numFmtId="166" fillId="0" borderId="0" xfId="0"/>
    <xf applyNumberFormat="1" applyFont="1" fontId="12" numFmtId="0" fillId="0" borderId="0" xfId="0"/>
    <xf applyFont="1" applyFill="1" fontId="19" numFmtId="0" fillId="0" borderId="0" xfId="0"/>
    <xf applyFont="1" fontId="19" numFmtId="0" fillId="0" borderId="0" xfId="0"/>
    <xf applyFont="1" applyAlignment="1" fontId="19" numFmtId="0" fillId="0" borderId="0" xfId="0">
      <alignment horizontal="center"/>
    </xf>
    <xf applyFont="1" applyBorder="1" applyAlignment="1" fontId="20" numFmtId="0" fillId="0" borderId="3" xfId="0">
      <alignment horizontal="center"/>
    </xf>
    <xf applyFont="1" applyFill="1" applyBorder="1" applyAlignment="1" fontId="20" numFmtId="0" fillId="0" borderId="3" xfId="0">
      <alignment horizontal="center"/>
    </xf>
    <xf applyFont="1" fontId="16" numFmtId="0" fillId="0" borderId="0" xfId="0"/>
    <xf applyFont="1" fontId="21" numFmtId="0" fillId="0" borderId="0" xfId="0"/>
    <xf applyFont="1" applyAlignment="1" fontId="21" numFmtId="0" fillId="0" borderId="0" xfId="0">
      <alignment horizontal="left"/>
    </xf>
    <xf applyFont="1" fontId="22" numFmtId="0" fillId="0" borderId="0" xfId="0"/>
    <xf applyFont="1" fontId="23" numFmtId="0" fillId="0" borderId="0" xfId="0"/>
    <xf applyFont="1" applyAlignment="1" fontId="19" numFmtId="0" fillId="0" borderId="0" xfId="0">
      <alignment horizontal="right" vertical="top"/>
    </xf>
    <xf applyFont="1" applyAlignment="1" fontId="22" numFmtId="0" fillId="0" borderId="0" xfId="0">
      <alignment horizontal="right" vertical="top"/>
    </xf>
    <xf applyFont="1" applyBorder="1" applyAlignment="1" fontId="19" numFmtId="0" fillId="0" borderId="0" xfId="0">
      <alignment horizontal="right" vertical="top"/>
    </xf>
    <xf applyFont="1" applyBorder="1" applyAlignment="1" fontId="19" numFmtId="0" fillId="0" borderId="0" xfId="0">
      <alignment horizontal="center" vertical="top"/>
    </xf>
    <xf applyFont="1" applyBorder="1" applyAlignment="1" fontId="21" numFmtId="0" fillId="0" borderId="0" xfId="0">
      <alignment horizontal="left" vertical="top"/>
    </xf>
    <xf applyFont="1" applyBorder="1" applyAlignment="1" fontId="21" numFmtId="0" fillId="0" borderId="0" xfId="0">
      <alignment horizontal="left" vertical="top" wrapText="1"/>
    </xf>
    <xf applyFont="1" applyBorder="1" applyAlignment="1" fontId="21" numFmtId="0" fillId="0" borderId="0" xfId="0">
      <alignment horizontal="right" vertical="top"/>
    </xf>
    <xf applyFont="1" applyBorder="1" applyAlignment="1" fontId="19" numFmtId="0" fillId="0" borderId="0" xfId="0">
      <alignment horizontal="left" vertical="top"/>
    </xf>
    <xf applyFont="1" applyBorder="1" applyAlignment="1" fontId="23" numFmtId="0" fillId="0" borderId="0" xfId="0">
      <alignment horizontal="left" vertical="top"/>
    </xf>
    <xf applyFont="1" applyAlignment="1" fontId="24" numFmtId="0" fillId="0" borderId="0" xfId="0">
      <alignment horizontal="left" vertical="top"/>
    </xf>
    <xf applyFont="1" applyAlignment="1" fontId="19" numFmtId="0" fillId="0" borderId="0" xfId="0">
      <alignment horizontal="left" vertical="top" wrapText="1"/>
    </xf>
    <xf applyFont="1" applyAlignment="1" fontId="19" numFmtId="0" fillId="0" borderId="0" xfId="0">
      <alignment horizontal="left" vertical="top" wrapText="1" indent="1"/>
    </xf>
    <xf applyFont="1" applyAlignment="1" fontId="19" numFmtId="0" fillId="0" borderId="0" xfId="0">
      <alignment horizontal="left" vertical="top" wrapText="1" indent="2"/>
    </xf>
    <xf applyFont="1" applyAlignment="1" fontId="19" numFmtId="0" fillId="0" borderId="0" xfId="0">
      <alignment horizontal="left" vertical="top" wrapText="1" indent="3"/>
    </xf>
    <xf applyFont="1" applyAlignment="1" fontId="19" numFmtId="0" fillId="0" borderId="0" xfId="0">
      <alignment horizontal="left" vertical="top" wrapText="1" indent="4"/>
    </xf>
    <xf applyFont="1" applyAlignment="1" fontId="19" numFmtId="0" fillId="0" borderId="0" xfId="0">
      <alignment horizontal="left" vertical="top" wrapText="1" indent="5"/>
    </xf>
    <xf applyFont="1" applyAlignment="1" fontId="19" numFmtId="0" fillId="0" borderId="0" xfId="0">
      <alignment horizontal="left" vertical="top" wrapText="1" indent="6"/>
    </xf>
    <xf applyFont="1" applyBorder="1" fontId="19" numFmtId="0" fillId="0" borderId="0" xfId="0"/>
    <xf applyFont="1" applyAlignment="1" fontId="19" numFmtId="0" fillId="0" borderId="0" xfId="0">
      <alignment horizontal="left" vertical="top"/>
    </xf>
    <xf applyFont="1" fontId="24" numFmtId="0" fillId="0" borderId="0" xfId="0"/>
    <xf applyFont="1" applyFill="1" fontId="19" numFmtId="0" fillId="7" borderId="0" xfId="0"/>
    <xf applyFont="1" applyBorder="1" applyAlignment="1" fontId="19" numFmtId="0" fillId="0" borderId="0" xfId="0">
      <alignment horizontal="left" vertical="top" wrapText="1"/>
    </xf>
    <xf applyFont="1" applyFill="1" applyAlignment="1" fontId="25" numFmtId="0" fillId="0" borderId="0" xfId="0">
      <alignment horizontal="right" vertical="top" indent="1"/>
    </xf>
    <xf applyFont="1" applyAlignment="1" fontId="25" numFmtId="0" fillId="0" borderId="0" xfId="0">
      <alignment horizontal="left" vertical="top"/>
    </xf>
    <xf applyFont="1" applyAlignment="1" fontId="26" numFmtId="0" fillId="0" borderId="0" xfId="0">
      <alignment horizontal="left"/>
    </xf>
    <xf applyFont="1" applyAlignment="1" fontId="20" numFmtId="0" fillId="0" borderId="0" xfId="0">
      <alignment horizontal="left"/>
    </xf>
    <xf applyFont="1" applyAlignment="1" fontId="27" numFmtId="0" fillId="0" borderId="0" xfId="0">
      <alignment horizontal="left"/>
    </xf>
    <xf applyFont="1" applyAlignment="1" fontId="25" numFmtId="0" fillId="0" borderId="0" xfId="0">
      <alignment horizontal="left"/>
    </xf>
    <xf applyFont="1" applyAlignment="1" fontId="28" numFmtId="0" fillId="0" borderId="0" xfId="0">
      <alignment horizontal="left"/>
    </xf>
    <xf applyFont="1" applyAlignment="1" fontId="29" numFmtId="0" fillId="0" borderId="0" xfId="0"/>
    <xf applyFont="1" applyAlignment="1" fontId="30" numFmtId="0" fillId="0" borderId="0" xfId="0">
      <alignment horizontal="left"/>
    </xf>
    <xf applyFont="1" applyFill="1" applyBorder="1" fontId="31" numFmtId="0" fillId="0" borderId="0" xfId="0"/>
    <xf applyFont="1" fontId="31" numFmtId="0" fillId="0" borderId="0" xfId="0"/>
    <xf applyNumberFormat="1" applyFont="1" fontId="31" numFmtId="49" fillId="0" borderId="0" xfId="0"/>
    <xf applyNumberFormat="1" applyFont="1" fontId="31" numFmtId="168" fillId="0" borderId="0" xfId="0"/>
    <xf applyNumberFormat="1" applyFont="1" fontId="0" numFmtId="179" fillId="0" borderId="0" xfId="0"/>
    <xf applyFont="1" applyAlignment="1" fontId="24" numFmtId="0" fillId="0" borderId="0" xfId="0">
      <alignment horizontal="left"/>
    </xf>
    <xf applyFont="1" applyAlignment="1" fontId="19" numFmtId="0" fillId="0" borderId="0" xfId="0"/>
    <xf applyFont="1" applyFill="1" fontId="22" numFmtId="0" fillId="0" borderId="0" xfId="0"/>
    <xf applyFont="1" applyBorder="1" fontId="21" numFmtId="0" fillId="0" borderId="0" xfId="0"/>
    <xf applyFont="1" applyBorder="1" applyAlignment="1" fontId="21" numFmtId="0" fillId="0" borderId="0" xfId="0">
      <alignment horizontal="left"/>
    </xf>
    <xf applyFont="1" applyBorder="1" fontId="19" numFmtId="0" fillId="0" borderId="3" xfId="0"/>
    <xf applyFont="1" applyBorder="1" applyAlignment="1" fontId="19" numFmtId="0" fillId="0" borderId="3" xfId="0">
      <alignment horizontal="left" vertical="top"/>
    </xf>
    <xf applyFont="1" applyBorder="1" applyAlignment="1" fontId="19" numFmtId="0" fillId="0" borderId="3" xfId="0">
      <alignment horizontal="right" vertical="top"/>
    </xf>
    <xf applyNumberFormat="1" fontId="0" numFmtId="178" fillId="0" borderId="0" xfId="0"/>
    <xf applyFont="1" applyBorder="1" applyAlignment="1" fontId="21" numFmtId="0" fillId="0" borderId="4" xfId="0">
      <alignment horizontal="left" vertical="top" wrapText="1"/>
    </xf>
    <xf applyFont="1" applyBorder="1" applyAlignment="1" fontId="19" numFmtId="0" fillId="0" borderId="4" xfId="0">
      <alignment horizontal="center" vertical="top"/>
    </xf>
    <xf applyFont="1" applyBorder="1" applyAlignment="1" fontId="19" numFmtId="0" fillId="0" borderId="5" xfId="0">
      <alignment horizontal="center" vertical="top"/>
    </xf>
    <xf applyFont="1" applyBorder="1" applyAlignment="1" fontId="19" numFmtId="0" fillId="0" borderId="5" xfId="0">
      <alignment horizontal="right" vertical="top"/>
    </xf>
    <xf applyFont="1" applyBorder="1" applyAlignment="1" fontId="19" numFmtId="0" fillId="0" borderId="5" xfId="0">
      <alignment horizontal="left" vertical="top" wrapText="1"/>
    </xf>
    <xf applyFont="1" applyBorder="1" fontId="19" numFmtId="0" fillId="0" borderId="5" xfId="0"/>
    <xf applyNumberFormat="1" applyFont="1" applyBorder="1" applyAlignment="1" fontId="32" numFmtId="0" fillId="0" borderId="5" xfId="0">
      <alignment horizontal="left" vertical="top" wrapText="1"/>
    </xf>
    <xf applyFont="1" applyBorder="1" applyAlignment="1" fontId="21" numFmtId="0" fillId="0" borderId="5" xfId="0">
      <alignment horizontal="right" vertical="top" wrapText="1" indent="1"/>
    </xf>
    <xf applyFont="1" applyAlignment="1" fontId="19" numFmtId="0" fillId="0" borderId="0" xfId="0">
      <alignment horizontal="center" vertical="top"/>
    </xf>
    <xf applyFont="1" applyAlignment="1" fontId="23" numFmtId="0" fillId="0" borderId="0" xfId="0">
      <alignment horizontal="left" vertical="top" wrapText="1"/>
    </xf>
    <xf applyFont="1" applyFill="1" applyAlignment="1" fontId="33" numFmtId="0" fillId="0" borderId="0" xfId="0">
      <alignment horizontal="right" vertical="top" indent="1"/>
    </xf>
    <xf applyFont="1" applyAlignment="1" fontId="33" numFmtId="0" fillId="0" borderId="0" xfId="0">
      <alignment horizontal="left" vertical="top"/>
    </xf>
    <xf applyFont="1" applyBorder="1" applyAlignment="1" applyProtection="1" fontId="23" numFmtId="0" fillId="0" borderId="5" xfId="0">
      <alignment horizontal="right" vertical="top"/>
      <protection locked="0"/>
    </xf>
    <xf applyFont="1" fontId="34" numFmtId="0" fillId="0" borderId="0" xfId="0"/>
    <xf applyFont="1" fontId="35" numFmtId="0" fillId="0" borderId="0" xfId="0"/>
    <xf applyFont="1" fontId="36" numFmtId="0" fillId="0" borderId="0" xfId="0"/>
    <xf applyFont="1" applyAlignment="1" fontId="37" numFmtId="0" fillId="0" borderId="0" xfId="0">
      <alignment horizontal="center" vertical="center" shrinkToFit="1"/>
    </xf>
    <xf applyFont="1" applyAlignment="1" fontId="38" numFmtId="0" fillId="0" borderId="0" xfId="0">
      <alignment shrinkToFit="1"/>
    </xf>
    <xf applyFont="1" applyAlignment="1" fontId="36" numFmtId="0" fillId="0" borderId="0" xfId="0">
      <alignment shrinkToFit="1"/>
    </xf>
    <xf applyBorder="1" fontId="0" numFmtId="0" fillId="0" borderId="6" xfId="0"/>
    <xf applyFont="1" applyBorder="1" fontId="19" numFmtId="0" fillId="0" borderId="6" xfId="0"/>
    <xf applyFont="1" applyAlignment="1" fontId="39" numFmtId="0" fillId="0" borderId="0" xfId="0">
      <alignment horizontal="center"/>
    </xf>
    <xf applyFont="1" fontId="32" numFmtId="0" fillId="0" borderId="0" xfId="0"/>
    <xf applyFont="1" applyAlignment="1" fontId="6" numFmtId="0" fillId="0" borderId="0" xfId="0">
      <alignment horizontal="center" vertical="top"/>
    </xf>
    <xf applyFont="1" applyAlignment="1" fontId="34" numFmtId="0" fillId="0" borderId="0" xfId="0">
      <alignment horizontal="center" vertical="top"/>
    </xf>
    <xf applyFont="1" fontId="40" numFmtId="0" fillId="0" borderId="0" xfId="0"/>
    <xf applyFont="1" applyFill="1" applyAlignment="1" fontId="40" numFmtId="0" fillId="5" borderId="0" xfId="0">
      <alignment horizontal="center"/>
    </xf>
    <xf applyFont="1" applyFill="1" applyAlignment="1" fontId="21" numFmtId="0" fillId="5" borderId="0" xfId="0">
      <alignment horizontal="center"/>
    </xf>
    <xf applyFont="1" applyAlignment="1" fontId="16" numFmtId="0" fillId="0" borderId="0" xfId="0">
      <alignment horizontal="right" vertical="top"/>
    </xf>
    <xf applyFont="1" applyAlignment="1" fontId="8" numFmtId="0" fillId="0" borderId="0" xfId="0">
      <alignment vertical="top" wrapText="1"/>
    </xf>
    <xf applyAlignment="1" fontId="0" numFmtId="0" fillId="0" borderId="0" xfId="0">
      <alignment vertical="top" wrapText="1"/>
    </xf>
    <xf applyFont="1" fontId="9" numFmtId="0" fillId="0" borderId="0" xfId="0"/>
    <xf applyFont="1" applyBorder="1" fontId="32" numFmtId="0" fillId="0" borderId="3" xfId="0"/>
    <xf applyFont="1" applyAlignment="1" fontId="6" numFmtId="0" fillId="0" borderId="0" xfId="0">
      <alignment horizontal="center"/>
    </xf>
    <xf applyFont="1" applyAlignment="1" fontId="35" numFmtId="0" fillId="0" borderId="0" xfId="0">
      <alignment horizontal="center"/>
    </xf>
    <xf applyFont="1" applyAlignment="1" fontId="8" numFmtId="0" fillId="0" borderId="0" xfId="0">
      <alignment vertical="top"/>
    </xf>
    <xf applyAlignment="1" fontId="0" numFmtId="0" fillId="0" borderId="0" xfId="0">
      <alignment vertical="top"/>
    </xf>
    <xf applyFont="1" applyAlignment="1" fontId="34" numFmtId="0" fillId="0" borderId="0" xfId="0">
      <alignment horizontal="left"/>
    </xf>
    <xf applyFont="1" applyAlignment="1" fontId="32" numFmtId="0" fillId="0" borderId="0" xfId="0">
      <alignment horizontal="left"/>
    </xf>
    <xf applyNumberFormat="1" applyFont="1" applyAlignment="1" fontId="16" numFmtId="164" fillId="0" borderId="0" xfId="0">
      <alignment vertical="top"/>
    </xf>
    <xf applyFont="1" fontId="13" numFmtId="0" fillId="0" borderId="0" xfId="0"/>
    <xf applyNumberFormat="1" applyFont="1" applyAlignment="1" fontId="8" numFmtId="164" fillId="0" borderId="0" xfId="0">
      <alignment vertical="top"/>
    </xf>
    <xf applyFont="1" applyFill="1" applyAlignment="1" fontId="9" numFmtId="0" fillId="5" borderId="0" xfId="0">
      <alignment horizontal="center"/>
    </xf>
    <xf applyFont="1" applyBorder="1" fontId="32" numFmtId="0" fillId="0" borderId="6" xfId="0"/>
    <xf applyNumberFormat="1" applyFont="1" fontId="21" numFmtId="49" fillId="0" borderId="0" xfId="0"/>
    <xf applyNumberFormat="1" applyFont="1" applyAlignment="1" fontId="24" numFmtId="49" fillId="0" borderId="0" xfId="0">
      <alignment horizontal="left" vertical="top"/>
    </xf>
    <xf applyNumberFormat="1" applyFont="1" fontId="19" numFmtId="49" fillId="0" borderId="0" xfId="0"/>
    <xf applyNumberFormat="1" applyFont="1" applyAlignment="1" fontId="19" numFmtId="49" fillId="0" borderId="0" xfId="0">
      <alignment horizontal="left" vertical="top" wrapText="1"/>
    </xf>
    <xf applyNumberFormat="1" applyFont="1" applyAlignment="1" fontId="19" numFmtId="49" fillId="0" borderId="0" xfId="0">
      <alignment horizontal="left" vertical="top" wrapText="1" indent="1"/>
    </xf>
    <xf applyNumberFormat="1" applyFont="1" applyAlignment="1" fontId="19" numFmtId="49" fillId="0" borderId="0" xfId="0">
      <alignment horizontal="left" vertical="top" wrapText="1" indent="2"/>
    </xf>
    <xf applyNumberFormat="1" applyFont="1" applyAlignment="1" fontId="19" numFmtId="49" fillId="0" borderId="0" xfId="0">
      <alignment horizontal="left" vertical="top" wrapText="1" indent="3"/>
    </xf>
    <xf applyNumberFormat="1" applyFont="1" applyBorder="1" fontId="19" numFmtId="49" fillId="0" borderId="3" xfId="0"/>
    <xf applyNumberFormat="1" applyFont="1" applyAlignment="1" fontId="19" numFmtId="49" fillId="0" borderId="0" xfId="0">
      <alignment horizontal="left" vertical="top"/>
    </xf>
    <xf applyNumberFormat="1" applyFont="1" applyBorder="1" applyAlignment="1" fontId="19" numFmtId="49" fillId="0" borderId="3" xfId="0">
      <alignment horizontal="left" vertical="top"/>
    </xf>
    <xf applyNumberFormat="1" applyFont="1" fontId="22" numFmtId="164" fillId="0" borderId="0" xfId="0"/>
    <xf applyNumberFormat="1" applyFont="1" fontId="19" numFmtId="164" fillId="0" borderId="0" xfId="0"/>
    <xf applyNumberFormat="1" applyFont="1" applyAlignment="1" fontId="19" numFmtId="164" fillId="0" borderId="0" xfId="0">
      <alignment horizontal="right" vertical="top"/>
    </xf>
    <xf applyNumberFormat="1" applyFont="1" applyBorder="1" fontId="19" numFmtId="164" fillId="0" borderId="3" xfId="0"/>
    <xf applyNumberFormat="1" applyFont="1" applyBorder="1" applyAlignment="1" fontId="19" numFmtId="164" fillId="0" borderId="3" xfId="0">
      <alignment horizontal="right" vertical="top"/>
    </xf>
    <xf applyNumberFormat="1" applyFont="1" fontId="19" numFmtId="179" fillId="0" borderId="0" xfId="0"/>
    <xf applyNumberFormat="1" applyFont="1" fontId="23" numFmtId="179" fillId="0" borderId="0" xfId="0"/>
    <xf applyNumberFormat="1" applyFont="1" applyAlignment="1" fontId="19" numFmtId="179" fillId="0" borderId="0" xfId="0">
      <alignment horizontal="right" vertical="top"/>
    </xf>
    <xf applyNumberFormat="1" applyFont="1" applyBorder="1" fontId="19" numFmtId="179" fillId="0" borderId="3" xfId="0"/>
    <xf applyNumberFormat="1" applyFont="1" fontId="23" numFmtId="164" fillId="0" borderId="0" xfId="0"/>
    <xf applyNumberFormat="1" applyFont="1" applyBorder="1" applyAlignment="1" fontId="20" numFmtId="49" fillId="0" borderId="3" xfId="0">
      <alignment horizontal="center"/>
    </xf>
    <xf applyNumberFormat="1" applyFont="1" applyBorder="1" applyAlignment="1" fontId="20" numFmtId="164" fillId="0" borderId="3" xfId="0">
      <alignment horizontal="center"/>
    </xf>
    <xf applyNumberFormat="1" applyFont="1" applyBorder="1" applyAlignment="1" fontId="20" numFmtId="179" fillId="0" borderId="3" xfId="0">
      <alignment horizontal="center"/>
    </xf>
    <xf applyNumberFormat="1" applyFont="1" applyAlignment="1" fontId="16" numFmtId="49" fillId="0" borderId="0" xfId="0">
      <alignment horizontal="left" vertical="top"/>
    </xf>
    <xf applyNumberFormat="1" applyFont="1" applyAlignment="1" fontId="16" numFmtId="164" fillId="0" borderId="0" xfId="0">
      <alignment horizontal="right" vertical="top"/>
    </xf>
    <xf applyNumberFormat="1" applyFont="1" fontId="16" numFmtId="179" fillId="0" borderId="0" xfId="0"/>
    <xf applyNumberFormat="1" applyFont="1" fontId="16" numFmtId="164" fillId="0" borderId="0" xfId="0"/>
    <xf applyNumberFormat="1" applyFont="1" applyAlignment="1" fontId="8" numFmtId="49" fillId="0" borderId="0" xfId="0">
      <alignment horizontal="left" vertical="top"/>
    </xf>
    <xf applyNumberFormat="1" applyFont="1" applyAlignment="1" fontId="8" numFmtId="164" fillId="0" borderId="0" xfId="0">
      <alignment horizontal="right" vertical="top"/>
    </xf>
    <xf applyNumberFormat="1" applyFont="1" fontId="8" numFmtId="179" fillId="0" borderId="0" xfId="0"/>
    <xf applyNumberFormat="1" applyFont="1" fontId="8" numFmtId="164" fillId="0" borderId="0" xfId="0"/>
    <xf applyNumberFormat="1" applyFont="1" applyBorder="1" applyAlignment="1" fontId="8" numFmtId="49" fillId="0" borderId="3" xfId="0">
      <alignment horizontal="left" vertical="top"/>
    </xf>
    <xf applyNumberFormat="1" applyFont="1" applyBorder="1" applyAlignment="1" fontId="8" numFmtId="164" fillId="0" borderId="3" xfId="0">
      <alignment horizontal="right" vertical="top"/>
    </xf>
    <xf applyNumberFormat="1" applyFont="1" applyBorder="1" fontId="8" numFmtId="179" fillId="0" borderId="3" xfId="0"/>
    <xf applyNumberFormat="1" applyFont="1" applyBorder="1" fontId="8" numFmtId="164" fillId="0" borderId="3" xfId="0"/>
    <xf applyFont="1" applyAlignment="1" fontId="29" numFmtId="0" fillId="0" borderId="0" xfId="0">
      <alignment horizontal="right" vertical="top"/>
    </xf>
    <xf applyNumberFormat="1" applyFont="1" applyAlignment="1" fontId="29" numFmtId="49" fillId="0" borderId="0" xfId="0">
      <alignment horizontal="left" vertical="top" wrapText="1"/>
    </xf>
    <xf applyNumberFormat="1" applyFont="1" applyAlignment="1" fontId="29" numFmtId="164" fillId="0" borderId="0" xfId="0">
      <alignment horizontal="right" vertical="top"/>
    </xf>
    <xf applyNumberFormat="1" applyFont="1" applyAlignment="1" fontId="29" numFmtId="179" fillId="0" borderId="0" xfId="0">
      <alignment horizontal="right" vertical="top"/>
    </xf>
    <xf applyFont="1" applyAlignment="1" fontId="26" numFmtId="0" fillId="0" borderId="0" xfId="0">
      <alignment horizontal="right" vertical="top"/>
    </xf>
    <xf applyNumberFormat="1" applyFont="1" applyAlignment="1" fontId="26" numFmtId="49" fillId="0" borderId="0" xfId="0">
      <alignment horizontal="left" vertical="top" wrapText="1" indent="1"/>
    </xf>
    <xf applyNumberFormat="1" applyFont="1" applyAlignment="1" fontId="26" numFmtId="164" fillId="0" borderId="0" xfId="0">
      <alignment horizontal="right" vertical="top"/>
    </xf>
    <xf applyNumberFormat="1" applyFont="1" applyAlignment="1" fontId="26" numFmtId="179" fillId="0" borderId="0" xfId="0">
      <alignment horizontal="right" vertical="top"/>
    </xf>
    <xf applyFont="1" applyAlignment="1" fontId="20" numFmtId="0" fillId="0" borderId="0" xfId="0">
      <alignment horizontal="right" vertical="top"/>
    </xf>
    <xf applyNumberFormat="1" applyFont="1" applyAlignment="1" fontId="20" numFmtId="49" fillId="0" borderId="0" xfId="0">
      <alignment horizontal="left" vertical="top" wrapText="1" indent="2"/>
    </xf>
    <xf applyNumberFormat="1" applyFont="1" applyAlignment="1" fontId="20" numFmtId="164" fillId="0" borderId="0" xfId="0">
      <alignment horizontal="right" vertical="top"/>
    </xf>
    <xf applyNumberFormat="1" applyFont="1" applyAlignment="1" fontId="20" numFmtId="179" fillId="0" borderId="0" xfId="0">
      <alignment horizontal="right" vertical="top"/>
    </xf>
    <xf applyFont="1" applyAlignment="1" fontId="30" numFmtId="0" fillId="0" borderId="0" xfId="0">
      <alignment horizontal="right" vertical="top"/>
    </xf>
    <xf applyNumberFormat="1" applyFont="1" applyAlignment="1" fontId="30" numFmtId="49" fillId="0" borderId="0" xfId="0">
      <alignment horizontal="left" vertical="top" wrapText="1" indent="3"/>
    </xf>
    <xf applyNumberFormat="1" applyFont="1" applyAlignment="1" fontId="30" numFmtId="164" fillId="0" borderId="0" xfId="0">
      <alignment horizontal="right" vertical="top"/>
    </xf>
    <xf applyNumberFormat="1" applyFont="1" applyAlignment="1" fontId="30" numFmtId="179" fillId="0" borderId="0" xfId="0">
      <alignment horizontal="right" vertical="top"/>
    </xf>
    <xf applyNumberFormat="1" applyFont="1" fontId="19" numFmtId="1" fillId="0" borderId="0" xfId="0"/>
    <xf applyNumberFormat="1" applyFont="1" fontId="21" numFmtId="1" fillId="0" borderId="0" xfId="0"/>
    <xf applyNumberFormat="1" applyFont="1" applyAlignment="1" fontId="19" numFmtId="1" fillId="0" borderId="0" xfId="0">
      <alignment horizontal="right" vertical="top"/>
    </xf>
    <xf applyNumberFormat="1" applyFont="1" applyAlignment="1" fontId="22" numFmtId="1" fillId="0" borderId="0" xfId="0">
      <alignment horizontal="right" vertical="top"/>
    </xf>
    <xf applyNumberFormat="1" applyFont="1" applyAlignment="1" fontId="21" numFmtId="1" fillId="0" borderId="0" xfId="0">
      <alignment horizontal="left"/>
    </xf>
    <xf applyNumberFormat="1" applyFont="1" applyBorder="1" applyAlignment="1" fontId="19" numFmtId="1" fillId="0" borderId="4" xfId="0">
      <alignment horizontal="center" vertical="top"/>
    </xf>
    <xf applyNumberFormat="1" applyFont="1" fontId="23" numFmtId="49" fillId="0" borderId="0" xfId="0"/>
    <xf applyNumberFormat="1" applyFont="1" applyBorder="1" applyAlignment="1" fontId="19" numFmtId="49" fillId="0" borderId="5" xfId="0">
      <alignment horizontal="center" vertical="top"/>
    </xf>
    <xf applyNumberFormat="1" applyFont="1" applyAlignment="1" fontId="19" numFmtId="49" fillId="0" borderId="0" xfId="0">
      <alignment horizontal="center" vertical="top"/>
    </xf>
    <xf applyNumberFormat="1" applyFont="1" applyBorder="1" applyAlignment="1" fontId="19" numFmtId="49" fillId="0" borderId="5" xfId="0">
      <alignment horizontal="right" vertical="top"/>
    </xf>
    <xf applyNumberFormat="1" applyFont="1" applyAlignment="1" fontId="21" numFmtId="49" fillId="0" borderId="0" xfId="0">
      <alignment horizontal="left" vertical="top"/>
    </xf>
    <xf applyNumberFormat="1" applyFont="1" fontId="22" numFmtId="49" fillId="0" borderId="0" xfId="0"/>
    <xf applyNumberFormat="1" applyFont="1" applyAlignment="1" fontId="24" numFmtId="49" fillId="0" borderId="0" xfId="0">
      <alignment horizontal="left"/>
    </xf>
    <xf applyNumberFormat="1" applyFont="1" applyBorder="1" applyAlignment="1" fontId="19" numFmtId="49" fillId="0" borderId="5" xfId="0">
      <alignment horizontal="left" vertical="top" wrapText="1"/>
    </xf>
    <xf applyNumberFormat="1" applyFont="1" applyAlignment="1" fontId="21" numFmtId="49" fillId="0" borderId="0" xfId="0">
      <alignment horizontal="left" vertical="top" wrapText="1"/>
    </xf>
    <xf applyNumberFormat="1" applyFont="1" applyAlignment="1" fontId="23" numFmtId="49" fillId="0" borderId="0" xfId="0">
      <alignment horizontal="left" vertical="top"/>
    </xf>
    <xf applyNumberFormat="1" applyFont="1" applyBorder="1" applyAlignment="1" fontId="19" numFmtId="179" fillId="0" borderId="5" xfId="0">
      <alignment horizontal="right" vertical="top"/>
    </xf>
    <xf applyNumberFormat="1" applyFont="1" applyAlignment="1" fontId="21" numFmtId="179" fillId="0" borderId="0" xfId="0">
      <alignment horizontal="right" vertical="top"/>
    </xf>
    <xf applyNumberFormat="1" applyFont="1" fontId="19" numFmtId="166" fillId="0" borderId="0" xfId="0"/>
    <xf applyNumberFormat="1" applyFont="1" applyBorder="1" applyAlignment="1" applyProtection="1" fontId="23" numFmtId="166" fillId="0" borderId="5" xfId="0">
      <alignment horizontal="right" vertical="top"/>
      <protection locked="0"/>
    </xf>
    <xf applyNumberFormat="1" applyFont="1" applyAlignment="1" fontId="19" numFmtId="166" fillId="0" borderId="0" xfId="0">
      <alignment horizontal="right" vertical="top"/>
    </xf>
    <xf applyNumberFormat="1" applyFont="1" applyBorder="1" applyAlignment="1" fontId="19" numFmtId="164" fillId="0" borderId="5" xfId="0">
      <alignment horizontal="right" vertical="top"/>
    </xf>
    <xf applyNumberFormat="1" applyFont="1" applyBorder="1" applyAlignment="1" fontId="20" numFmtId="1" fillId="0" borderId="3" xfId="0">
      <alignment horizontal="center"/>
    </xf>
    <xf applyNumberFormat="1" applyFont="1" applyBorder="1" applyAlignment="1" fontId="20" numFmtId="166" fillId="0" borderId="3" xfId="0">
      <alignment horizontal="center"/>
    </xf>
    <xf applyNumberFormat="1" applyFont="1" applyAlignment="1" fontId="29" numFmtId="1" fillId="0" borderId="0" xfId="0">
      <alignment horizontal="right" vertical="top"/>
    </xf>
    <xf applyNumberFormat="1" applyFont="1" fontId="29" numFmtId="1" fillId="0" borderId="0" xfId="0"/>
    <xf applyNumberFormat="1" applyFont="1" fontId="29" numFmtId="49" fillId="0" borderId="0" xfId="0"/>
    <xf applyNumberFormat="1" applyFont="1" fontId="29" numFmtId="179" fillId="0" borderId="0" xfId="0"/>
    <xf applyNumberFormat="1" applyFont="1" fontId="29" numFmtId="166" fillId="0" borderId="0" xfId="0"/>
    <xf applyNumberFormat="1" applyFont="1" fontId="29" numFmtId="164" fillId="0" borderId="0" xfId="0"/>
    <xf applyNumberFormat="1" applyFont="1" applyAlignment="1" fontId="26" numFmtId="1" fillId="0" borderId="0" xfId="0">
      <alignment horizontal="right" vertical="top"/>
    </xf>
    <xf applyNumberFormat="1" applyFont="1" fontId="26" numFmtId="1" fillId="0" borderId="0" xfId="0"/>
    <xf applyNumberFormat="1" applyFont="1" fontId="26" numFmtId="49" fillId="0" borderId="0" xfId="0"/>
    <xf applyNumberFormat="1" applyFont="1" applyAlignment="1" fontId="26" numFmtId="49" fillId="0" borderId="0" xfId="0">
      <alignment horizontal="left" vertical="top" wrapText="1"/>
    </xf>
    <xf applyNumberFormat="1" applyFont="1" fontId="26" numFmtId="179" fillId="0" borderId="0" xfId="0"/>
    <xf applyNumberFormat="1" applyFont="1" fontId="26" numFmtId="166" fillId="0" borderId="0" xfId="0"/>
    <xf applyNumberFormat="1" applyFont="1" fontId="26" numFmtId="164" fillId="0" borderId="0" xfId="0"/>
    <xf applyNumberFormat="1" applyFont="1" applyAlignment="1" fontId="20" numFmtId="1" fillId="0" borderId="0" xfId="0">
      <alignment horizontal="right" vertical="top"/>
    </xf>
    <xf applyNumberFormat="1" applyFont="1" fontId="20" numFmtId="1" fillId="0" borderId="0" xfId="0"/>
    <xf applyNumberFormat="1" applyFont="1" fontId="20" numFmtId="49" fillId="0" borderId="0" xfId="0"/>
    <xf applyNumberFormat="1" applyFont="1" applyAlignment="1" fontId="20" numFmtId="49" fillId="0" borderId="0" xfId="0">
      <alignment horizontal="left" vertical="top" wrapText="1"/>
    </xf>
    <xf applyNumberFormat="1" applyFont="1" fontId="20" numFmtId="179" fillId="0" borderId="0" xfId="0"/>
    <xf applyNumberFormat="1" applyFont="1" fontId="20" numFmtId="166" fillId="0" borderId="0" xfId="0"/>
    <xf applyNumberFormat="1" applyFont="1" fontId="20" numFmtId="164" fillId="0" borderId="0" xfId="0"/>
    <xf applyNumberFormat="1" applyFont="1" applyAlignment="1" fontId="30" numFmtId="1" fillId="0" borderId="0" xfId="0">
      <alignment horizontal="right" vertical="top"/>
    </xf>
    <xf applyNumberFormat="1" applyFont="1" fontId="30" numFmtId="1" fillId="0" borderId="0" xfId="0"/>
    <xf applyNumberFormat="1" applyFont="1" fontId="30" numFmtId="49" fillId="0" borderId="0" xfId="0"/>
    <xf applyNumberFormat="1" applyFont="1" applyAlignment="1" fontId="30" numFmtId="49" fillId="0" borderId="0" xfId="0">
      <alignment horizontal="left" vertical="top" wrapText="1"/>
    </xf>
    <xf applyNumberFormat="1" applyFont="1" fontId="30" numFmtId="179" fillId="0" borderId="0" xfId="0"/>
    <xf applyNumberFormat="1" applyFont="1" fontId="30" numFmtId="166" fillId="0" borderId="0" xfId="0"/>
    <xf applyNumberFormat="1" applyFont="1" fontId="30" numFmtId="164" fillId="0" borderId="0" xfId="0"/>
    <xf applyNumberFormat="1" applyFont="1" applyAlignment="1" fontId="31" numFmtId="1" fillId="0" borderId="0" xfId="0">
      <alignment horizontal="right" vertical="top"/>
    </xf>
    <xf applyNumberFormat="1" applyFont="1" applyBorder="1" applyAlignment="1" fontId="31" numFmtId="1" fillId="0" borderId="4" xfId="0">
      <alignment horizontal="center" vertical="top"/>
    </xf>
    <xf applyNumberFormat="1" applyFont="1" applyBorder="1" applyAlignment="1" fontId="31" numFmtId="49" fillId="0" borderId="5" xfId="0">
      <alignment horizontal="center" vertical="top"/>
    </xf>
    <xf applyNumberFormat="1" applyFont="1" applyBorder="1" applyAlignment="1" fontId="31" numFmtId="49" fillId="0" borderId="5" xfId="0">
      <alignment horizontal="right" vertical="top"/>
    </xf>
    <xf applyNumberFormat="1" applyFont="1" applyBorder="1" applyAlignment="1" fontId="31" numFmtId="49" fillId="0" borderId="5" xfId="0">
      <alignment horizontal="left" vertical="top" wrapText="1"/>
    </xf>
    <xf applyNumberFormat="1" applyFont="1" applyBorder="1" applyAlignment="1" fontId="31" numFmtId="179" fillId="0" borderId="5" xfId="0">
      <alignment horizontal="right" vertical="top"/>
    </xf>
    <xf applyNumberFormat="1" applyFont="1" applyBorder="1" applyAlignment="1" applyProtection="1" fontId="31" numFmtId="166" fillId="0" borderId="5" xfId="0">
      <alignment horizontal="right" vertical="top"/>
      <protection locked="0"/>
    </xf>
    <xf applyNumberFormat="1" applyFont="1" applyBorder="1" applyAlignment="1" fontId="31" numFmtId="164" fillId="0" borderId="5" xfId="0">
      <alignment horizontal="right" vertical="top"/>
    </xf>
    <xf applyFont="1" fontId="33" numFmtId="0" fillId="0" borderId="0" xfId="0"/>
    <xf applyNumberFormat="1" applyFont="1" applyAlignment="1" fontId="33" numFmtId="1" fillId="0" borderId="0" xfId="0">
      <alignment horizontal="right" vertical="top"/>
    </xf>
    <xf applyNumberFormat="1" applyFont="1" applyAlignment="1" fontId="33" numFmtId="49" fillId="0" borderId="0" xfId="0">
      <alignment horizontal="center" vertical="top"/>
    </xf>
    <xf applyNumberFormat="1" applyFont="1" applyAlignment="1" fontId="33" numFmtId="49" fillId="0" borderId="0" xfId="0">
      <alignment horizontal="left" vertical="top"/>
    </xf>
    <xf applyNumberFormat="1" applyFont="1" applyAlignment="1" fontId="33" numFmtId="49" fillId="0" borderId="0" xfId="0">
      <alignment horizontal="left" vertical="top" wrapText="1"/>
    </xf>
    <xf applyNumberFormat="1" applyFont="1" applyAlignment="1" fontId="33" numFmtId="179" fillId="0" borderId="0" xfId="0">
      <alignment horizontal="right" vertical="top"/>
    </xf>
    <xf applyNumberFormat="1" applyFont="1" applyAlignment="1" fontId="33" numFmtId="166" fillId="0" borderId="0" xfId="0">
      <alignment horizontal="right" vertical="top"/>
    </xf>
    <xf applyNumberFormat="1" applyFont="1" applyAlignment="1" fontId="33" numFmtId="164" fillId="0" borderId="0" xfId="0">
      <alignment horizontal="right" vertical="top"/>
    </xf>
    <xf applyNumberFormat="1" applyFont="1" applyAlignment="1" fontId="33" numFmtId="49" fillId="0" borderId="0" xfId="0">
      <alignment horizontal="right" vertical="top"/>
    </xf>
    <xf applyNumberFormat="1" applyFont="1" applyBorder="1" applyAlignment="1" fontId="32" numFmtId="49" fillId="0" borderId="5" xfId="0">
      <alignment horizontal="left" vertical="top" wrapText="1"/>
    </xf>
    <xf applyNumberFormat="1" applyFont="1" applyAlignment="1" fontId="23" numFmtId="49" fillId="0" borderId="0" xfId="0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flId5" Type="http://schemas.openxmlformats.org/officeDocument/2006/relationships/sharedStrings" Target="sharedStrings.xml" /><Relationship Id="flId1" Type="http://schemas.openxmlformats.org/officeDocument/2006/relationships/worksheet" Target="worksheets/sheet1.xml" /><Relationship Id="flId2" Type="http://schemas.openxmlformats.org/officeDocument/2006/relationships/worksheet" Target="worksheets/sheet2.xml" /><Relationship Id="flId3" Type="http://schemas.openxmlformats.org/officeDocument/2006/relationships/worksheet" Target="worksheets/sheet3.xml" /><Relationship Id="flId4" Type="http://schemas.openxmlformats.org/officeDocument/2006/relationships/worksheet" Target="worksheets/sheet4.xml" /><Relationship Id="flId6" Type="http://schemas.openxmlformats.org/officeDocument/2006/relationships/styles" Target="styles.xml" /><Relationship Id="flId7" Type="http://schemas.openxmlformats.org/officeDocument/2006/relationships/theme" Target="theme/theme1.xml" /></Relationships>
</file>

<file path=xl/drawings/_rels/drawing1.xml.rels>&#65279;<?xml version="1.0" encoding="utf-8" standalone="yes"?><Relationships xmlns="http://schemas.openxmlformats.org/package/2006/relationships"><Relationship Id="flId1" Type="http://schemas.openxmlformats.org/officeDocument/2006/relationships/image" Target="/xl/media/image1.png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438150</xdr:colOff>
      <xdr:row>1</xdr:row>
      <xdr:rowOff>9525</xdr:rowOff>
    </xdr:from>
    <xdr:to>
      <xdr:col>7</xdr:col>
      <xdr:colOff>895350</xdr:colOff>
      <xdr:row>3</xdr:row>
      <xdr:rowOff>85725</xdr:rowOff>
    </xdr:to>
    <xdr:pic>
      <xdr:nvPicPr>
        <xdr:cNvPr id="1025" name="&lt;#ecLogo&gt;"/>
        <xdr:cNvPicPr>
          <a:picLocks noChangeAspect="1"/>
        </xdr:cNvPicPr>
      </xdr:nvPicPr>
      <xdr:blipFill rotWithShape="1">
        <a:blip xmlns:r="http://schemas.openxmlformats.org/officeDocument/2006/relationships" r:embed="fl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1.bin" /><Relationship Id="flId2" Type="http://schemas.openxmlformats.org/officeDocument/2006/relationships/drawing" Target="../drawings/drawing1.xml" /></Relationships>
</file>

<file path=xl/worksheets/_rels/sheet2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2.bin" /></Relationships>
</file>

<file path=xl/worksheets/_rels/sheet3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3.bin" /></Relationships>
</file>

<file path=xl/worksheets/_rels/sheet4.xml.rels>&#65279;<?xml version="1.0" encoding="utf-8" standalone="yes"?><Relationships xmlns="http://schemas.openxmlformats.org/package/2006/relationships"><Relationship Id="flId1" Type="http://schemas.openxmlformats.org/officeDocument/2006/relationships/printerSettings" Target="/xl/printerSettings/printerSettings4.bin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L44"/>
  <sheetViews>
    <sheetView showGridLines="0" tabSelected="1" topLeftCell="A1" zoomScaleNormal="100" workbookViewId="0">
      <selection activeCell="C2" sqref="C2"/>
    </sheetView>
  </sheetViews>
  <sheetFormatPr defaultColWidth="9.140625" defaultRowHeight="8.25"/>
  <cols>
    <col min="1" max="1" width="9.140625" style="48" hidden="1" customWidth="1"/>
    <col min="2" max="2" width="4.7109375" style="48" customWidth="1"/>
    <col min="3" max="8" width="14.7109375" style="48" customWidth="1"/>
    <col min="9" max="9" width="9.140625" style="48" customWidth="1"/>
    <col min="10" max="11" width="9.140625" style="48"/>
    <col min="12" max="12" width="56" style="48" hidden="1" customWidth="1"/>
    <col min="13" max="16384" width="9.140625" style="48"/>
  </cols>
  <sheetData>
    <row r="1" ht="11.25">
      <c r="A1" s="55"/>
      <c r="B1" s="55"/>
      <c r="C1" s="117" t="s">
        <v>21</v>
      </c>
    </row>
    <row r="2" ht="11.25">
      <c r="A2" s="77">
        <v>0</v>
      </c>
      <c r="C2" s="117" t="s">
        <v>22</v>
      </c>
    </row>
    <row r="3" ht="11.25" customHeight="1">
      <c r="A3" s="77">
        <f t="array" ref="A3">INDEX(VAT_RATES,MATCH(0,COUNTIF($A$1:A2,VAT_RATES),0))</f>
        <v>21</v>
      </c>
      <c r="C3" s="117" t="s">
        <v>23</v>
      </c>
      <c r="D3" s="118" t="s">
        <v>24</v>
      </c>
      <c r="E3" s="119"/>
      <c r="F3" s="119"/>
      <c r="G3" s="119"/>
    </row>
    <row r="4" ht="11.25" customHeight="1">
      <c r="A4" s="77" t="e">
        <f t="array" ref="A4">INDEX(VAT_RATES,MATCH(0,COUNTIF($A$1:A3,VAT_RATES),0))</f>
        <v>#N/A</v>
      </c>
      <c r="C4" s="120"/>
      <c r="D4" s="119"/>
      <c r="E4" s="119"/>
      <c r="F4" s="119"/>
      <c r="G4" s="119"/>
    </row>
    <row r="5">
      <c r="A5" s="77" t="e">
        <f t="array" ref="A5">INDEX(VAT_RATES,MATCH(0,COUNTIF($A$1:A4,VAT_RATES),0))</f>
        <v>#N/A</v>
      </c>
      <c r="C5" s="121"/>
      <c r="D5" s="122"/>
      <c r="E5" s="122"/>
      <c r="F5" s="122"/>
      <c r="G5" s="122"/>
      <c r="H5" s="122"/>
      <c r="I5" s="48"/>
      <c r="L5" s="123"/>
    </row>
    <row r="6" ht="12.75" customHeight="1">
      <c r="A6" s="77">
        <f>SUMIF(GROUP_ID,"",ITEM_PRICES)</f>
        <v>0</v>
      </c>
      <c r="C6" s="124"/>
      <c r="D6" s="124"/>
      <c r="E6" s="124"/>
      <c r="F6" s="124"/>
      <c r="G6" s="124"/>
      <c r="H6" s="124"/>
      <c r="I6" s="48"/>
      <c r="K6" s="53"/>
      <c r="L6" s="53"/>
    </row>
    <row r="7" s="115" customFormat="1" ht="15.2" customHeight="1">
      <c r="A7" s="115">
        <f>IF(ISNUMBER($A$3),SUMIF(VAT_RATES,$A$3,ITEM_PRICES),0)</f>
        <v>0</v>
      </c>
      <c r="C7" s="125"/>
      <c r="D7" s="126"/>
      <c r="E7" s="125" t="s">
        <v>25</v>
      </c>
      <c r="F7" s="125"/>
      <c r="G7" s="126"/>
      <c r="H7" s="126"/>
      <c r="I7" s="116"/>
      <c r="J7" s="127"/>
      <c r="K7" s="127"/>
      <c r="L7" s="128" t="s">
        <v>26</v>
      </c>
    </row>
    <row r="8" ht="12.75">
      <c r="A8" s="77">
        <f>IF(ISNUMBER($A$4),SUMIF(VAT_RATES,$A$4,ITEM_PRICES),0)</f>
        <v>0</v>
      </c>
      <c r="C8" s="124"/>
      <c r="D8" s="124"/>
      <c r="E8" s="124"/>
      <c r="F8" s="124"/>
      <c r="G8" s="124"/>
      <c r="H8" s="124"/>
      <c r="I8" s="48"/>
      <c r="K8" s="53"/>
      <c r="L8" s="129">
        <f ca="1">CELL("width",E8)+CELL("width",F8)+CELL("width",G8)+CELL("width",H8)</f>
        <v>56</v>
      </c>
    </row>
    <row r="9" customFormat="1" ht="12.75">
      <c r="A9">
        <f>IF(ISNUMBER($A$5),SUMIF(VAT_RATES,$A$5,ITEM_PRICES),0)</f>
        <v>0</v>
      </c>
      <c r="C9" s="7"/>
      <c r="D9" s="130" t="s">
        <v>27</v>
      </c>
      <c r="E9" s="131"/>
      <c r="F9" s="132"/>
      <c r="G9" s="132"/>
      <c r="H9" s="132"/>
      <c r="J9" s="133"/>
      <c r="K9" s="133"/>
      <c r="L9" s="132">
        <f>E9</f>
        <v>0</v>
      </c>
    </row>
    <row r="10" customFormat="1" ht="13">
      <c r="A10" t="str">
        <f>IF($A7=0,"","DPH " &amp; $A3 &amp; " % ze základny: " &amp; TEXT($A7,"# ##0"))</f>
        <v/>
      </c>
      <c r="C10" s="7"/>
      <c r="D10" s="130" t="s">
        <v>28</v>
      </c>
      <c r="E10" s="132" t="s">
        <v>29</v>
      </c>
      <c r="F10" s="132"/>
      <c r="G10" s="132"/>
      <c r="H10" s="132"/>
      <c r="J10" s="133"/>
      <c r="K10" s="133"/>
      <c r="L10" s="132" t="str">
        <f>E10</f>
        <v>Oprava krytu MK Na Ptačí skále Beroun</v>
      </c>
    </row>
    <row r="11" customFormat="1" ht="12.75">
      <c r="A11" t="str">
        <f>IF($A8=0,"","DPH " &amp; $A4 &amp; " % ze základny: " &amp; TEXT($A8,"# ##0"))</f>
        <v/>
      </c>
      <c r="C11" s="7"/>
      <c r="D11" s="130" t="s">
        <v>30</v>
      </c>
      <c r="E11" s="131"/>
      <c r="F11" s="132"/>
      <c r="G11" s="132"/>
      <c r="H11" s="132"/>
      <c r="J11" s="133"/>
      <c r="K11" s="133"/>
      <c r="L11" s="132">
        <f>E11</f>
        <v>0</v>
      </c>
    </row>
    <row r="12" ht="12.75">
      <c r="A12" s="77" t="str">
        <f>IF($A9=0,"","DPH " &amp; $A5 &amp; " % ze základny: " &amp; TEXT($A9,"# ##0"))</f>
        <v/>
      </c>
      <c r="C12" s="134"/>
      <c r="D12" s="134"/>
      <c r="E12" s="134"/>
      <c r="F12" s="134"/>
      <c r="G12" s="134"/>
      <c r="H12" s="134"/>
      <c r="I12" s="48"/>
      <c r="J12" s="53"/>
      <c r="K12" s="53"/>
    </row>
    <row r="13" ht="12.75">
      <c r="A13" s="77" t="str">
        <f>IF($A7=0,"",$A7*$A3/100)</f>
        <v/>
      </c>
      <c r="C13" s="124"/>
      <c r="D13" s="124"/>
      <c r="E13" s="124"/>
      <c r="F13" s="124"/>
      <c r="G13" s="124"/>
      <c r="H13" s="124"/>
      <c r="I13" s="48"/>
      <c r="J13" s="53"/>
      <c r="K13" s="53"/>
    </row>
    <row r="14" s="116" customFormat="1" ht="15.2">
      <c r="A14" s="116" t="str">
        <f>IF($A8=0,"",$A8*$A4/100)</f>
        <v/>
      </c>
      <c r="C14" s="115"/>
      <c r="D14" s="115"/>
      <c r="E14" s="135" t="s">
        <v>31</v>
      </c>
      <c r="F14" s="136"/>
      <c r="G14" s="115"/>
      <c r="H14" s="115"/>
      <c r="I14" s="116"/>
      <c r="J14" s="127"/>
      <c r="K14" s="127"/>
    </row>
    <row r="15" ht="12.75">
      <c r="A15" s="77" t="str">
        <f>IF($A9=0,"",$A9*$A5/100)</f>
        <v/>
      </c>
      <c r="C15" s="124"/>
      <c r="D15" s="124"/>
      <c r="E15" s="124"/>
      <c r="F15" s="124"/>
      <c r="G15" s="124"/>
      <c r="H15" s="124"/>
      <c r="I15" s="48"/>
      <c r="J15" s="53"/>
      <c r="K15" s="53"/>
    </row>
    <row r="16" customFormat="1" ht="12.75">
      <c r="A16">
        <f>SUM(A13:A15)</f>
        <v>0</v>
      </c>
      <c r="C16" s="7"/>
      <c r="D16" s="130" t="s">
        <v>32</v>
      </c>
      <c r="E16" s="137" t="s">
        <v>33</v>
      </c>
      <c r="F16" s="138"/>
      <c r="G16" s="138"/>
      <c r="H16" s="138"/>
      <c r="J16" s="133"/>
      <c r="K16" s="133"/>
    </row>
    <row r="17" ht="12.75">
      <c r="A17" s="53"/>
      <c r="B17" s="53"/>
      <c r="C17" s="134"/>
      <c r="D17" s="134"/>
      <c r="E17" s="134"/>
      <c r="F17" s="134"/>
      <c r="G17" s="134"/>
      <c r="H17" s="134"/>
      <c r="I17" s="48"/>
      <c r="J17" s="53"/>
      <c r="K17" s="53"/>
    </row>
    <row r="18" ht="12.75">
      <c r="C18" s="124"/>
      <c r="D18" s="124"/>
      <c r="E18" s="124"/>
      <c r="F18" s="124"/>
      <c r="G18" s="124"/>
      <c r="H18" s="124"/>
      <c r="I18" s="48"/>
      <c r="J18" s="53"/>
      <c r="K18" s="53"/>
    </row>
    <row r="19" s="116" customFormat="1" ht="15.2">
      <c r="C19" s="115"/>
      <c r="D19" s="139"/>
      <c r="E19" s="135" t="s">
        <v>34</v>
      </c>
      <c r="F19" s="136"/>
      <c r="G19" s="115"/>
      <c r="H19" s="115"/>
      <c r="I19" s="116"/>
      <c r="J19" s="127"/>
      <c r="K19" s="127"/>
    </row>
    <row r="20" ht="12.75">
      <c r="C20" s="124"/>
      <c r="D20" s="124"/>
      <c r="E20" s="124"/>
      <c r="F20" s="124"/>
      <c r="G20" s="124"/>
      <c r="H20" s="124"/>
      <c r="I20" s="48"/>
      <c r="J20" s="53"/>
      <c r="K20" s="53"/>
    </row>
    <row r="21" customFormat="1" ht="12.75">
      <c r="C21" s="7"/>
      <c r="D21" s="130" t="s">
        <v>32</v>
      </c>
      <c r="E21" s="137" t="s">
        <v>33</v>
      </c>
      <c r="F21" s="137"/>
      <c r="G21" s="137"/>
      <c r="H21" s="137"/>
      <c r="J21" s="133"/>
      <c r="K21" s="133"/>
    </row>
    <row r="22" ht="12.75">
      <c r="C22" s="134"/>
      <c r="D22" s="134"/>
      <c r="E22" s="134"/>
      <c r="F22" s="134"/>
      <c r="G22" s="134"/>
      <c r="H22" s="134"/>
      <c r="I22" s="48"/>
      <c r="J22" s="53"/>
      <c r="K22" s="53"/>
    </row>
    <row r="23" ht="12.75">
      <c r="C23" s="124"/>
      <c r="D23" s="140"/>
      <c r="E23" s="124"/>
      <c r="F23" s="124"/>
      <c r="G23" s="124"/>
      <c r="H23" s="124"/>
      <c r="I23" s="48"/>
      <c r="J23" s="53"/>
      <c r="K23" s="53"/>
    </row>
    <row r="24" s="116" customFormat="1" ht="15.2">
      <c r="C24" s="115"/>
      <c r="D24" s="139"/>
      <c r="E24" s="135" t="s">
        <v>35</v>
      </c>
      <c r="F24" s="136"/>
      <c r="G24" s="115"/>
      <c r="H24" s="115"/>
      <c r="I24" s="116"/>
      <c r="J24" s="127"/>
      <c r="K24" s="127"/>
    </row>
    <row r="25" ht="12.75">
      <c r="C25" s="124"/>
      <c r="D25" s="140"/>
      <c r="E25" s="124"/>
      <c r="F25" s="124"/>
      <c r="G25" s="124"/>
      <c r="H25" s="124"/>
      <c r="I25" s="48"/>
      <c r="J25" s="53"/>
      <c r="K25" s="53"/>
    </row>
    <row r="26" customFormat="1" ht="12.75">
      <c r="C26" s="7"/>
      <c r="D26" s="130" t="s">
        <v>36</v>
      </c>
      <c r="E26" s="141">
        <f ca="1">INDIRECT("A6")</f>
        <v>0</v>
      </c>
      <c r="F26" s="52" t="s">
        <v>37</v>
      </c>
      <c r="G26" s="7"/>
      <c r="H26" s="7"/>
      <c r="I26" s="142"/>
      <c r="J26" s="133"/>
      <c r="K26" s="133"/>
      <c r="L26" s="133"/>
    </row>
    <row r="27" customFormat="1" ht="12.75">
      <c r="C27" s="7"/>
      <c r="D27" s="130" t="s">
        <v>38</v>
      </c>
      <c r="E27" s="143">
        <f ca="1">INDIRECT("A16")</f>
        <v>0</v>
      </c>
      <c r="F27" s="7" t="str">
        <f>F26</f>
        <v>Kč</v>
      </c>
      <c r="G27" s="7"/>
      <c r="H27" s="7"/>
      <c r="I27" s="142"/>
      <c r="J27" s="133"/>
      <c r="K27" s="133"/>
      <c r="L27" s="144"/>
    </row>
    <row r="28" customFormat="1" ht="12.75">
      <c r="C28" s="7"/>
      <c r="D28" s="130" t="s">
        <v>39</v>
      </c>
      <c r="E28" s="143">
        <f ca="1">E26+E27</f>
        <v>0</v>
      </c>
      <c r="F28" s="7" t="str">
        <f>F26</f>
        <v>Kč</v>
      </c>
      <c r="G28" s="7"/>
      <c r="H28" s="7"/>
      <c r="I28" s="142"/>
      <c r="J28" s="133"/>
      <c r="K28" s="133"/>
      <c r="L28" s="133"/>
    </row>
    <row r="29">
      <c r="C29" s="145"/>
      <c r="D29" s="145"/>
      <c r="E29" s="145"/>
      <c r="F29" s="145"/>
      <c r="G29" s="145"/>
      <c r="H29" s="145"/>
      <c r="I29" s="48"/>
    </row>
    <row r="30">
      <c r="C30" s="95"/>
      <c r="D30" s="47"/>
      <c r="E30" s="47"/>
      <c r="F30" s="47"/>
      <c r="G30" s="47"/>
      <c r="H30" s="47"/>
    </row>
    <row r="31">
      <c r="C31" s="95"/>
      <c r="D31" s="47"/>
      <c r="E31" s="47"/>
      <c r="F31" s="47"/>
      <c r="G31" s="47"/>
      <c r="H31" s="47"/>
    </row>
    <row r="32">
      <c r="C32" s="95"/>
      <c r="D32" s="47"/>
      <c r="E32" s="47"/>
      <c r="F32" s="47"/>
      <c r="G32" s="47"/>
      <c r="H32" s="47"/>
    </row>
    <row r="33">
      <c r="C33" s="95"/>
      <c r="D33" s="47"/>
      <c r="E33" s="47"/>
      <c r="F33" s="47"/>
      <c r="G33" s="47"/>
      <c r="H33" s="47"/>
    </row>
    <row r="34">
      <c r="C34" s="55"/>
    </row>
    <row r="35">
      <c r="C35" s="55"/>
    </row>
    <row r="36">
      <c r="C36" s="55"/>
    </row>
    <row r="37">
      <c r="C37" s="55"/>
    </row>
    <row r="38">
      <c r="C38" s="55"/>
    </row>
    <row r="39">
      <c r="C39" s="55"/>
    </row>
    <row r="40">
      <c r="C40" s="55"/>
    </row>
    <row r="41">
      <c r="C41" s="55"/>
    </row>
    <row r="42">
      <c r="C42" s="55"/>
    </row>
    <row r="43">
      <c r="C43" s="55"/>
    </row>
    <row r="44">
      <c r="C44" s="55"/>
    </row>
  </sheetData>
  <mergeCells>
    <mergeCell ref="E16:H16"/>
    <mergeCell ref="E19:F19"/>
    <mergeCell ref="E24:F24"/>
    <mergeCell ref="E7:F7"/>
    <mergeCell ref="E9:H9"/>
    <mergeCell ref="E10:H10"/>
    <mergeCell ref="E11:H11"/>
    <mergeCell ref="E14:F14"/>
    <mergeCell ref="D3:G4"/>
  </mergeCells>
  <pageMargins left="0.708661417322835" right="0.708661417322835" top="0.78740157480315" bottom="0.78740157480315" header="0.31496062992126" footer="0.31496062992126"/>
  <pageSetup paperSize="9" pageOrder="overThenDown" orientation="portrait" r:id="flId1"/>
  <headerFooter>
    <oddFooter>&amp;L&amp;8Vytvořeno systémem euroCALC4&amp;C&amp;P/&amp;N&amp;R&amp;8&amp;[</oddFooter>
  </headerFooter>
  <drawing r:id="flId2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H24"/>
  <sheetViews>
    <sheetView topLeftCell="A1"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3"/>
  <cols>
    <col min="1" max="1" width="34.7109375" style="48" hidden="1" customWidth="1"/>
    <col min="2" max="2" width="80.7109375" style="48" customWidth="1"/>
    <col min="3" max="3" width="15.7109375" style="48" customWidth="1"/>
    <col min="4" max="6" width="15.7109375" style="48" hidden="1" customWidth="1"/>
    <col min="7" max="7" width="41.7109375" style="48" customWidth="1"/>
    <col min="8" max="16384" width="9.140625" style="48"/>
  </cols>
  <sheetData>
    <row r="1" ht="15.2">
      <c r="B1" s="125" t="s">
        <v>62</v>
      </c>
    </row>
    <row r="2" ht="15.2">
      <c r="B2" s="125" t="s">
        <v>63</v>
      </c>
      <c r="C2" s="157"/>
      <c r="D2" s="161"/>
      <c r="E2" s="157"/>
      <c r="F2" s="157"/>
    </row>
    <row r="3" ht="7.5" customHeight="1">
      <c r="A3" s="53"/>
      <c r="B3" s="148"/>
      <c r="C3" s="157"/>
      <c r="D3" s="162"/>
      <c r="E3" s="165"/>
      <c r="F3" s="165"/>
      <c r="G3" s="56"/>
    </row>
    <row r="4" ht="12.75">
      <c r="A4" s="50"/>
      <c r="B4" s="166" t="s">
        <v>4</v>
      </c>
      <c r="C4" s="167" t="s">
        <v>10</v>
      </c>
      <c r="D4" s="168" t="s">
        <v>12</v>
      </c>
      <c r="E4" s="167" t="s">
        <v>3</v>
      </c>
      <c r="F4" s="167" t="s">
        <v>16</v>
      </c>
      <c r="G4" s="53"/>
      <c r="H4" s="56"/>
    </row>
    <row r="5" ht="7.5" customHeight="1">
      <c r="B5" s="148"/>
      <c r="C5" s="157"/>
      <c r="D5" s="161"/>
      <c r="E5" s="157"/>
      <c r="F5" s="157"/>
      <c r="G5" s="56"/>
    </row>
    <row r="6" ht="12.75">
      <c r="A6" s="181" t="s">
        <v>40</v>
      </c>
      <c r="B6" s="182" t="s">
        <v>41</v>
      </c>
      <c r="C6" s="183">
        <f>VLOOKUP($A6,'Zakázka'!$A:$Q,10,FALSE)</f>
        <v>0</v>
      </c>
      <c r="D6" s="184">
        <f>VLOOKUP($A6,'Zakázka'!$A:$Q,12,FALSE)</f>
        <v>832.7817809</v>
      </c>
      <c r="E6" s="183">
        <f>VLOOKUP($A6,'Zakázka'!$A:$Q,16,FALSE)</f>
        <v>0</v>
      </c>
      <c r="F6" s="183">
        <f>VLOOKUP($A6,'Zakázka'!$A:$Q,17,FALSE)</f>
        <v>0</v>
      </c>
      <c r="G6" s="53"/>
      <c r="H6" s="56"/>
    </row>
    <row r="7" ht="12.75" outlineLevel="1">
      <c r="A7" s="185" t="s">
        <v>42</v>
      </c>
      <c r="B7" s="186" t="s">
        <v>43</v>
      </c>
      <c r="C7" s="187">
        <f>VLOOKUP($A7,'Zakázka'!$A:$Q,10,FALSE)</f>
        <v>0</v>
      </c>
      <c r="D7" s="188">
        <f>VLOOKUP($A7,'Zakázka'!$A:$Q,12,FALSE)</f>
        <v>832.7817809</v>
      </c>
      <c r="E7" s="187">
        <f>VLOOKUP($A7,'Zakázka'!$A:$Q,16,FALSE)</f>
        <v>0</v>
      </c>
      <c r="F7" s="187">
        <f>VLOOKUP($A7,'Zakázka'!$A:$Q,17,FALSE)</f>
        <v>0</v>
      </c>
      <c r="G7" s="53"/>
      <c r="H7" s="56"/>
    </row>
    <row r="8" ht="12.75" outlineLevel="2">
      <c r="A8" s="189" t="s">
        <v>44</v>
      </c>
      <c r="B8" s="190" t="s">
        <v>45</v>
      </c>
      <c r="C8" s="191">
        <f>VLOOKUP($A8,'Zakázka'!$A:$Q,10,FALSE)</f>
        <v>0</v>
      </c>
      <c r="D8" s="192">
        <f>VLOOKUP($A8,'Zakázka'!$A:$Q,12,FALSE)</f>
        <v>832.7817809</v>
      </c>
      <c r="E8" s="191">
        <f>VLOOKUP($A8,'Zakázka'!$A:$Q,16,FALSE)</f>
        <v>0</v>
      </c>
      <c r="F8" s="191">
        <f>VLOOKUP($A8,'Zakázka'!$A:$Q,17,FALSE)</f>
        <v>0</v>
      </c>
      <c r="G8" s="53"/>
      <c r="H8" s="56"/>
    </row>
    <row r="9" ht="12.75" outlineLevel="3">
      <c r="A9" s="193" t="s">
        <v>46</v>
      </c>
      <c r="B9" s="194" t="s">
        <v>47</v>
      </c>
      <c r="C9" s="195">
        <f>VLOOKUP($A9,'Zakázka'!$A:$Q,10,FALSE)</f>
        <v>0</v>
      </c>
      <c r="D9" s="196">
        <f>VLOOKUP($A9,'Zakázka'!$A:$Q,12,FALSE)</f>
        <v>6.8695000000000013</v>
      </c>
      <c r="E9" s="195">
        <f>VLOOKUP($A9,'Zakázka'!$A:$Q,16,FALSE)</f>
        <v>0</v>
      </c>
      <c r="F9" s="195">
        <f>VLOOKUP($A9,'Zakázka'!$A:$Q,17,FALSE)</f>
        <v>0</v>
      </c>
      <c r="G9" s="53"/>
      <c r="H9" s="56"/>
    </row>
    <row r="10" ht="12.75" outlineLevel="3">
      <c r="A10" s="193" t="s">
        <v>48</v>
      </c>
      <c r="B10" s="194" t="s">
        <v>49</v>
      </c>
      <c r="C10" s="195">
        <f>VLOOKUP($A10,'Zakázka'!$A:$Q,10,FALSE)</f>
        <v>0</v>
      </c>
      <c r="D10" s="196">
        <f>VLOOKUP($A10,'Zakázka'!$A:$Q,12,FALSE)</f>
        <v>717.95052</v>
      </c>
      <c r="E10" s="195">
        <f>VLOOKUP($A10,'Zakázka'!$A:$Q,16,FALSE)</f>
        <v>0</v>
      </c>
      <c r="F10" s="195">
        <f>VLOOKUP($A10,'Zakázka'!$A:$Q,17,FALSE)</f>
        <v>0</v>
      </c>
      <c r="G10" s="53"/>
      <c r="H10" s="56"/>
    </row>
    <row r="11" ht="12.75" outlineLevel="3">
      <c r="A11" s="193" t="s">
        <v>50</v>
      </c>
      <c r="B11" s="194" t="s">
        <v>51</v>
      </c>
      <c r="C11" s="195">
        <f>VLOOKUP($A11,'Zakázka'!$A:$Q,10,FALSE)</f>
        <v>0</v>
      </c>
      <c r="D11" s="196">
        <f>VLOOKUP($A11,'Zakázka'!$A:$Q,12,FALSE)</f>
        <v>16.6237609</v>
      </c>
      <c r="E11" s="195">
        <f>VLOOKUP($A11,'Zakázka'!$A:$Q,16,FALSE)</f>
        <v>0</v>
      </c>
      <c r="F11" s="195">
        <f>VLOOKUP($A11,'Zakázka'!$A:$Q,17,FALSE)</f>
        <v>0</v>
      </c>
      <c r="G11" s="53"/>
      <c r="H11" s="56"/>
    </row>
    <row r="12" ht="12.75" outlineLevel="3">
      <c r="A12" s="193" t="s">
        <v>52</v>
      </c>
      <c r="B12" s="194" t="s">
        <v>53</v>
      </c>
      <c r="C12" s="195">
        <f>VLOOKUP($A12,'Zakázka'!$A:$Q,10,FALSE)</f>
        <v>0</v>
      </c>
      <c r="D12" s="196">
        <f>VLOOKUP($A12,'Zakázka'!$A:$Q,12,FALSE)</f>
        <v>91.338</v>
      </c>
      <c r="E12" s="195">
        <f>VLOOKUP($A12,'Zakázka'!$A:$Q,16,FALSE)</f>
        <v>0</v>
      </c>
      <c r="F12" s="195">
        <f>VLOOKUP($A12,'Zakázka'!$A:$Q,17,FALSE)</f>
        <v>0</v>
      </c>
      <c r="G12" s="53"/>
      <c r="H12" s="56"/>
    </row>
    <row r="13" ht="12.75" outlineLevel="3">
      <c r="A13" s="193" t="s">
        <v>54</v>
      </c>
      <c r="B13" s="194" t="s">
        <v>55</v>
      </c>
      <c r="C13" s="195">
        <f>VLOOKUP($A13,'Zakázka'!$A:$Q,10,FALSE)</f>
        <v>0</v>
      </c>
      <c r="D13" s="196">
        <f>VLOOKUP($A13,'Zakázka'!$A:$Q,12,FALSE)</f>
        <v>0</v>
      </c>
      <c r="E13" s="195">
        <f>VLOOKUP($A13,'Zakázka'!$A:$Q,16,FALSE)</f>
        <v>0</v>
      </c>
      <c r="F13" s="195">
        <f>VLOOKUP($A13,'Zakázka'!$A:$Q,17,FALSE)</f>
        <v>0</v>
      </c>
      <c r="G13" s="53"/>
      <c r="H13" s="56"/>
    </row>
    <row r="14" ht="12.75" outlineLevel="2">
      <c r="A14" s="189" t="s">
        <v>56</v>
      </c>
      <c r="B14" s="190" t="s">
        <v>57</v>
      </c>
      <c r="C14" s="191">
        <f>VLOOKUP($A14,'Zakázka'!$A:$Q,10,FALSE)</f>
        <v>0</v>
      </c>
      <c r="D14" s="192">
        <f>VLOOKUP($A14,'Zakázka'!$A:$Q,12,FALSE)</f>
        <v>0</v>
      </c>
      <c r="E14" s="191">
        <f>VLOOKUP($A14,'Zakázka'!$A:$Q,16,FALSE)</f>
        <v>0</v>
      </c>
      <c r="F14" s="191">
        <f>VLOOKUP($A14,'Zakázka'!$A:$Q,17,FALSE)</f>
        <v>0</v>
      </c>
      <c r="G14" s="53"/>
      <c r="H14" s="56"/>
    </row>
    <row r="15" ht="12.75" outlineLevel="3">
      <c r="A15" s="193" t="s">
        <v>58</v>
      </c>
      <c r="B15" s="194" t="s">
        <v>59</v>
      </c>
      <c r="C15" s="195">
        <f>VLOOKUP($A15,'Zakázka'!$A:$Q,10,FALSE)</f>
        <v>0</v>
      </c>
      <c r="D15" s="196">
        <f>VLOOKUP($A15,'Zakázka'!$A:$Q,12,FALSE)</f>
        <v>0</v>
      </c>
      <c r="E15" s="195">
        <f>VLOOKUP($A15,'Zakázka'!$A:$Q,16,FALSE)</f>
        <v>0</v>
      </c>
      <c r="F15" s="195">
        <f>VLOOKUP($A15,'Zakázka'!$A:$Q,17,FALSE)</f>
        <v>0</v>
      </c>
      <c r="G15" s="53"/>
      <c r="H15" s="56"/>
    </row>
    <row r="16" ht="12.75" outlineLevel="3">
      <c r="A16" s="193" t="s">
        <v>60</v>
      </c>
      <c r="B16" s="194" t="s">
        <v>61</v>
      </c>
      <c r="C16" s="195">
        <f>VLOOKUP($A16,'Zakázka'!$A:$Q,10,FALSE)</f>
        <v>0</v>
      </c>
      <c r="D16" s="196">
        <f>VLOOKUP($A16,'Zakázka'!$A:$Q,12,FALSE)</f>
        <v>0</v>
      </c>
      <c r="E16" s="195">
        <f>VLOOKUP($A16,'Zakázka'!$A:$Q,16,FALSE)</f>
        <v>0</v>
      </c>
      <c r="F16" s="195">
        <f>VLOOKUP($A16,'Zakázka'!$A:$Q,17,FALSE)</f>
        <v>0</v>
      </c>
      <c r="G16" s="53"/>
      <c r="H16" s="56"/>
    </row>
    <row r="17" ht="7.5" customHeight="1">
      <c r="A17" s="74"/>
      <c r="B17" s="153"/>
      <c r="C17" s="159"/>
      <c r="D17" s="164"/>
      <c r="E17" s="159"/>
      <c r="F17" s="159"/>
      <c r="G17" s="56"/>
    </row>
    <row r="18" ht="12.75">
      <c r="A18" s="52"/>
      <c r="B18" s="169" t="s">
        <v>2</v>
      </c>
      <c r="C18" s="170">
        <f>SUMIF(GROUP_ID,"",ITEM_PRICES)</f>
        <v>0</v>
      </c>
      <c r="D18" s="171"/>
      <c r="E18" s="172"/>
      <c r="F18" s="172"/>
      <c r="G18" s="53"/>
      <c r="H18" s="56"/>
    </row>
    <row r="19" ht="12.75">
      <c r="A19" s="52"/>
      <c r="B19" s="169" t="s">
        <v>3</v>
      </c>
      <c r="C19" s="170">
        <f ca="1">SUM(C20:C21)</f>
        <v>0</v>
      </c>
      <c r="D19" s="171"/>
      <c r="E19" s="172"/>
      <c r="F19" s="172"/>
      <c r="G19" s="53"/>
      <c r="H19" s="56"/>
    </row>
    <row r="20" ht="12.75">
      <c r="A20" s="7"/>
      <c r="B20" s="173" t="str">
        <f ca="1">INDIRECT(ADDRESS(10,1,,,"Krycí List"))</f>
        <v/>
      </c>
      <c r="C20" s="174" t="str">
        <f ca="1">INDIRECT(ADDRESS(13,1,,,"Krycí List"))</f>
        <v/>
      </c>
      <c r="D20" s="175"/>
      <c r="E20" s="176"/>
      <c r="F20" s="176"/>
      <c r="G20" s="53"/>
      <c r="H20" s="56"/>
    </row>
    <row r="21" ht="12.75">
      <c r="A21" s="7"/>
      <c r="B21" s="177" t="str">
        <f ca="1">INDIRECT(ADDRESS(11,1,,,"Krycí List"))</f>
        <v/>
      </c>
      <c r="C21" s="178" t="str">
        <f ca="1">INDIRECT(ADDRESS(14,1,,,"Krycí List"))</f>
        <v/>
      </c>
      <c r="D21" s="179"/>
      <c r="E21" s="180"/>
      <c r="F21" s="180"/>
      <c r="G21" s="53"/>
      <c r="H21" s="56"/>
    </row>
    <row r="22" ht="12.75">
      <c r="A22" s="52"/>
      <c r="B22" s="169" t="s">
        <v>1</v>
      </c>
      <c r="C22" s="170">
        <f ca="1">C18+C19</f>
        <v>0</v>
      </c>
      <c r="D22" s="171"/>
      <c r="E22" s="172"/>
      <c r="F22" s="172"/>
      <c r="G22" s="53"/>
      <c r="H22" s="56"/>
    </row>
    <row r="23" ht="12.75">
      <c r="B23" s="148"/>
      <c r="C23" s="157"/>
      <c r="D23" s="161"/>
      <c r="E23" s="157"/>
      <c r="F23" s="157"/>
    </row>
    <row r="24" ht="12.75">
      <c r="B24" s="53"/>
      <c r="C24" s="56"/>
      <c r="D24" s="53"/>
      <c r="E24" s="56"/>
      <c r="F24" s="56"/>
    </row>
  </sheetData>
  <pageMargins left="0.708661417322835" right="0.708661417322835" top="0.78740157480315" bottom="0.78740157480315" header="0.31496062992126" footer="0.31496062992126"/>
  <pageSetup paperSize="9" scale="58" fitToHeight="0" pageOrder="overThenDown" orientation="portrait" r:id="fl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0" summaryRight="0"/>
    <pageSetUpPr fitToPage="1"/>
  </sheetPr>
  <dimension ref="A1:V223"/>
  <sheetViews>
    <sheetView topLeftCell="A1" zoomScaleNormal="100" workbookViewId="0">
      <pane ySplit="4" topLeftCell="A5" activePane="bottomLeft" state="frozen"/>
      <selection pane="bottomLeft" activeCell="C5" sqref="C5"/>
    </sheetView>
  </sheetViews>
  <sheetFormatPr defaultColWidth="9.140625" defaultRowHeight="8.25" outlineLevelRow="5"/>
  <cols>
    <col min="1" max="1" width="28.7109375" style="48" hidden="1" customWidth="1"/>
    <col min="2" max="2" width="3.7109375" style="48" hidden="1" customWidth="1"/>
    <col min="3" max="3" width="5.7109375" style="48" customWidth="1"/>
    <col min="4" max="4" width="4.7109375" style="48" customWidth="1"/>
    <col min="5" max="5" width="14.7109375" style="48" customWidth="1"/>
    <col min="6" max="6" width="72.7109375" style="48" customWidth="1"/>
    <col min="7" max="7" width="4.7109375" style="48" customWidth="1"/>
    <col min="8" max="8" width="14.7109375" style="48" customWidth="1"/>
    <col min="9" max="9" width="12.7109375" style="48" customWidth="1"/>
    <col min="10" max="10" width="15.7109375" style="48" customWidth="1"/>
    <col min="11" max="11" width="11.7109375" style="48" hidden="1" customWidth="1"/>
    <col min="12" max="12" width="14.7109375" style="48" hidden="1" customWidth="1"/>
    <col min="13" max="13" width="11.7109375" style="48" hidden="1" customWidth="1"/>
    <col min="14" max="14" width="14.7109375" style="48" hidden="1" customWidth="1"/>
    <col min="15" max="15" width="9.7109375" style="48" hidden="1" customWidth="1"/>
    <col min="16" max="16" width="14.7109375" style="48" hidden="1" customWidth="1"/>
    <col min="17" max="17" width="15.7109375" style="48" hidden="1" customWidth="1"/>
    <col min="18" max="18" width="38.7109375" style="48" customWidth="1"/>
    <col min="19" max="21" width="9.140625" style="48"/>
    <col min="22" max="22" width="9.140625" style="48" customWidth="1"/>
    <col min="23" max="23" width="5.5703125" style="48" customWidth="1"/>
    <col min="24" max="16384" width="9.140625" style="48"/>
  </cols>
  <sheetData>
    <row r="1" ht="15.2">
      <c r="F1" s="125" t="s">
        <v>62</v>
      </c>
    </row>
    <row r="2" ht="15.2">
      <c r="B2" s="197"/>
      <c r="C2" s="197"/>
      <c r="D2" s="148"/>
      <c r="E2" s="148"/>
      <c r="F2" s="125" t="s">
        <v>63</v>
      </c>
      <c r="G2" s="148"/>
      <c r="H2" s="161"/>
      <c r="I2" s="215"/>
      <c r="J2" s="157"/>
      <c r="K2" s="161"/>
      <c r="L2" s="161"/>
      <c r="M2" s="161"/>
      <c r="N2" s="161"/>
      <c r="O2" s="157"/>
      <c r="P2" s="157"/>
      <c r="Q2" s="157"/>
      <c r="S2" s="55"/>
      <c r="V2" s="49"/>
    </row>
    <row r="3" ht="7.5" customHeight="1">
      <c r="A3" s="53"/>
      <c r="B3" s="198"/>
      <c r="C3" s="197"/>
      <c r="D3" s="203"/>
      <c r="E3" s="148"/>
      <c r="F3" s="148"/>
      <c r="G3" s="148"/>
      <c r="H3" s="161"/>
      <c r="I3" s="215"/>
      <c r="J3" s="157"/>
      <c r="K3" s="162"/>
      <c r="L3" s="162"/>
      <c r="M3" s="162"/>
      <c r="N3" s="162"/>
      <c r="O3" s="165"/>
      <c r="P3" s="165"/>
      <c r="Q3" s="165"/>
      <c r="R3" s="56"/>
    </row>
    <row r="4" ht="12.75">
      <c r="A4" s="50"/>
      <c r="B4" s="219"/>
      <c r="C4" s="219" t="s">
        <v>5</v>
      </c>
      <c r="D4" s="166" t="s">
        <v>6</v>
      </c>
      <c r="E4" s="166" t="s">
        <v>7</v>
      </c>
      <c r="F4" s="166" t="s">
        <v>4</v>
      </c>
      <c r="G4" s="166" t="s">
        <v>8</v>
      </c>
      <c r="H4" s="168" t="s">
        <v>9</v>
      </c>
      <c r="I4" s="220" t="s">
        <v>20</v>
      </c>
      <c r="J4" s="167" t="s">
        <v>10</v>
      </c>
      <c r="K4" s="168" t="s">
        <v>11</v>
      </c>
      <c r="L4" s="168" t="s">
        <v>12</v>
      </c>
      <c r="M4" s="168" t="s">
        <v>13</v>
      </c>
      <c r="N4" s="168" t="s">
        <v>14</v>
      </c>
      <c r="O4" s="167" t="s">
        <v>15</v>
      </c>
      <c r="P4" s="167" t="s">
        <v>3</v>
      </c>
      <c r="Q4" s="167" t="s">
        <v>16</v>
      </c>
      <c r="R4" s="53"/>
      <c r="S4" s="56"/>
    </row>
    <row r="5" ht="7.5" customHeight="1">
      <c r="B5" s="197"/>
      <c r="C5" s="197"/>
      <c r="D5" s="148"/>
      <c r="E5" s="148"/>
      <c r="F5" s="148"/>
      <c r="G5" s="148"/>
      <c r="H5" s="161"/>
      <c r="I5" s="215"/>
      <c r="J5" s="157"/>
      <c r="K5" s="161"/>
      <c r="L5" s="161"/>
      <c r="M5" s="161"/>
      <c r="N5" s="161"/>
      <c r="O5" s="157"/>
      <c r="P5" s="157"/>
      <c r="Q5" s="157"/>
      <c r="R5" s="56"/>
    </row>
    <row r="6" ht="12.75">
      <c r="A6" s="181" t="s">
        <v>40</v>
      </c>
      <c r="B6" s="221">
        <v>1</v>
      </c>
      <c r="C6" s="222"/>
      <c r="D6" s="223" t="s">
        <v>64</v>
      </c>
      <c r="E6" s="223"/>
      <c r="F6" s="182" t="s">
        <v>41</v>
      </c>
      <c r="G6" s="223"/>
      <c r="H6" s="224"/>
      <c r="I6" s="225"/>
      <c r="J6" s="183">
        <f>SUBTOTAL(9,J7:J223)</f>
        <v>0</v>
      </c>
      <c r="K6" s="224"/>
      <c r="L6" s="184">
        <f>SUBTOTAL(9,L7:L223)</f>
        <v>832.7817809</v>
      </c>
      <c r="M6" s="224"/>
      <c r="N6" s="184">
        <f>SUBTOTAL(9,N7:N223)</f>
        <v>318.38</v>
      </c>
      <c r="O6" s="226"/>
      <c r="P6" s="183">
        <f>SUBTOTAL(9,P7:P223)</f>
        <v>0</v>
      </c>
      <c r="Q6" s="183">
        <f>SUBTOTAL(9,Q7:Q223)</f>
        <v>0</v>
      </c>
      <c r="R6" s="53"/>
      <c r="S6" s="56"/>
      <c r="T6" s="56"/>
    </row>
    <row r="7" ht="12.75" outlineLevel="1">
      <c r="A7" s="185" t="s">
        <v>42</v>
      </c>
      <c r="B7" s="227">
        <v>2</v>
      </c>
      <c r="C7" s="228"/>
      <c r="D7" s="229" t="s">
        <v>65</v>
      </c>
      <c r="E7" s="229"/>
      <c r="F7" s="230" t="s">
        <v>43</v>
      </c>
      <c r="G7" s="229"/>
      <c r="H7" s="231"/>
      <c r="I7" s="232"/>
      <c r="J7" s="187">
        <f>SUBTOTAL(9,J8:J222)</f>
        <v>0</v>
      </c>
      <c r="K7" s="231"/>
      <c r="L7" s="188">
        <f>SUBTOTAL(9,L8:L222)</f>
        <v>832.7817809</v>
      </c>
      <c r="M7" s="231"/>
      <c r="N7" s="188">
        <f>SUBTOTAL(9,N8:N222)</f>
        <v>318.38</v>
      </c>
      <c r="O7" s="233"/>
      <c r="P7" s="187">
        <f>SUBTOTAL(9,P8:P222)</f>
        <v>0</v>
      </c>
      <c r="Q7" s="187">
        <f>SUBTOTAL(9,Q8:Q222)</f>
        <v>0</v>
      </c>
      <c r="R7" s="53"/>
      <c r="S7" s="56"/>
      <c r="T7" s="56"/>
    </row>
    <row r="8" ht="12.75" outlineLevel="2">
      <c r="A8" s="189" t="s">
        <v>44</v>
      </c>
      <c r="B8" s="234">
        <v>3</v>
      </c>
      <c r="C8" s="235"/>
      <c r="D8" s="236" t="s">
        <v>66</v>
      </c>
      <c r="E8" s="236"/>
      <c r="F8" s="237" t="s">
        <v>45</v>
      </c>
      <c r="G8" s="236"/>
      <c r="H8" s="238"/>
      <c r="I8" s="239"/>
      <c r="J8" s="191">
        <f>SUBTOTAL(9,J9:J204)</f>
        <v>0</v>
      </c>
      <c r="K8" s="238"/>
      <c r="L8" s="192">
        <f>SUBTOTAL(9,L9:L204)</f>
        <v>832.7817809</v>
      </c>
      <c r="M8" s="238"/>
      <c r="N8" s="192">
        <f>SUBTOTAL(9,N9:N204)</f>
        <v>318.38</v>
      </c>
      <c r="O8" s="240"/>
      <c r="P8" s="191">
        <f>SUBTOTAL(9,P9:P204)</f>
        <v>0</v>
      </c>
      <c r="Q8" s="191">
        <f>SUBTOTAL(9,Q9:Q204)</f>
        <v>0</v>
      </c>
      <c r="R8" s="53"/>
      <c r="S8" s="56"/>
      <c r="T8" s="56"/>
    </row>
    <row r="9" ht="12.75" outlineLevel="3">
      <c r="A9" s="193" t="s">
        <v>46</v>
      </c>
      <c r="B9" s="241">
        <v>4</v>
      </c>
      <c r="C9" s="242"/>
      <c r="D9" s="243" t="s">
        <v>67</v>
      </c>
      <c r="E9" s="243"/>
      <c r="F9" s="244" t="s">
        <v>47</v>
      </c>
      <c r="G9" s="243"/>
      <c r="H9" s="245"/>
      <c r="I9" s="246"/>
      <c r="J9" s="195">
        <f>SUBTOTAL(9,J10:J81)</f>
        <v>0</v>
      </c>
      <c r="K9" s="245"/>
      <c r="L9" s="196">
        <f>SUBTOTAL(9,L10:L81)</f>
        <v>6.8695000000000013</v>
      </c>
      <c r="M9" s="245"/>
      <c r="N9" s="196">
        <f>SUBTOTAL(9,N10:N81)</f>
        <v>318.38</v>
      </c>
      <c r="O9" s="247"/>
      <c r="P9" s="195">
        <f>SUBTOTAL(9,P10:P81)</f>
        <v>0</v>
      </c>
      <c r="Q9" s="195">
        <f>SUBTOTAL(9,Q10:Q81)</f>
        <v>0</v>
      </c>
      <c r="R9" s="53"/>
      <c r="S9" s="56"/>
      <c r="T9" s="56"/>
    </row>
    <row r="10" ht="12.75" outlineLevel="4">
      <c r="A10" s="89"/>
      <c r="B10" s="248"/>
      <c r="C10" s="249">
        <v>1</v>
      </c>
      <c r="D10" s="250" t="s">
        <v>68</v>
      </c>
      <c r="E10" s="251" t="s">
        <v>69</v>
      </c>
      <c r="F10" s="252" t="s">
        <v>70</v>
      </c>
      <c r="G10" s="250" t="s">
        <v>71</v>
      </c>
      <c r="H10" s="253">
        <v>93</v>
      </c>
      <c r="I10" s="254">
        <v>0</v>
      </c>
      <c r="J10" s="255">
        <f>H10*I10</f>
        <v>0</v>
      </c>
      <c r="K10" s="253"/>
      <c r="L10" s="253">
        <f>H10*K10</f>
        <v>0</v>
      </c>
      <c r="M10" s="253">
        <v>0.255</v>
      </c>
      <c r="N10" s="253">
        <f>H10*M10</f>
        <v>23.715</v>
      </c>
      <c r="O10" s="255">
        <v>21</v>
      </c>
      <c r="P10" s="255">
        <f>J10*(O10/100)</f>
        <v>0</v>
      </c>
      <c r="Q10" s="255">
        <f>J10+P10</f>
        <v>0</v>
      </c>
      <c r="R10" s="56"/>
      <c r="S10" s="56"/>
      <c r="T10" s="56"/>
    </row>
    <row r="11" ht="12.75" outlineLevel="5">
      <c r="A11" s="256"/>
      <c r="B11" s="257"/>
      <c r="C11" s="257"/>
      <c r="D11" s="258"/>
      <c r="E11" s="264" t="s">
        <v>17</v>
      </c>
      <c r="F11" s="260" t="s">
        <v>72</v>
      </c>
      <c r="G11" s="258"/>
      <c r="H11" s="261">
        <v>93</v>
      </c>
      <c r="I11" s="262"/>
      <c r="J11" s="263"/>
      <c r="K11" s="261"/>
      <c r="L11" s="261"/>
      <c r="M11" s="261"/>
      <c r="N11" s="261"/>
      <c r="O11" s="263"/>
      <c r="P11" s="263"/>
      <c r="Q11" s="263"/>
      <c r="R11" s="53"/>
      <c r="S11" s="56"/>
    </row>
    <row r="12" ht="7.5" customHeight="1" outlineLevel="5">
      <c r="A12" s="56"/>
      <c r="B12" s="200"/>
      <c r="C12" s="199"/>
      <c r="D12" s="205"/>
      <c r="E12" s="154"/>
      <c r="F12" s="212"/>
      <c r="G12" s="205"/>
      <c r="H12" s="214"/>
      <c r="I12" s="217"/>
      <c r="J12" s="158"/>
      <c r="K12" s="163"/>
      <c r="L12" s="163"/>
      <c r="M12" s="163"/>
      <c r="N12" s="163"/>
      <c r="O12" s="158"/>
      <c r="P12" s="158"/>
      <c r="Q12" s="158"/>
      <c r="R12" s="53"/>
      <c r="S12" s="56"/>
    </row>
    <row r="13" ht="12.75" outlineLevel="4">
      <c r="A13" s="89"/>
      <c r="B13" s="248"/>
      <c r="C13" s="249">
        <v>2</v>
      </c>
      <c r="D13" s="250" t="s">
        <v>68</v>
      </c>
      <c r="E13" s="251" t="s">
        <v>73</v>
      </c>
      <c r="F13" s="252" t="s">
        <v>74</v>
      </c>
      <c r="G13" s="250" t="s">
        <v>71</v>
      </c>
      <c r="H13" s="253">
        <v>45</v>
      </c>
      <c r="I13" s="254">
        <v>0</v>
      </c>
      <c r="J13" s="255">
        <f>H13*I13</f>
        <v>0</v>
      </c>
      <c r="K13" s="253"/>
      <c r="L13" s="253">
        <f>H13*K13</f>
        <v>0</v>
      </c>
      <c r="M13" s="253">
        <v>0.26</v>
      </c>
      <c r="N13" s="253">
        <f>H13*M13</f>
        <v>11.7</v>
      </c>
      <c r="O13" s="255">
        <v>21</v>
      </c>
      <c r="P13" s="255">
        <f>J13*(O13/100)</f>
        <v>0</v>
      </c>
      <c r="Q13" s="255">
        <f>J13+P13</f>
        <v>0</v>
      </c>
      <c r="R13" s="56"/>
      <c r="S13" s="56"/>
      <c r="T13" s="56"/>
    </row>
    <row r="14" ht="12.75" outlineLevel="5">
      <c r="A14" s="256"/>
      <c r="B14" s="257"/>
      <c r="C14" s="257"/>
      <c r="D14" s="258"/>
      <c r="E14" s="264" t="s">
        <v>17</v>
      </c>
      <c r="F14" s="260" t="s">
        <v>75</v>
      </c>
      <c r="G14" s="258"/>
      <c r="H14" s="261">
        <v>45</v>
      </c>
      <c r="I14" s="262"/>
      <c r="J14" s="263"/>
      <c r="K14" s="261"/>
      <c r="L14" s="261"/>
      <c r="M14" s="261"/>
      <c r="N14" s="261"/>
      <c r="O14" s="263"/>
      <c r="P14" s="263"/>
      <c r="Q14" s="263"/>
      <c r="R14" s="53"/>
      <c r="S14" s="56"/>
    </row>
    <row r="15" ht="7.5" customHeight="1" outlineLevel="5">
      <c r="A15" s="56"/>
      <c r="B15" s="200"/>
      <c r="C15" s="199"/>
      <c r="D15" s="205"/>
      <c r="E15" s="154"/>
      <c r="F15" s="212"/>
      <c r="G15" s="205"/>
      <c r="H15" s="214"/>
      <c r="I15" s="217"/>
      <c r="J15" s="158"/>
      <c r="K15" s="163"/>
      <c r="L15" s="163"/>
      <c r="M15" s="163"/>
      <c r="N15" s="163"/>
      <c r="O15" s="158"/>
      <c r="P15" s="158"/>
      <c r="Q15" s="158"/>
      <c r="R15" s="53"/>
      <c r="S15" s="56"/>
    </row>
    <row r="16" ht="12.75" outlineLevel="4">
      <c r="A16" s="89"/>
      <c r="B16" s="248"/>
      <c r="C16" s="249">
        <v>3</v>
      </c>
      <c r="D16" s="250" t="s">
        <v>68</v>
      </c>
      <c r="E16" s="251" t="s">
        <v>76</v>
      </c>
      <c r="F16" s="252" t="s">
        <v>77</v>
      </c>
      <c r="G16" s="250" t="s">
        <v>71</v>
      </c>
      <c r="H16" s="253">
        <v>82</v>
      </c>
      <c r="I16" s="254">
        <v>0</v>
      </c>
      <c r="J16" s="255">
        <f>H16*I16</f>
        <v>0</v>
      </c>
      <c r="K16" s="253"/>
      <c r="L16" s="253">
        <f>H16*K16</f>
        <v>0</v>
      </c>
      <c r="M16" s="253">
        <v>0.325</v>
      </c>
      <c r="N16" s="253">
        <f>H16*M16</f>
        <v>26.650000000000003</v>
      </c>
      <c r="O16" s="255">
        <v>21</v>
      </c>
      <c r="P16" s="255">
        <f>J16*(O16/100)</f>
        <v>0</v>
      </c>
      <c r="Q16" s="255">
        <f>J16+P16</f>
        <v>0</v>
      </c>
      <c r="R16" s="56"/>
      <c r="S16" s="56"/>
      <c r="T16" s="56"/>
    </row>
    <row r="17" ht="12.75" outlineLevel="5">
      <c r="A17" s="256"/>
      <c r="B17" s="257"/>
      <c r="C17" s="257"/>
      <c r="D17" s="258"/>
      <c r="E17" s="264" t="s">
        <v>17</v>
      </c>
      <c r="F17" s="260" t="s">
        <v>78</v>
      </c>
      <c r="G17" s="258"/>
      <c r="H17" s="261">
        <v>82</v>
      </c>
      <c r="I17" s="262"/>
      <c r="J17" s="263"/>
      <c r="K17" s="261"/>
      <c r="L17" s="261"/>
      <c r="M17" s="261"/>
      <c r="N17" s="261"/>
      <c r="O17" s="263"/>
      <c r="P17" s="263"/>
      <c r="Q17" s="263"/>
      <c r="R17" s="53"/>
      <c r="S17" s="56"/>
    </row>
    <row r="18" ht="7.5" customHeight="1" outlineLevel="5">
      <c r="A18" s="56"/>
      <c r="B18" s="200"/>
      <c r="C18" s="199"/>
      <c r="D18" s="205"/>
      <c r="E18" s="154"/>
      <c r="F18" s="212"/>
      <c r="G18" s="205"/>
      <c r="H18" s="214"/>
      <c r="I18" s="217"/>
      <c r="J18" s="158"/>
      <c r="K18" s="163"/>
      <c r="L18" s="163"/>
      <c r="M18" s="163"/>
      <c r="N18" s="163"/>
      <c r="O18" s="158"/>
      <c r="P18" s="158"/>
      <c r="Q18" s="158"/>
      <c r="R18" s="53"/>
      <c r="S18" s="56"/>
    </row>
    <row r="19" ht="12.75" outlineLevel="4">
      <c r="A19" s="89"/>
      <c r="B19" s="248"/>
      <c r="C19" s="249">
        <v>4</v>
      </c>
      <c r="D19" s="250" t="s">
        <v>68</v>
      </c>
      <c r="E19" s="251" t="s">
        <v>79</v>
      </c>
      <c r="F19" s="252" t="s">
        <v>80</v>
      </c>
      <c r="G19" s="250" t="s">
        <v>71</v>
      </c>
      <c r="H19" s="253">
        <v>275</v>
      </c>
      <c r="I19" s="254">
        <v>0</v>
      </c>
      <c r="J19" s="255">
        <f>H19*I19</f>
        <v>0</v>
      </c>
      <c r="K19" s="253"/>
      <c r="L19" s="253">
        <f>H19*K19</f>
        <v>0</v>
      </c>
      <c r="M19" s="253">
        <v>0.098</v>
      </c>
      <c r="N19" s="253">
        <f>H19*M19</f>
        <v>26.95</v>
      </c>
      <c r="O19" s="255">
        <v>21</v>
      </c>
      <c r="P19" s="255">
        <f>J19*(O19/100)</f>
        <v>0</v>
      </c>
      <c r="Q19" s="255">
        <f>J19+P19</f>
        <v>0</v>
      </c>
      <c r="R19" s="56"/>
      <c r="S19" s="56"/>
      <c r="T19" s="56"/>
    </row>
    <row r="20" ht="12.75" outlineLevel="5">
      <c r="A20" s="256"/>
      <c r="B20" s="257"/>
      <c r="C20" s="257"/>
      <c r="D20" s="258"/>
      <c r="E20" s="264" t="s">
        <v>17</v>
      </c>
      <c r="F20" s="260" t="s">
        <v>81</v>
      </c>
      <c r="G20" s="258"/>
      <c r="H20" s="261">
        <v>17</v>
      </c>
      <c r="I20" s="262"/>
      <c r="J20" s="263"/>
      <c r="K20" s="261"/>
      <c r="L20" s="261"/>
      <c r="M20" s="261"/>
      <c r="N20" s="261"/>
      <c r="O20" s="263"/>
      <c r="P20" s="263"/>
      <c r="Q20" s="263"/>
      <c r="R20" s="53"/>
      <c r="S20" s="56"/>
    </row>
    <row r="21" ht="12.75" outlineLevel="5">
      <c r="A21" s="256"/>
      <c r="B21" s="257"/>
      <c r="C21" s="257"/>
      <c r="D21" s="258"/>
      <c r="E21" s="264"/>
      <c r="F21" s="260" t="s">
        <v>82</v>
      </c>
      <c r="G21" s="258"/>
      <c r="H21" s="261">
        <v>258</v>
      </c>
      <c r="I21" s="262"/>
      <c r="J21" s="263"/>
      <c r="K21" s="261"/>
      <c r="L21" s="261"/>
      <c r="M21" s="261"/>
      <c r="N21" s="261"/>
      <c r="O21" s="263"/>
      <c r="P21" s="263"/>
      <c r="Q21" s="263"/>
      <c r="R21" s="53"/>
      <c r="S21" s="56"/>
    </row>
    <row r="22" ht="7.5" customHeight="1" outlineLevel="5">
      <c r="A22" s="56"/>
      <c r="B22" s="200"/>
      <c r="C22" s="199"/>
      <c r="D22" s="205"/>
      <c r="E22" s="154"/>
      <c r="F22" s="212"/>
      <c r="G22" s="205"/>
      <c r="H22" s="214"/>
      <c r="I22" s="217"/>
      <c r="J22" s="158"/>
      <c r="K22" s="163"/>
      <c r="L22" s="163"/>
      <c r="M22" s="163"/>
      <c r="N22" s="163"/>
      <c r="O22" s="158"/>
      <c r="P22" s="158"/>
      <c r="Q22" s="158"/>
      <c r="R22" s="53"/>
      <c r="S22" s="56"/>
    </row>
    <row r="23" ht="12.75" outlineLevel="4">
      <c r="A23" s="89"/>
      <c r="B23" s="248"/>
      <c r="C23" s="249">
        <v>5</v>
      </c>
      <c r="D23" s="250" t="s">
        <v>68</v>
      </c>
      <c r="E23" s="251" t="s">
        <v>83</v>
      </c>
      <c r="F23" s="252" t="s">
        <v>84</v>
      </c>
      <c r="G23" s="250" t="s">
        <v>71</v>
      </c>
      <c r="H23" s="253">
        <v>1310</v>
      </c>
      <c r="I23" s="254">
        <v>0</v>
      </c>
      <c r="J23" s="255">
        <f>H23*I23</f>
        <v>0</v>
      </c>
      <c r="K23" s="253">
        <v>5E-05</v>
      </c>
      <c r="L23" s="253">
        <f>H23*K23</f>
        <v>0.0655</v>
      </c>
      <c r="M23" s="253">
        <v>0.115</v>
      </c>
      <c r="N23" s="253">
        <f>H23*M23</f>
        <v>150.65</v>
      </c>
      <c r="O23" s="255">
        <v>21</v>
      </c>
      <c r="P23" s="255">
        <f>J23*(O23/100)</f>
        <v>0</v>
      </c>
      <c r="Q23" s="255">
        <f>J23+P23</f>
        <v>0</v>
      </c>
      <c r="R23" s="56"/>
      <c r="S23" s="56"/>
      <c r="T23" s="56"/>
    </row>
    <row r="24" ht="12.75" outlineLevel="5">
      <c r="A24" s="256"/>
      <c r="B24" s="257"/>
      <c r="C24" s="257"/>
      <c r="D24" s="258"/>
      <c r="E24" s="264" t="s">
        <v>17</v>
      </c>
      <c r="F24" s="260" t="s">
        <v>85</v>
      </c>
      <c r="G24" s="258"/>
      <c r="H24" s="261">
        <v>1310</v>
      </c>
      <c r="I24" s="262"/>
      <c r="J24" s="263"/>
      <c r="K24" s="261"/>
      <c r="L24" s="261"/>
      <c r="M24" s="261"/>
      <c r="N24" s="261"/>
      <c r="O24" s="263"/>
      <c r="P24" s="263"/>
      <c r="Q24" s="263"/>
      <c r="R24" s="53"/>
      <c r="S24" s="56"/>
    </row>
    <row r="25" ht="12.75" outlineLevel="5">
      <c r="A25" s="256"/>
      <c r="B25" s="257"/>
      <c r="C25" s="257"/>
      <c r="D25" s="258"/>
      <c r="E25" s="264"/>
      <c r="F25" s="260" t="s">
        <v>86</v>
      </c>
      <c r="G25" s="258"/>
      <c r="H25" s="261">
        <v>0</v>
      </c>
      <c r="I25" s="262"/>
      <c r="J25" s="263"/>
      <c r="K25" s="261"/>
      <c r="L25" s="261"/>
      <c r="M25" s="261"/>
      <c r="N25" s="261"/>
      <c r="O25" s="263"/>
      <c r="P25" s="263"/>
      <c r="Q25" s="263"/>
      <c r="R25" s="53"/>
      <c r="S25" s="56"/>
    </row>
    <row r="26" ht="7.5" customHeight="1" outlineLevel="5">
      <c r="A26" s="56"/>
      <c r="B26" s="200"/>
      <c r="C26" s="199"/>
      <c r="D26" s="205"/>
      <c r="E26" s="154"/>
      <c r="F26" s="212"/>
      <c r="G26" s="205"/>
      <c r="H26" s="214"/>
      <c r="I26" s="217"/>
      <c r="J26" s="158"/>
      <c r="K26" s="163"/>
      <c r="L26" s="163"/>
      <c r="M26" s="163"/>
      <c r="N26" s="163"/>
      <c r="O26" s="158"/>
      <c r="P26" s="158"/>
      <c r="Q26" s="158"/>
      <c r="R26" s="53"/>
      <c r="S26" s="56"/>
    </row>
    <row r="27" ht="12.75" outlineLevel="4">
      <c r="A27" s="89"/>
      <c r="B27" s="248"/>
      <c r="C27" s="249">
        <v>6</v>
      </c>
      <c r="D27" s="250" t="s">
        <v>68</v>
      </c>
      <c r="E27" s="251" t="s">
        <v>87</v>
      </c>
      <c r="F27" s="252" t="s">
        <v>88</v>
      </c>
      <c r="G27" s="250" t="s">
        <v>89</v>
      </c>
      <c r="H27" s="253">
        <v>8</v>
      </c>
      <c r="I27" s="254">
        <v>0</v>
      </c>
      <c r="J27" s="255">
        <f>H27*I27</f>
        <v>0</v>
      </c>
      <c r="K27" s="253"/>
      <c r="L27" s="253">
        <f>H27*K27</f>
        <v>0</v>
      </c>
      <c r="M27" s="253">
        <v>0.205</v>
      </c>
      <c r="N27" s="253">
        <f>H27*M27</f>
        <v>1.64</v>
      </c>
      <c r="O27" s="255">
        <v>21</v>
      </c>
      <c r="P27" s="255">
        <f>J27*(O27/100)</f>
        <v>0</v>
      </c>
      <c r="Q27" s="255">
        <f>J27+P27</f>
        <v>0</v>
      </c>
      <c r="R27" s="56"/>
      <c r="S27" s="56"/>
      <c r="T27" s="56"/>
    </row>
    <row r="28" ht="12.75" outlineLevel="5">
      <c r="A28" s="256"/>
      <c r="B28" s="257"/>
      <c r="C28" s="257"/>
      <c r="D28" s="258"/>
      <c r="E28" s="264" t="s">
        <v>17</v>
      </c>
      <c r="F28" s="260" t="s">
        <v>90</v>
      </c>
      <c r="G28" s="258"/>
      <c r="H28" s="261">
        <v>8</v>
      </c>
      <c r="I28" s="262"/>
      <c r="J28" s="263"/>
      <c r="K28" s="261"/>
      <c r="L28" s="261"/>
      <c r="M28" s="261"/>
      <c r="N28" s="261"/>
      <c r="O28" s="263"/>
      <c r="P28" s="263"/>
      <c r="Q28" s="263"/>
      <c r="R28" s="53"/>
      <c r="S28" s="56"/>
    </row>
    <row r="29" ht="7.5" customHeight="1" outlineLevel="5">
      <c r="A29" s="56"/>
      <c r="B29" s="200"/>
      <c r="C29" s="199"/>
      <c r="D29" s="205"/>
      <c r="E29" s="154"/>
      <c r="F29" s="212"/>
      <c r="G29" s="205"/>
      <c r="H29" s="214"/>
      <c r="I29" s="217"/>
      <c r="J29" s="158"/>
      <c r="K29" s="163"/>
      <c r="L29" s="163"/>
      <c r="M29" s="163"/>
      <c r="N29" s="163"/>
      <c r="O29" s="158"/>
      <c r="P29" s="158"/>
      <c r="Q29" s="158"/>
      <c r="R29" s="53"/>
      <c r="S29" s="56"/>
    </row>
    <row r="30" ht="12.75" outlineLevel="4">
      <c r="A30" s="89"/>
      <c r="B30" s="248"/>
      <c r="C30" s="249">
        <v>7</v>
      </c>
      <c r="D30" s="250" t="s">
        <v>68</v>
      </c>
      <c r="E30" s="251" t="s">
        <v>91</v>
      </c>
      <c r="F30" s="252" t="s">
        <v>88</v>
      </c>
      <c r="G30" s="250" t="s">
        <v>89</v>
      </c>
      <c r="H30" s="253">
        <v>375</v>
      </c>
      <c r="I30" s="254">
        <v>0</v>
      </c>
      <c r="J30" s="255">
        <f>H30*I30</f>
        <v>0</v>
      </c>
      <c r="K30" s="253"/>
      <c r="L30" s="253">
        <f>H30*K30</f>
        <v>0</v>
      </c>
      <c r="M30" s="253">
        <v>0.205</v>
      </c>
      <c r="N30" s="253">
        <f>H30*M30</f>
        <v>76.875</v>
      </c>
      <c r="O30" s="255">
        <v>21</v>
      </c>
      <c r="P30" s="255">
        <f>J30*(O30/100)</f>
        <v>0</v>
      </c>
      <c r="Q30" s="255">
        <f>J30+P30</f>
        <v>0</v>
      </c>
      <c r="R30" s="56"/>
      <c r="S30" s="56"/>
      <c r="T30" s="56"/>
    </row>
    <row r="31" ht="12.75" outlineLevel="5">
      <c r="A31" s="256"/>
      <c r="B31" s="257"/>
      <c r="C31" s="257"/>
      <c r="D31" s="258"/>
      <c r="E31" s="264" t="s">
        <v>17</v>
      </c>
      <c r="F31" s="260" t="s">
        <v>92</v>
      </c>
      <c r="G31" s="258"/>
      <c r="H31" s="261">
        <v>375</v>
      </c>
      <c r="I31" s="262"/>
      <c r="J31" s="263"/>
      <c r="K31" s="261"/>
      <c r="L31" s="261"/>
      <c r="M31" s="261"/>
      <c r="N31" s="261"/>
      <c r="O31" s="263"/>
      <c r="P31" s="263"/>
      <c r="Q31" s="263"/>
      <c r="R31" s="53"/>
      <c r="S31" s="56"/>
    </row>
    <row r="32" ht="7.5" customHeight="1" outlineLevel="5">
      <c r="A32" s="56"/>
      <c r="B32" s="200"/>
      <c r="C32" s="199"/>
      <c r="D32" s="205"/>
      <c r="E32" s="154"/>
      <c r="F32" s="212"/>
      <c r="G32" s="205"/>
      <c r="H32" s="214"/>
      <c r="I32" s="217"/>
      <c r="J32" s="158"/>
      <c r="K32" s="163"/>
      <c r="L32" s="163"/>
      <c r="M32" s="163"/>
      <c r="N32" s="163"/>
      <c r="O32" s="158"/>
      <c r="P32" s="158"/>
      <c r="Q32" s="158"/>
      <c r="R32" s="53"/>
      <c r="S32" s="56"/>
    </row>
    <row r="33" ht="12.75" outlineLevel="4">
      <c r="A33" s="89"/>
      <c r="B33" s="248"/>
      <c r="C33" s="249">
        <v>8</v>
      </c>
      <c r="D33" s="250" t="s">
        <v>68</v>
      </c>
      <c r="E33" s="251" t="s">
        <v>93</v>
      </c>
      <c r="F33" s="252" t="s">
        <v>94</v>
      </c>
      <c r="G33" s="250" t="s">
        <v>89</v>
      </c>
      <c r="H33" s="253">
        <v>5</v>
      </c>
      <c r="I33" s="254">
        <v>0</v>
      </c>
      <c r="J33" s="255">
        <f>H33*I33</f>
        <v>0</v>
      </c>
      <c r="K33" s="253"/>
      <c r="L33" s="253">
        <f>H33*K33</f>
        <v>0</v>
      </c>
      <c r="M33" s="253">
        <v>0.04</v>
      </c>
      <c r="N33" s="253">
        <f>H33*M33</f>
        <v>0.2</v>
      </c>
      <c r="O33" s="255">
        <v>21</v>
      </c>
      <c r="P33" s="255">
        <f>J33*(O33/100)</f>
        <v>0</v>
      </c>
      <c r="Q33" s="255">
        <f>J33+P33</f>
        <v>0</v>
      </c>
      <c r="R33" s="56"/>
      <c r="S33" s="56"/>
      <c r="T33" s="56"/>
    </row>
    <row r="34" ht="12.75" outlineLevel="5">
      <c r="A34" s="256"/>
      <c r="B34" s="257"/>
      <c r="C34" s="257"/>
      <c r="D34" s="258"/>
      <c r="E34" s="264" t="s">
        <v>17</v>
      </c>
      <c r="F34" s="260" t="s">
        <v>95</v>
      </c>
      <c r="G34" s="258"/>
      <c r="H34" s="261">
        <v>5</v>
      </c>
      <c r="I34" s="262"/>
      <c r="J34" s="263"/>
      <c r="K34" s="261"/>
      <c r="L34" s="261"/>
      <c r="M34" s="261"/>
      <c r="N34" s="261"/>
      <c r="O34" s="263"/>
      <c r="P34" s="263"/>
      <c r="Q34" s="263"/>
      <c r="R34" s="53"/>
      <c r="S34" s="56"/>
    </row>
    <row r="35" ht="7.5" customHeight="1" outlineLevel="5">
      <c r="A35" s="56"/>
      <c r="B35" s="200"/>
      <c r="C35" s="199"/>
      <c r="D35" s="205"/>
      <c r="E35" s="154"/>
      <c r="F35" s="212"/>
      <c r="G35" s="205"/>
      <c r="H35" s="214"/>
      <c r="I35" s="217"/>
      <c r="J35" s="158"/>
      <c r="K35" s="163"/>
      <c r="L35" s="163"/>
      <c r="M35" s="163"/>
      <c r="N35" s="163"/>
      <c r="O35" s="158"/>
      <c r="P35" s="158"/>
      <c r="Q35" s="158"/>
      <c r="R35" s="53"/>
      <c r="S35" s="56"/>
    </row>
    <row r="36" ht="12.75" outlineLevel="4">
      <c r="A36" s="89"/>
      <c r="B36" s="248"/>
      <c r="C36" s="249">
        <v>9</v>
      </c>
      <c r="D36" s="250" t="s">
        <v>68</v>
      </c>
      <c r="E36" s="251" t="s">
        <v>96</v>
      </c>
      <c r="F36" s="252" t="s">
        <v>97</v>
      </c>
      <c r="G36" s="250" t="s">
        <v>98</v>
      </c>
      <c r="H36" s="253">
        <v>4</v>
      </c>
      <c r="I36" s="254">
        <v>0</v>
      </c>
      <c r="J36" s="255">
        <f>H36*I36</f>
        <v>0</v>
      </c>
      <c r="K36" s="253">
        <v>0</v>
      </c>
      <c r="L36" s="253">
        <f>H36*K36</f>
        <v>0</v>
      </c>
      <c r="M36" s="253">
        <v>0</v>
      </c>
      <c r="N36" s="253">
        <f>H36*M36</f>
        <v>0</v>
      </c>
      <c r="O36" s="255">
        <v>21</v>
      </c>
      <c r="P36" s="255">
        <f>J36*(O36/100)</f>
        <v>0</v>
      </c>
      <c r="Q36" s="255">
        <f>J36+P36</f>
        <v>0</v>
      </c>
      <c r="R36" s="56"/>
      <c r="S36" s="56"/>
      <c r="T36" s="56"/>
    </row>
    <row r="37" ht="12.75" outlineLevel="5">
      <c r="A37" s="256"/>
      <c r="B37" s="257"/>
      <c r="C37" s="257"/>
      <c r="D37" s="258"/>
      <c r="E37" s="264" t="s">
        <v>17</v>
      </c>
      <c r="F37" s="260" t="s">
        <v>99</v>
      </c>
      <c r="G37" s="258"/>
      <c r="H37" s="261">
        <v>4</v>
      </c>
      <c r="I37" s="262"/>
      <c r="J37" s="263"/>
      <c r="K37" s="261"/>
      <c r="L37" s="261"/>
      <c r="M37" s="261"/>
      <c r="N37" s="261"/>
      <c r="O37" s="263"/>
      <c r="P37" s="263"/>
      <c r="Q37" s="263"/>
      <c r="R37" s="53"/>
      <c r="S37" s="56"/>
    </row>
    <row r="38" ht="7.5" customHeight="1" outlineLevel="5">
      <c r="A38" s="56"/>
      <c r="B38" s="200"/>
      <c r="C38" s="199"/>
      <c r="D38" s="205"/>
      <c r="E38" s="154"/>
      <c r="F38" s="212"/>
      <c r="G38" s="205"/>
      <c r="H38" s="214"/>
      <c r="I38" s="217"/>
      <c r="J38" s="158"/>
      <c r="K38" s="163"/>
      <c r="L38" s="163"/>
      <c r="M38" s="163"/>
      <c r="N38" s="163"/>
      <c r="O38" s="158"/>
      <c r="P38" s="158"/>
      <c r="Q38" s="158"/>
      <c r="R38" s="53"/>
      <c r="S38" s="56"/>
    </row>
    <row r="39" ht="12.75" outlineLevel="4">
      <c r="A39" s="89"/>
      <c r="B39" s="248"/>
      <c r="C39" s="249">
        <v>10</v>
      </c>
      <c r="D39" s="250" t="s">
        <v>68</v>
      </c>
      <c r="E39" s="251" t="s">
        <v>100</v>
      </c>
      <c r="F39" s="252" t="s">
        <v>101</v>
      </c>
      <c r="G39" s="250" t="s">
        <v>102</v>
      </c>
      <c r="H39" s="253">
        <v>222.89999999999997</v>
      </c>
      <c r="I39" s="254">
        <v>0</v>
      </c>
      <c r="J39" s="255">
        <f>H39*I39</f>
        <v>0</v>
      </c>
      <c r="K39" s="253"/>
      <c r="L39" s="253">
        <f>H39*K39</f>
        <v>0</v>
      </c>
      <c r="M39" s="253"/>
      <c r="N39" s="253">
        <f>H39*M39</f>
        <v>0</v>
      </c>
      <c r="O39" s="255">
        <v>21</v>
      </c>
      <c r="P39" s="255">
        <f>J39*(O39/100)</f>
        <v>0</v>
      </c>
      <c r="Q39" s="255">
        <f>J39+P39</f>
        <v>0</v>
      </c>
      <c r="R39" s="56"/>
      <c r="S39" s="56"/>
      <c r="T39" s="56"/>
    </row>
    <row r="40" ht="12.75" outlineLevel="5">
      <c r="A40" s="256"/>
      <c r="B40" s="257"/>
      <c r="C40" s="257"/>
      <c r="D40" s="258"/>
      <c r="E40" s="264" t="s">
        <v>17</v>
      </c>
      <c r="F40" s="260" t="s">
        <v>103</v>
      </c>
      <c r="G40" s="258"/>
      <c r="H40" s="261">
        <v>90.3</v>
      </c>
      <c r="I40" s="262"/>
      <c r="J40" s="263"/>
      <c r="K40" s="261"/>
      <c r="L40" s="261"/>
      <c r="M40" s="261"/>
      <c r="N40" s="261"/>
      <c r="O40" s="263"/>
      <c r="P40" s="263"/>
      <c r="Q40" s="263"/>
      <c r="R40" s="53"/>
      <c r="S40" s="56"/>
    </row>
    <row r="41" ht="12.75" outlineLevel="5">
      <c r="A41" s="256"/>
      <c r="B41" s="257"/>
      <c r="C41" s="257"/>
      <c r="D41" s="258"/>
      <c r="E41" s="264"/>
      <c r="F41" s="260" t="s">
        <v>104</v>
      </c>
      <c r="G41" s="258"/>
      <c r="H41" s="261">
        <v>102.6</v>
      </c>
      <c r="I41" s="262"/>
      <c r="J41" s="263"/>
      <c r="K41" s="261"/>
      <c r="L41" s="261"/>
      <c r="M41" s="261"/>
      <c r="N41" s="261"/>
      <c r="O41" s="263"/>
      <c r="P41" s="263"/>
      <c r="Q41" s="263"/>
      <c r="R41" s="53"/>
      <c r="S41" s="56"/>
    </row>
    <row r="42" ht="12.75" outlineLevel="5">
      <c r="A42" s="256"/>
      <c r="B42" s="257"/>
      <c r="C42" s="257"/>
      <c r="D42" s="258"/>
      <c r="E42" s="264"/>
      <c r="F42" s="260" t="s">
        <v>105</v>
      </c>
      <c r="G42" s="258"/>
      <c r="H42" s="261">
        <v>30</v>
      </c>
      <c r="I42" s="262"/>
      <c r="J42" s="263"/>
      <c r="K42" s="261"/>
      <c r="L42" s="261"/>
      <c r="M42" s="261"/>
      <c r="N42" s="261"/>
      <c r="O42" s="263"/>
      <c r="P42" s="263"/>
      <c r="Q42" s="263"/>
      <c r="R42" s="53"/>
      <c r="S42" s="56"/>
    </row>
    <row r="43" ht="7.5" customHeight="1" outlineLevel="5">
      <c r="A43" s="56"/>
      <c r="B43" s="200"/>
      <c r="C43" s="199"/>
      <c r="D43" s="205"/>
      <c r="E43" s="154"/>
      <c r="F43" s="212"/>
      <c r="G43" s="205"/>
      <c r="H43" s="214"/>
      <c r="I43" s="217"/>
      <c r="J43" s="158"/>
      <c r="K43" s="163"/>
      <c r="L43" s="163"/>
      <c r="M43" s="163"/>
      <c r="N43" s="163"/>
      <c r="O43" s="158"/>
      <c r="P43" s="158"/>
      <c r="Q43" s="158"/>
      <c r="R43" s="53"/>
      <c r="S43" s="56"/>
    </row>
    <row r="44" ht="12.75" outlineLevel="4">
      <c r="A44" s="89"/>
      <c r="B44" s="248"/>
      <c r="C44" s="249">
        <v>11</v>
      </c>
      <c r="D44" s="250" t="s">
        <v>68</v>
      </c>
      <c r="E44" s="251" t="s">
        <v>106</v>
      </c>
      <c r="F44" s="252" t="s">
        <v>107</v>
      </c>
      <c r="G44" s="250" t="s">
        <v>102</v>
      </c>
      <c r="H44" s="253">
        <v>13.2</v>
      </c>
      <c r="I44" s="254">
        <v>0</v>
      </c>
      <c r="J44" s="255">
        <f>H44*I44</f>
        <v>0</v>
      </c>
      <c r="K44" s="253"/>
      <c r="L44" s="253">
        <f>H44*K44</f>
        <v>0</v>
      </c>
      <c r="M44" s="253"/>
      <c r="N44" s="253">
        <f>H44*M44</f>
        <v>0</v>
      </c>
      <c r="O44" s="255">
        <v>21</v>
      </c>
      <c r="P44" s="255">
        <f>J44*(O44/100)</f>
        <v>0</v>
      </c>
      <c r="Q44" s="255">
        <f>J44+P44</f>
        <v>0</v>
      </c>
      <c r="R44" s="56"/>
      <c r="S44" s="56"/>
      <c r="T44" s="56"/>
    </row>
    <row r="45" ht="12.75" outlineLevel="5">
      <c r="A45" s="256"/>
      <c r="B45" s="257"/>
      <c r="C45" s="257"/>
      <c r="D45" s="258"/>
      <c r="E45" s="264" t="s">
        <v>17</v>
      </c>
      <c r="F45" s="260" t="s">
        <v>108</v>
      </c>
      <c r="G45" s="258"/>
      <c r="H45" s="261">
        <v>7.2</v>
      </c>
      <c r="I45" s="262"/>
      <c r="J45" s="263"/>
      <c r="K45" s="261"/>
      <c r="L45" s="261"/>
      <c r="M45" s="261"/>
      <c r="N45" s="261"/>
      <c r="O45" s="263"/>
      <c r="P45" s="263"/>
      <c r="Q45" s="263"/>
      <c r="R45" s="53"/>
      <c r="S45" s="56"/>
    </row>
    <row r="46" ht="12.75" outlineLevel="5">
      <c r="A46" s="256"/>
      <c r="B46" s="257"/>
      <c r="C46" s="257"/>
      <c r="D46" s="258"/>
      <c r="E46" s="264"/>
      <c r="F46" s="260" t="s">
        <v>109</v>
      </c>
      <c r="G46" s="258"/>
      <c r="H46" s="261">
        <v>6</v>
      </c>
      <c r="I46" s="262"/>
      <c r="J46" s="263"/>
      <c r="K46" s="261"/>
      <c r="L46" s="261"/>
      <c r="M46" s="261"/>
      <c r="N46" s="261"/>
      <c r="O46" s="263"/>
      <c r="P46" s="263"/>
      <c r="Q46" s="263"/>
      <c r="R46" s="53"/>
      <c r="S46" s="56"/>
    </row>
    <row r="47" ht="7.5" customHeight="1" outlineLevel="5">
      <c r="A47" s="56"/>
      <c r="B47" s="200"/>
      <c r="C47" s="199"/>
      <c r="D47" s="205"/>
      <c r="E47" s="154"/>
      <c r="F47" s="212"/>
      <c r="G47" s="205"/>
      <c r="H47" s="214"/>
      <c r="I47" s="217"/>
      <c r="J47" s="158"/>
      <c r="K47" s="163"/>
      <c r="L47" s="163"/>
      <c r="M47" s="163"/>
      <c r="N47" s="163"/>
      <c r="O47" s="158"/>
      <c r="P47" s="158"/>
      <c r="Q47" s="158"/>
      <c r="R47" s="53"/>
      <c r="S47" s="56"/>
    </row>
    <row r="48" ht="12.75" outlineLevel="4">
      <c r="A48" s="89"/>
      <c r="B48" s="248"/>
      <c r="C48" s="249">
        <v>12</v>
      </c>
      <c r="D48" s="250" t="s">
        <v>68</v>
      </c>
      <c r="E48" s="251" t="s">
        <v>110</v>
      </c>
      <c r="F48" s="252" t="s">
        <v>111</v>
      </c>
      <c r="G48" s="250" t="s">
        <v>102</v>
      </c>
      <c r="H48" s="253">
        <v>229.5</v>
      </c>
      <c r="I48" s="254">
        <v>0</v>
      </c>
      <c r="J48" s="255">
        <f>H48*I48</f>
        <v>0</v>
      </c>
      <c r="K48" s="253"/>
      <c r="L48" s="253">
        <f>H48*K48</f>
        <v>0</v>
      </c>
      <c r="M48" s="253"/>
      <c r="N48" s="253">
        <f>H48*M48</f>
        <v>0</v>
      </c>
      <c r="O48" s="255">
        <v>21</v>
      </c>
      <c r="P48" s="255">
        <f>J48*(O48/100)</f>
        <v>0</v>
      </c>
      <c r="Q48" s="255">
        <f>J48+P48</f>
        <v>0</v>
      </c>
      <c r="R48" s="56"/>
      <c r="S48" s="56"/>
      <c r="T48" s="56"/>
    </row>
    <row r="49" ht="12.75" outlineLevel="5">
      <c r="A49" s="256"/>
      <c r="B49" s="257"/>
      <c r="C49" s="257"/>
      <c r="D49" s="258"/>
      <c r="E49" s="264" t="s">
        <v>17</v>
      </c>
      <c r="F49" s="260" t="s">
        <v>112</v>
      </c>
      <c r="G49" s="258"/>
      <c r="H49" s="261">
        <v>222.9</v>
      </c>
      <c r="I49" s="262"/>
      <c r="J49" s="263"/>
      <c r="K49" s="261"/>
      <c r="L49" s="261"/>
      <c r="M49" s="261"/>
      <c r="N49" s="261"/>
      <c r="O49" s="263"/>
      <c r="P49" s="263"/>
      <c r="Q49" s="263"/>
      <c r="R49" s="53"/>
      <c r="S49" s="56"/>
    </row>
    <row r="50" ht="12.75" outlineLevel="5">
      <c r="A50" s="256"/>
      <c r="B50" s="257"/>
      <c r="C50" s="257"/>
      <c r="D50" s="258"/>
      <c r="E50" s="264"/>
      <c r="F50" s="260" t="s">
        <v>113</v>
      </c>
      <c r="G50" s="258"/>
      <c r="H50" s="261">
        <v>13.2</v>
      </c>
      <c r="I50" s="262"/>
      <c r="J50" s="263"/>
      <c r="K50" s="261"/>
      <c r="L50" s="261"/>
      <c r="M50" s="261"/>
      <c r="N50" s="261"/>
      <c r="O50" s="263"/>
      <c r="P50" s="263"/>
      <c r="Q50" s="263"/>
      <c r="R50" s="53"/>
      <c r="S50" s="56"/>
    </row>
    <row r="51" ht="12.75" outlineLevel="5">
      <c r="A51" s="256"/>
      <c r="B51" s="257"/>
      <c r="C51" s="257"/>
      <c r="D51" s="258"/>
      <c r="E51" s="264"/>
      <c r="F51" s="260" t="s">
        <v>114</v>
      </c>
      <c r="G51" s="258"/>
      <c r="H51" s="261">
        <v>-6.6</v>
      </c>
      <c r="I51" s="262"/>
      <c r="J51" s="263"/>
      <c r="K51" s="261"/>
      <c r="L51" s="261"/>
      <c r="M51" s="261"/>
      <c r="N51" s="261"/>
      <c r="O51" s="263"/>
      <c r="P51" s="263"/>
      <c r="Q51" s="263"/>
      <c r="R51" s="53"/>
      <c r="S51" s="56"/>
    </row>
    <row r="52" ht="7.5" customHeight="1" outlineLevel="5">
      <c r="A52" s="56"/>
      <c r="B52" s="200"/>
      <c r="C52" s="199"/>
      <c r="D52" s="205"/>
      <c r="E52" s="154"/>
      <c r="F52" s="212"/>
      <c r="G52" s="205"/>
      <c r="H52" s="214"/>
      <c r="I52" s="217"/>
      <c r="J52" s="158"/>
      <c r="K52" s="163"/>
      <c r="L52" s="163"/>
      <c r="M52" s="163"/>
      <c r="N52" s="163"/>
      <c r="O52" s="158"/>
      <c r="P52" s="158"/>
      <c r="Q52" s="158"/>
      <c r="R52" s="53"/>
      <c r="S52" s="56"/>
    </row>
    <row r="53" ht="12.75" outlineLevel="4">
      <c r="A53" s="89"/>
      <c r="B53" s="248"/>
      <c r="C53" s="249">
        <v>13</v>
      </c>
      <c r="D53" s="250" t="s">
        <v>68</v>
      </c>
      <c r="E53" s="251" t="s">
        <v>115</v>
      </c>
      <c r="F53" s="252" t="s">
        <v>116</v>
      </c>
      <c r="G53" s="250" t="s">
        <v>102</v>
      </c>
      <c r="H53" s="253">
        <v>6.6</v>
      </c>
      <c r="I53" s="254">
        <v>0</v>
      </c>
      <c r="J53" s="255">
        <f>H53*I53</f>
        <v>0</v>
      </c>
      <c r="K53" s="253"/>
      <c r="L53" s="253">
        <f>H53*K53</f>
        <v>0</v>
      </c>
      <c r="M53" s="253"/>
      <c r="N53" s="253">
        <f>H53*M53</f>
        <v>0</v>
      </c>
      <c r="O53" s="255">
        <v>21</v>
      </c>
      <c r="P53" s="255">
        <f>J53*(O53/100)</f>
        <v>0</v>
      </c>
      <c r="Q53" s="255">
        <f>J53+P53</f>
        <v>0</v>
      </c>
      <c r="R53" s="56"/>
      <c r="S53" s="56"/>
      <c r="T53" s="56"/>
    </row>
    <row r="54" ht="12.75" outlineLevel="5">
      <c r="A54" s="256"/>
      <c r="B54" s="257"/>
      <c r="C54" s="257"/>
      <c r="D54" s="258"/>
      <c r="E54" s="264" t="s">
        <v>17</v>
      </c>
      <c r="F54" s="260" t="s">
        <v>117</v>
      </c>
      <c r="G54" s="258"/>
      <c r="H54" s="261">
        <v>6.6</v>
      </c>
      <c r="I54" s="262"/>
      <c r="J54" s="263"/>
      <c r="K54" s="261"/>
      <c r="L54" s="261"/>
      <c r="M54" s="261"/>
      <c r="N54" s="261"/>
      <c r="O54" s="263"/>
      <c r="P54" s="263"/>
      <c r="Q54" s="263"/>
      <c r="R54" s="53"/>
      <c r="S54" s="56"/>
    </row>
    <row r="55" ht="7.5" customHeight="1" outlineLevel="5">
      <c r="A55" s="56"/>
      <c r="B55" s="200"/>
      <c r="C55" s="199"/>
      <c r="D55" s="205"/>
      <c r="E55" s="154"/>
      <c r="F55" s="212"/>
      <c r="G55" s="205"/>
      <c r="H55" s="214"/>
      <c r="I55" s="217"/>
      <c r="J55" s="158"/>
      <c r="K55" s="163"/>
      <c r="L55" s="163"/>
      <c r="M55" s="163"/>
      <c r="N55" s="163"/>
      <c r="O55" s="158"/>
      <c r="P55" s="158"/>
      <c r="Q55" s="158"/>
      <c r="R55" s="53"/>
      <c r="S55" s="56"/>
    </row>
    <row r="56" ht="12.75" outlineLevel="4">
      <c r="A56" s="89"/>
      <c r="B56" s="248"/>
      <c r="C56" s="249">
        <v>14</v>
      </c>
      <c r="D56" s="250" t="s">
        <v>68</v>
      </c>
      <c r="E56" s="251" t="s">
        <v>118</v>
      </c>
      <c r="F56" s="252" t="s">
        <v>119</v>
      </c>
      <c r="G56" s="250" t="s">
        <v>102</v>
      </c>
      <c r="H56" s="253">
        <v>3.6</v>
      </c>
      <c r="I56" s="254">
        <v>0</v>
      </c>
      <c r="J56" s="255">
        <f>H56*I56</f>
        <v>0</v>
      </c>
      <c r="K56" s="253"/>
      <c r="L56" s="253">
        <f>H56*K56</f>
        <v>0</v>
      </c>
      <c r="M56" s="253"/>
      <c r="N56" s="253">
        <f>H56*M56</f>
        <v>0</v>
      </c>
      <c r="O56" s="255">
        <v>21</v>
      </c>
      <c r="P56" s="255">
        <f>J56*(O56/100)</f>
        <v>0</v>
      </c>
      <c r="Q56" s="255">
        <f>J56+P56</f>
        <v>0</v>
      </c>
      <c r="R56" s="56"/>
      <c r="S56" s="56"/>
      <c r="T56" s="56"/>
    </row>
    <row r="57" ht="12.75" outlineLevel="5">
      <c r="A57" s="256"/>
      <c r="B57" s="257"/>
      <c r="C57" s="257"/>
      <c r="D57" s="258"/>
      <c r="E57" s="264" t="s">
        <v>17</v>
      </c>
      <c r="F57" s="260" t="s">
        <v>120</v>
      </c>
      <c r="G57" s="258"/>
      <c r="H57" s="261">
        <v>3.6</v>
      </c>
      <c r="I57" s="262"/>
      <c r="J57" s="263"/>
      <c r="K57" s="261"/>
      <c r="L57" s="261"/>
      <c r="M57" s="261"/>
      <c r="N57" s="261"/>
      <c r="O57" s="263"/>
      <c r="P57" s="263"/>
      <c r="Q57" s="263"/>
      <c r="R57" s="53"/>
      <c r="S57" s="56"/>
    </row>
    <row r="58" ht="7.5" customHeight="1" outlineLevel="5">
      <c r="A58" s="56"/>
      <c r="B58" s="200"/>
      <c r="C58" s="199"/>
      <c r="D58" s="205"/>
      <c r="E58" s="154"/>
      <c r="F58" s="212"/>
      <c r="G58" s="205"/>
      <c r="H58" s="214"/>
      <c r="I58" s="217"/>
      <c r="J58" s="158"/>
      <c r="K58" s="163"/>
      <c r="L58" s="163"/>
      <c r="M58" s="163"/>
      <c r="N58" s="163"/>
      <c r="O58" s="158"/>
      <c r="P58" s="158"/>
      <c r="Q58" s="158"/>
      <c r="R58" s="53"/>
      <c r="S58" s="56"/>
    </row>
    <row r="59" ht="12.75" outlineLevel="4">
      <c r="A59" s="89"/>
      <c r="B59" s="248"/>
      <c r="C59" s="249">
        <v>15</v>
      </c>
      <c r="D59" s="250" t="s">
        <v>68</v>
      </c>
      <c r="E59" s="251" t="s">
        <v>121</v>
      </c>
      <c r="F59" s="252" t="s">
        <v>122</v>
      </c>
      <c r="G59" s="250" t="s">
        <v>71</v>
      </c>
      <c r="H59" s="253">
        <v>600</v>
      </c>
      <c r="I59" s="254">
        <v>0</v>
      </c>
      <c r="J59" s="255">
        <f>H59*I59</f>
        <v>0</v>
      </c>
      <c r="K59" s="253"/>
      <c r="L59" s="253">
        <f>H59*K59</f>
        <v>0</v>
      </c>
      <c r="M59" s="253"/>
      <c r="N59" s="253">
        <f>H59*M59</f>
        <v>0</v>
      </c>
      <c r="O59" s="255">
        <v>21</v>
      </c>
      <c r="P59" s="255">
        <f>J59*(O59/100)</f>
        <v>0</v>
      </c>
      <c r="Q59" s="255">
        <f>J59+P59</f>
        <v>0</v>
      </c>
      <c r="R59" s="56"/>
      <c r="S59" s="56"/>
      <c r="T59" s="56"/>
    </row>
    <row r="60" ht="12.75" outlineLevel="5">
      <c r="A60" s="256"/>
      <c r="B60" s="257"/>
      <c r="C60" s="257"/>
      <c r="D60" s="258"/>
      <c r="E60" s="264" t="s">
        <v>17</v>
      </c>
      <c r="F60" s="260" t="s">
        <v>123</v>
      </c>
      <c r="G60" s="258"/>
      <c r="H60" s="261">
        <v>600</v>
      </c>
      <c r="I60" s="262"/>
      <c r="J60" s="263"/>
      <c r="K60" s="261"/>
      <c r="L60" s="261"/>
      <c r="M60" s="261"/>
      <c r="N60" s="261"/>
      <c r="O60" s="263"/>
      <c r="P60" s="263"/>
      <c r="Q60" s="263"/>
      <c r="R60" s="53"/>
      <c r="S60" s="56"/>
    </row>
    <row r="61" ht="7.5" customHeight="1" outlineLevel="5">
      <c r="A61" s="56"/>
      <c r="B61" s="200"/>
      <c r="C61" s="199"/>
      <c r="D61" s="205"/>
      <c r="E61" s="154"/>
      <c r="F61" s="212"/>
      <c r="G61" s="205"/>
      <c r="H61" s="214"/>
      <c r="I61" s="217"/>
      <c r="J61" s="158"/>
      <c r="K61" s="163"/>
      <c r="L61" s="163"/>
      <c r="M61" s="163"/>
      <c r="N61" s="163"/>
      <c r="O61" s="158"/>
      <c r="P61" s="158"/>
      <c r="Q61" s="158"/>
      <c r="R61" s="53"/>
      <c r="S61" s="56"/>
    </row>
    <row r="62" ht="12.75" outlineLevel="4">
      <c r="A62" s="89"/>
      <c r="B62" s="248"/>
      <c r="C62" s="249">
        <v>16</v>
      </c>
      <c r="D62" s="250" t="s">
        <v>124</v>
      </c>
      <c r="E62" s="251" t="s">
        <v>125</v>
      </c>
      <c r="F62" s="252" t="s">
        <v>126</v>
      </c>
      <c r="G62" s="250" t="s">
        <v>127</v>
      </c>
      <c r="H62" s="253">
        <v>6.8040000000000013</v>
      </c>
      <c r="I62" s="254">
        <v>0</v>
      </c>
      <c r="J62" s="255">
        <f>H62*I62</f>
        <v>0</v>
      </c>
      <c r="K62" s="253">
        <v>1</v>
      </c>
      <c r="L62" s="253">
        <f>H62*K62</f>
        <v>6.8040000000000013</v>
      </c>
      <c r="M62" s="253"/>
      <c r="N62" s="253">
        <f>H62*M62</f>
        <v>0</v>
      </c>
      <c r="O62" s="255">
        <v>21</v>
      </c>
      <c r="P62" s="255">
        <f>J62*(O62/100)</f>
        <v>0</v>
      </c>
      <c r="Q62" s="255">
        <f>J62+P62</f>
        <v>0</v>
      </c>
      <c r="R62" s="56"/>
      <c r="S62" s="56"/>
      <c r="T62" s="56"/>
    </row>
    <row r="63" ht="12.75" outlineLevel="5">
      <c r="A63" s="256"/>
      <c r="B63" s="257"/>
      <c r="C63" s="257"/>
      <c r="D63" s="258"/>
      <c r="E63" s="264" t="s">
        <v>17</v>
      </c>
      <c r="F63" s="260" t="s">
        <v>128</v>
      </c>
      <c r="G63" s="258"/>
      <c r="H63" s="261">
        <v>6.8040000000000013</v>
      </c>
      <c r="I63" s="262"/>
      <c r="J63" s="263"/>
      <c r="K63" s="261"/>
      <c r="L63" s="261"/>
      <c r="M63" s="261"/>
      <c r="N63" s="261"/>
      <c r="O63" s="263"/>
      <c r="P63" s="263"/>
      <c r="Q63" s="263"/>
      <c r="R63" s="53"/>
      <c r="S63" s="56"/>
    </row>
    <row r="64" ht="7.5" customHeight="1" outlineLevel="5">
      <c r="A64" s="56"/>
      <c r="B64" s="200"/>
      <c r="C64" s="199"/>
      <c r="D64" s="205"/>
      <c r="E64" s="154"/>
      <c r="F64" s="212"/>
      <c r="G64" s="205"/>
      <c r="H64" s="214"/>
      <c r="I64" s="217"/>
      <c r="J64" s="158"/>
      <c r="K64" s="163"/>
      <c r="L64" s="163"/>
      <c r="M64" s="163"/>
      <c r="N64" s="163"/>
      <c r="O64" s="158"/>
      <c r="P64" s="158"/>
      <c r="Q64" s="158"/>
      <c r="R64" s="53"/>
      <c r="S64" s="56"/>
    </row>
    <row r="65" ht="12.75" outlineLevel="4">
      <c r="A65" s="89"/>
      <c r="B65" s="248"/>
      <c r="C65" s="249">
        <v>17</v>
      </c>
      <c r="D65" s="250" t="s">
        <v>68</v>
      </c>
      <c r="E65" s="251" t="s">
        <v>129</v>
      </c>
      <c r="F65" s="252" t="s">
        <v>130</v>
      </c>
      <c r="G65" s="250" t="s">
        <v>127</v>
      </c>
      <c r="H65" s="253">
        <v>318.37999999999994</v>
      </c>
      <c r="I65" s="254">
        <v>0</v>
      </c>
      <c r="J65" s="255">
        <f>H65*I65</f>
        <v>0</v>
      </c>
      <c r="K65" s="253"/>
      <c r="L65" s="253">
        <f>H65*K65</f>
        <v>0</v>
      </c>
      <c r="M65" s="253"/>
      <c r="N65" s="253">
        <f>H65*M65</f>
        <v>0</v>
      </c>
      <c r="O65" s="255">
        <v>21</v>
      </c>
      <c r="P65" s="255">
        <f>J65*(O65/100)</f>
        <v>0</v>
      </c>
      <c r="Q65" s="255">
        <f>J65+P65</f>
        <v>0</v>
      </c>
      <c r="R65" s="56"/>
      <c r="S65" s="56"/>
      <c r="T65" s="56"/>
    </row>
    <row r="66" ht="12.75" outlineLevel="4">
      <c r="A66" s="89"/>
      <c r="B66" s="248"/>
      <c r="C66" s="249">
        <v>18</v>
      </c>
      <c r="D66" s="250" t="s">
        <v>68</v>
      </c>
      <c r="E66" s="251" t="s">
        <v>131</v>
      </c>
      <c r="F66" s="252" t="s">
        <v>132</v>
      </c>
      <c r="G66" s="250" t="s">
        <v>127</v>
      </c>
      <c r="H66" s="253">
        <v>1727.795</v>
      </c>
      <c r="I66" s="254">
        <v>0</v>
      </c>
      <c r="J66" s="255">
        <f>H66*I66</f>
        <v>0</v>
      </c>
      <c r="K66" s="253"/>
      <c r="L66" s="253">
        <f>H66*K66</f>
        <v>0</v>
      </c>
      <c r="M66" s="253"/>
      <c r="N66" s="253">
        <f>H66*M66</f>
        <v>0</v>
      </c>
      <c r="O66" s="255">
        <v>21</v>
      </c>
      <c r="P66" s="255">
        <f>J66*(O66/100)</f>
        <v>0</v>
      </c>
      <c r="Q66" s="255">
        <f>J66+P66</f>
        <v>0</v>
      </c>
      <c r="R66" s="56"/>
      <c r="S66" s="56"/>
      <c r="T66" s="56"/>
    </row>
    <row r="67" ht="12.75" outlineLevel="5">
      <c r="A67" s="256"/>
      <c r="B67" s="257"/>
      <c r="C67" s="257"/>
      <c r="D67" s="258"/>
      <c r="E67" s="264" t="s">
        <v>17</v>
      </c>
      <c r="F67" s="260" t="s">
        <v>133</v>
      </c>
      <c r="G67" s="258"/>
      <c r="H67" s="261">
        <v>575.145</v>
      </c>
      <c r="I67" s="262"/>
      <c r="J67" s="263"/>
      <c r="K67" s="261"/>
      <c r="L67" s="261"/>
      <c r="M67" s="261"/>
      <c r="N67" s="261"/>
      <c r="O67" s="263"/>
      <c r="P67" s="263"/>
      <c r="Q67" s="263"/>
      <c r="R67" s="53"/>
      <c r="S67" s="56"/>
    </row>
    <row r="68" ht="12.75" outlineLevel="5">
      <c r="A68" s="256"/>
      <c r="B68" s="257"/>
      <c r="C68" s="257"/>
      <c r="D68" s="258"/>
      <c r="E68" s="264"/>
      <c r="F68" s="260" t="s">
        <v>134</v>
      </c>
      <c r="G68" s="258"/>
      <c r="H68" s="261">
        <v>242.55</v>
      </c>
      <c r="I68" s="262"/>
      <c r="J68" s="263"/>
      <c r="K68" s="261"/>
      <c r="L68" s="261"/>
      <c r="M68" s="261"/>
      <c r="N68" s="261"/>
      <c r="O68" s="263"/>
      <c r="P68" s="263"/>
      <c r="Q68" s="263"/>
      <c r="R68" s="53"/>
      <c r="S68" s="56"/>
    </row>
    <row r="69" ht="12.75" outlineLevel="5">
      <c r="A69" s="256"/>
      <c r="B69" s="257"/>
      <c r="C69" s="257"/>
      <c r="D69" s="258"/>
      <c r="E69" s="264"/>
      <c r="F69" s="260" t="s">
        <v>135</v>
      </c>
      <c r="G69" s="258"/>
      <c r="H69" s="261">
        <v>602.6</v>
      </c>
      <c r="I69" s="262"/>
      <c r="J69" s="263"/>
      <c r="K69" s="261"/>
      <c r="L69" s="261"/>
      <c r="M69" s="261"/>
      <c r="N69" s="261"/>
      <c r="O69" s="263"/>
      <c r="P69" s="263"/>
      <c r="Q69" s="263"/>
      <c r="R69" s="53"/>
      <c r="S69" s="56"/>
    </row>
    <row r="70" ht="12.75" outlineLevel="5">
      <c r="A70" s="256"/>
      <c r="B70" s="257"/>
      <c r="C70" s="257"/>
      <c r="D70" s="258"/>
      <c r="E70" s="264"/>
      <c r="F70" s="260" t="s">
        <v>136</v>
      </c>
      <c r="G70" s="258"/>
      <c r="H70" s="261">
        <v>307.5</v>
      </c>
      <c r="I70" s="262"/>
      <c r="J70" s="263"/>
      <c r="K70" s="261"/>
      <c r="L70" s="261"/>
      <c r="M70" s="261"/>
      <c r="N70" s="261"/>
      <c r="O70" s="263"/>
      <c r="P70" s="263"/>
      <c r="Q70" s="263"/>
      <c r="R70" s="53"/>
      <c r="S70" s="56"/>
    </row>
    <row r="71" ht="7.5" customHeight="1" outlineLevel="5">
      <c r="A71" s="56"/>
      <c r="B71" s="200"/>
      <c r="C71" s="199"/>
      <c r="D71" s="205"/>
      <c r="E71" s="154"/>
      <c r="F71" s="212"/>
      <c r="G71" s="205"/>
      <c r="H71" s="214"/>
      <c r="I71" s="217"/>
      <c r="J71" s="158"/>
      <c r="K71" s="163"/>
      <c r="L71" s="163"/>
      <c r="M71" s="163"/>
      <c r="N71" s="163"/>
      <c r="O71" s="158"/>
      <c r="P71" s="158"/>
      <c r="Q71" s="158"/>
      <c r="R71" s="53"/>
      <c r="S71" s="56"/>
    </row>
    <row r="72" ht="19.9" outlineLevel="4">
      <c r="A72" s="89"/>
      <c r="B72" s="248"/>
      <c r="C72" s="249">
        <v>19</v>
      </c>
      <c r="D72" s="250" t="s">
        <v>68</v>
      </c>
      <c r="E72" s="251" t="s">
        <v>137</v>
      </c>
      <c r="F72" s="252" t="s">
        <v>138</v>
      </c>
      <c r="G72" s="250" t="s">
        <v>127</v>
      </c>
      <c r="H72" s="253">
        <v>63.905</v>
      </c>
      <c r="I72" s="254">
        <v>0</v>
      </c>
      <c r="J72" s="255">
        <f>H72*I72</f>
        <v>0</v>
      </c>
      <c r="K72" s="253"/>
      <c r="L72" s="253">
        <f>H72*K72</f>
        <v>0</v>
      </c>
      <c r="M72" s="253"/>
      <c r="N72" s="253">
        <f>H72*M72</f>
        <v>0</v>
      </c>
      <c r="O72" s="255">
        <v>21</v>
      </c>
      <c r="P72" s="255">
        <f>J72*(O72/100)</f>
        <v>0</v>
      </c>
      <c r="Q72" s="255">
        <f>J72+P72</f>
        <v>0</v>
      </c>
      <c r="R72" s="56"/>
      <c r="S72" s="56"/>
      <c r="T72" s="56"/>
    </row>
    <row r="73" ht="12.75" outlineLevel="5">
      <c r="A73" s="256"/>
      <c r="B73" s="257"/>
      <c r="C73" s="257"/>
      <c r="D73" s="258"/>
      <c r="E73" s="264" t="s">
        <v>17</v>
      </c>
      <c r="F73" s="260" t="s">
        <v>139</v>
      </c>
      <c r="G73" s="258"/>
      <c r="H73" s="261">
        <v>63.905</v>
      </c>
      <c r="I73" s="262"/>
      <c r="J73" s="263"/>
      <c r="K73" s="261"/>
      <c r="L73" s="261"/>
      <c r="M73" s="261"/>
      <c r="N73" s="261"/>
      <c r="O73" s="263"/>
      <c r="P73" s="263"/>
      <c r="Q73" s="263"/>
      <c r="R73" s="53"/>
      <c r="S73" s="56"/>
    </row>
    <row r="74" ht="7.5" customHeight="1" outlineLevel="5">
      <c r="A74" s="56"/>
      <c r="B74" s="200"/>
      <c r="C74" s="199"/>
      <c r="D74" s="205"/>
      <c r="E74" s="154"/>
      <c r="F74" s="212"/>
      <c r="G74" s="205"/>
      <c r="H74" s="214"/>
      <c r="I74" s="217"/>
      <c r="J74" s="158"/>
      <c r="K74" s="163"/>
      <c r="L74" s="163"/>
      <c r="M74" s="163"/>
      <c r="N74" s="163"/>
      <c r="O74" s="158"/>
      <c r="P74" s="158"/>
      <c r="Q74" s="158"/>
      <c r="R74" s="53"/>
      <c r="S74" s="56"/>
    </row>
    <row r="75" ht="19.9" outlineLevel="4">
      <c r="A75" s="89"/>
      <c r="B75" s="248"/>
      <c r="C75" s="249">
        <v>20</v>
      </c>
      <c r="D75" s="250" t="s">
        <v>68</v>
      </c>
      <c r="E75" s="251" t="s">
        <v>140</v>
      </c>
      <c r="F75" s="252" t="s">
        <v>141</v>
      </c>
      <c r="G75" s="250" t="s">
        <v>127</v>
      </c>
      <c r="H75" s="253">
        <v>413.1</v>
      </c>
      <c r="I75" s="254">
        <v>0</v>
      </c>
      <c r="J75" s="255">
        <f>H75*I75</f>
        <v>0</v>
      </c>
      <c r="K75" s="253"/>
      <c r="L75" s="253">
        <f>H75*K75</f>
        <v>0</v>
      </c>
      <c r="M75" s="253"/>
      <c r="N75" s="253">
        <f>H75*M75</f>
        <v>0</v>
      </c>
      <c r="O75" s="255">
        <v>21</v>
      </c>
      <c r="P75" s="255">
        <f>J75*(O75/100)</f>
        <v>0</v>
      </c>
      <c r="Q75" s="255">
        <f>J75+P75</f>
        <v>0</v>
      </c>
      <c r="R75" s="56"/>
      <c r="S75" s="56"/>
      <c r="T75" s="56"/>
    </row>
    <row r="76" ht="12.75" outlineLevel="5">
      <c r="A76" s="256"/>
      <c r="B76" s="257"/>
      <c r="C76" s="257"/>
      <c r="D76" s="258"/>
      <c r="E76" s="264" t="s">
        <v>17</v>
      </c>
      <c r="F76" s="260" t="s">
        <v>142</v>
      </c>
      <c r="G76" s="258"/>
      <c r="H76" s="261">
        <v>413.1</v>
      </c>
      <c r="I76" s="262"/>
      <c r="J76" s="263"/>
      <c r="K76" s="261"/>
      <c r="L76" s="261"/>
      <c r="M76" s="261"/>
      <c r="N76" s="261"/>
      <c r="O76" s="263"/>
      <c r="P76" s="263"/>
      <c r="Q76" s="263"/>
      <c r="R76" s="53"/>
      <c r="S76" s="56"/>
    </row>
    <row r="77" ht="7.5" customHeight="1" outlineLevel="5">
      <c r="A77" s="56"/>
      <c r="B77" s="200"/>
      <c r="C77" s="199"/>
      <c r="D77" s="205"/>
      <c r="E77" s="154"/>
      <c r="F77" s="212"/>
      <c r="G77" s="205"/>
      <c r="H77" s="214"/>
      <c r="I77" s="217"/>
      <c r="J77" s="158"/>
      <c r="K77" s="163"/>
      <c r="L77" s="163"/>
      <c r="M77" s="163"/>
      <c r="N77" s="163"/>
      <c r="O77" s="158"/>
      <c r="P77" s="158"/>
      <c r="Q77" s="158"/>
      <c r="R77" s="53"/>
      <c r="S77" s="56"/>
    </row>
    <row r="78" ht="19.9" outlineLevel="4">
      <c r="A78" s="89"/>
      <c r="B78" s="248"/>
      <c r="C78" s="249">
        <v>21</v>
      </c>
      <c r="D78" s="250" t="s">
        <v>68</v>
      </c>
      <c r="E78" s="251" t="s">
        <v>143</v>
      </c>
      <c r="F78" s="252" t="s">
        <v>144</v>
      </c>
      <c r="G78" s="250" t="s">
        <v>127</v>
      </c>
      <c r="H78" s="253">
        <v>26.95</v>
      </c>
      <c r="I78" s="254">
        <v>0</v>
      </c>
      <c r="J78" s="255">
        <f>H78*I78</f>
        <v>0</v>
      </c>
      <c r="K78" s="253"/>
      <c r="L78" s="253">
        <f>H78*K78</f>
        <v>0</v>
      </c>
      <c r="M78" s="253"/>
      <c r="N78" s="253">
        <f>H78*M78</f>
        <v>0</v>
      </c>
      <c r="O78" s="255">
        <v>21</v>
      </c>
      <c r="P78" s="255">
        <f>J78*(O78/100)</f>
        <v>0</v>
      </c>
      <c r="Q78" s="255">
        <f>J78+P78</f>
        <v>0</v>
      </c>
      <c r="R78" s="56"/>
      <c r="S78" s="56"/>
      <c r="T78" s="56"/>
    </row>
    <row r="79" ht="12.75" outlineLevel="5">
      <c r="A79" s="256"/>
      <c r="B79" s="257"/>
      <c r="C79" s="257"/>
      <c r="D79" s="258"/>
      <c r="E79" s="264" t="s">
        <v>17</v>
      </c>
      <c r="F79" s="260" t="s">
        <v>145</v>
      </c>
      <c r="G79" s="258"/>
      <c r="H79" s="261">
        <v>26.95</v>
      </c>
      <c r="I79" s="262"/>
      <c r="J79" s="263"/>
      <c r="K79" s="261"/>
      <c r="L79" s="261"/>
      <c r="M79" s="261"/>
      <c r="N79" s="261"/>
      <c r="O79" s="263"/>
      <c r="P79" s="263"/>
      <c r="Q79" s="263"/>
      <c r="R79" s="53"/>
      <c r="S79" s="56"/>
    </row>
    <row r="80" ht="7.5" customHeight="1" outlineLevel="5">
      <c r="A80" s="56"/>
      <c r="B80" s="200"/>
      <c r="C80" s="199"/>
      <c r="D80" s="205"/>
      <c r="E80" s="154"/>
      <c r="F80" s="212"/>
      <c r="G80" s="205"/>
      <c r="H80" s="214"/>
      <c r="I80" s="217"/>
      <c r="J80" s="158"/>
      <c r="K80" s="163"/>
      <c r="L80" s="163"/>
      <c r="M80" s="163"/>
      <c r="N80" s="163"/>
      <c r="O80" s="158"/>
      <c r="P80" s="158"/>
      <c r="Q80" s="158"/>
      <c r="R80" s="53"/>
      <c r="S80" s="56"/>
    </row>
    <row r="81" ht="12.75" outlineLevel="4">
      <c r="B81" s="53"/>
      <c r="C81" s="53"/>
      <c r="D81" s="53"/>
      <c r="E81" s="53"/>
      <c r="F81" s="53"/>
      <c r="G81" s="53"/>
      <c r="H81" s="53"/>
      <c r="I81" s="56"/>
      <c r="J81" s="56"/>
      <c r="K81" s="53"/>
      <c r="L81" s="53"/>
      <c r="M81" s="53"/>
      <c r="N81" s="53"/>
      <c r="O81" s="53"/>
      <c r="P81" s="56"/>
      <c r="Q81" s="56"/>
    </row>
    <row r="82" ht="12.75" outlineLevel="3">
      <c r="A82" s="193" t="s">
        <v>48</v>
      </c>
      <c r="B82" s="241">
        <v>4</v>
      </c>
      <c r="C82" s="242"/>
      <c r="D82" s="243" t="s">
        <v>67</v>
      </c>
      <c r="E82" s="243"/>
      <c r="F82" s="244" t="s">
        <v>49</v>
      </c>
      <c r="G82" s="243"/>
      <c r="H82" s="245"/>
      <c r="I82" s="246"/>
      <c r="J82" s="195">
        <f>SUBTOTAL(9,J83:J121)</f>
        <v>0</v>
      </c>
      <c r="K82" s="245"/>
      <c r="L82" s="196">
        <f>SUBTOTAL(9,L83:L121)</f>
        <v>717.95052</v>
      </c>
      <c r="M82" s="245"/>
      <c r="N82" s="196">
        <f>SUBTOTAL(9,N83:N121)</f>
        <v>0</v>
      </c>
      <c r="O82" s="247"/>
      <c r="P82" s="195">
        <f>SUBTOTAL(9,P83:P121)</f>
        <v>0</v>
      </c>
      <c r="Q82" s="195">
        <f>SUBTOTAL(9,Q83:Q121)</f>
        <v>0</v>
      </c>
      <c r="R82" s="53"/>
      <c r="S82" s="56"/>
      <c r="T82" s="56"/>
    </row>
    <row r="83" ht="12.75" outlineLevel="4">
      <c r="A83" s="89"/>
      <c r="B83" s="248"/>
      <c r="C83" s="249">
        <v>22</v>
      </c>
      <c r="D83" s="250" t="s">
        <v>68</v>
      </c>
      <c r="E83" s="251" t="s">
        <v>146</v>
      </c>
      <c r="F83" s="252" t="s">
        <v>147</v>
      </c>
      <c r="G83" s="250" t="s">
        <v>71</v>
      </c>
      <c r="H83" s="253">
        <v>258</v>
      </c>
      <c r="I83" s="254">
        <v>0</v>
      </c>
      <c r="J83" s="255">
        <f>H83*I83</f>
        <v>0</v>
      </c>
      <c r="K83" s="253">
        <v>0.46</v>
      </c>
      <c r="L83" s="253">
        <f>H83*K83</f>
        <v>118.68</v>
      </c>
      <c r="M83" s="253"/>
      <c r="N83" s="253">
        <f>H83*M83</f>
        <v>0</v>
      </c>
      <c r="O83" s="255">
        <v>21</v>
      </c>
      <c r="P83" s="255">
        <f>J83*(O83/100)</f>
        <v>0</v>
      </c>
      <c r="Q83" s="255">
        <f>J83+P83</f>
        <v>0</v>
      </c>
      <c r="R83" s="56"/>
      <c r="S83" s="56"/>
      <c r="T83" s="56"/>
    </row>
    <row r="84" ht="12.75" outlineLevel="5">
      <c r="A84" s="256"/>
      <c r="B84" s="257"/>
      <c r="C84" s="257"/>
      <c r="D84" s="258"/>
      <c r="E84" s="264" t="s">
        <v>17</v>
      </c>
      <c r="F84" s="260" t="s">
        <v>148</v>
      </c>
      <c r="G84" s="258"/>
      <c r="H84" s="261">
        <v>258</v>
      </c>
      <c r="I84" s="262"/>
      <c r="J84" s="263"/>
      <c r="K84" s="261"/>
      <c r="L84" s="261"/>
      <c r="M84" s="261"/>
      <c r="N84" s="261"/>
      <c r="O84" s="263"/>
      <c r="P84" s="263"/>
      <c r="Q84" s="263"/>
      <c r="R84" s="53"/>
      <c r="S84" s="56"/>
    </row>
    <row r="85" ht="12.75" outlineLevel="5">
      <c r="A85" s="256"/>
      <c r="B85" s="257"/>
      <c r="C85" s="257"/>
      <c r="D85" s="258"/>
      <c r="E85" s="264"/>
      <c r="F85" s="260" t="s">
        <v>149</v>
      </c>
      <c r="G85" s="258"/>
      <c r="H85" s="261">
        <v>0</v>
      </c>
      <c r="I85" s="262"/>
      <c r="J85" s="263"/>
      <c r="K85" s="261"/>
      <c r="L85" s="261"/>
      <c r="M85" s="261"/>
      <c r="N85" s="261"/>
      <c r="O85" s="263"/>
      <c r="P85" s="263"/>
      <c r="Q85" s="263"/>
      <c r="R85" s="53"/>
      <c r="S85" s="56"/>
    </row>
    <row r="86" ht="7.5" customHeight="1" outlineLevel="5">
      <c r="A86" s="56"/>
      <c r="B86" s="200"/>
      <c r="C86" s="199"/>
      <c r="D86" s="205"/>
      <c r="E86" s="154"/>
      <c r="F86" s="212"/>
      <c r="G86" s="205"/>
      <c r="H86" s="214"/>
      <c r="I86" s="217"/>
      <c r="J86" s="158"/>
      <c r="K86" s="163"/>
      <c r="L86" s="163"/>
      <c r="M86" s="163"/>
      <c r="N86" s="163"/>
      <c r="O86" s="158"/>
      <c r="P86" s="158"/>
      <c r="Q86" s="158"/>
      <c r="R86" s="53"/>
      <c r="S86" s="56"/>
    </row>
    <row r="87" ht="12.75" outlineLevel="4">
      <c r="A87" s="89"/>
      <c r="B87" s="248"/>
      <c r="C87" s="249">
        <v>23</v>
      </c>
      <c r="D87" s="250" t="s">
        <v>68</v>
      </c>
      <c r="E87" s="251" t="s">
        <v>150</v>
      </c>
      <c r="F87" s="252" t="s">
        <v>151</v>
      </c>
      <c r="G87" s="250" t="s">
        <v>71</v>
      </c>
      <c r="H87" s="253">
        <v>342</v>
      </c>
      <c r="I87" s="254">
        <v>0</v>
      </c>
      <c r="J87" s="255">
        <f>H87*I87</f>
        <v>0</v>
      </c>
      <c r="K87" s="253">
        <v>0.575</v>
      </c>
      <c r="L87" s="253">
        <f>H87*K87</f>
        <v>196.64999999999997</v>
      </c>
      <c r="M87" s="253"/>
      <c r="N87" s="253">
        <f>H87*M87</f>
        <v>0</v>
      </c>
      <c r="O87" s="255">
        <v>21</v>
      </c>
      <c r="P87" s="255">
        <f>J87*(O87/100)</f>
        <v>0</v>
      </c>
      <c r="Q87" s="255">
        <f>J87+P87</f>
        <v>0</v>
      </c>
      <c r="R87" s="56"/>
      <c r="S87" s="56"/>
      <c r="T87" s="56"/>
    </row>
    <row r="88" ht="12.75" outlineLevel="5">
      <c r="A88" s="256"/>
      <c r="B88" s="257"/>
      <c r="C88" s="257"/>
      <c r="D88" s="258"/>
      <c r="E88" s="264" t="s">
        <v>17</v>
      </c>
      <c r="F88" s="260" t="s">
        <v>152</v>
      </c>
      <c r="G88" s="258"/>
      <c r="H88" s="261">
        <v>342</v>
      </c>
      <c r="I88" s="262"/>
      <c r="J88" s="263"/>
      <c r="K88" s="261"/>
      <c r="L88" s="261"/>
      <c r="M88" s="261"/>
      <c r="N88" s="261"/>
      <c r="O88" s="263"/>
      <c r="P88" s="263"/>
      <c r="Q88" s="263"/>
      <c r="R88" s="53"/>
      <c r="S88" s="56"/>
    </row>
    <row r="89" ht="12.75" outlineLevel="5">
      <c r="A89" s="256"/>
      <c r="B89" s="257"/>
      <c r="C89" s="257"/>
      <c r="D89" s="258"/>
      <c r="E89" s="264"/>
      <c r="F89" s="260" t="s">
        <v>149</v>
      </c>
      <c r="G89" s="258"/>
      <c r="H89" s="261">
        <v>0</v>
      </c>
      <c r="I89" s="262"/>
      <c r="J89" s="263"/>
      <c r="K89" s="261"/>
      <c r="L89" s="261"/>
      <c r="M89" s="261"/>
      <c r="N89" s="261"/>
      <c r="O89" s="263"/>
      <c r="P89" s="263"/>
      <c r="Q89" s="263"/>
      <c r="R89" s="53"/>
      <c r="S89" s="56"/>
    </row>
    <row r="90" ht="7.5" customHeight="1" outlineLevel="5">
      <c r="A90" s="56"/>
      <c r="B90" s="200"/>
      <c r="C90" s="199"/>
      <c r="D90" s="205"/>
      <c r="E90" s="154"/>
      <c r="F90" s="212"/>
      <c r="G90" s="205"/>
      <c r="H90" s="214"/>
      <c r="I90" s="217"/>
      <c r="J90" s="158"/>
      <c r="K90" s="163"/>
      <c r="L90" s="163"/>
      <c r="M90" s="163"/>
      <c r="N90" s="163"/>
      <c r="O90" s="158"/>
      <c r="P90" s="158"/>
      <c r="Q90" s="158"/>
      <c r="R90" s="53"/>
      <c r="S90" s="56"/>
    </row>
    <row r="91" ht="12.75" outlineLevel="4">
      <c r="A91" s="89"/>
      <c r="B91" s="248"/>
      <c r="C91" s="249">
        <v>24</v>
      </c>
      <c r="D91" s="250" t="s">
        <v>68</v>
      </c>
      <c r="E91" s="251" t="s">
        <v>153</v>
      </c>
      <c r="F91" s="252" t="s">
        <v>154</v>
      </c>
      <c r="G91" s="250" t="s">
        <v>71</v>
      </c>
      <c r="H91" s="253">
        <v>100</v>
      </c>
      <c r="I91" s="254">
        <v>0</v>
      </c>
      <c r="J91" s="255">
        <f>H91*I91</f>
        <v>0</v>
      </c>
      <c r="K91" s="253">
        <v>0.69</v>
      </c>
      <c r="L91" s="253">
        <f>H91*K91</f>
        <v>69</v>
      </c>
      <c r="M91" s="253"/>
      <c r="N91" s="253">
        <f>H91*M91</f>
        <v>0</v>
      </c>
      <c r="O91" s="255">
        <v>21</v>
      </c>
      <c r="P91" s="255">
        <f>J91*(O91/100)</f>
        <v>0</v>
      </c>
      <c r="Q91" s="255">
        <f>J91+P91</f>
        <v>0</v>
      </c>
      <c r="R91" s="56"/>
      <c r="S91" s="56"/>
      <c r="T91" s="56"/>
    </row>
    <row r="92" ht="12.75" outlineLevel="5">
      <c r="A92" s="256"/>
      <c r="B92" s="257"/>
      <c r="C92" s="257"/>
      <c r="D92" s="258"/>
      <c r="E92" s="264" t="s">
        <v>17</v>
      </c>
      <c r="F92" s="260" t="s">
        <v>155</v>
      </c>
      <c r="G92" s="258"/>
      <c r="H92" s="261">
        <v>100</v>
      </c>
      <c r="I92" s="262"/>
      <c r="J92" s="263"/>
      <c r="K92" s="261"/>
      <c r="L92" s="261"/>
      <c r="M92" s="261"/>
      <c r="N92" s="261"/>
      <c r="O92" s="263"/>
      <c r="P92" s="263"/>
      <c r="Q92" s="263"/>
      <c r="R92" s="53"/>
      <c r="S92" s="56"/>
    </row>
    <row r="93" ht="12.75" outlineLevel="5">
      <c r="A93" s="256"/>
      <c r="B93" s="257"/>
      <c r="C93" s="257"/>
      <c r="D93" s="258"/>
      <c r="E93" s="264"/>
      <c r="F93" s="260" t="s">
        <v>156</v>
      </c>
      <c r="G93" s="258"/>
      <c r="H93" s="261">
        <v>0</v>
      </c>
      <c r="I93" s="262"/>
      <c r="J93" s="263"/>
      <c r="K93" s="261"/>
      <c r="L93" s="261"/>
      <c r="M93" s="261"/>
      <c r="N93" s="261"/>
      <c r="O93" s="263"/>
      <c r="P93" s="263"/>
      <c r="Q93" s="263"/>
      <c r="R93" s="53"/>
      <c r="S93" s="56"/>
    </row>
    <row r="94" ht="7.5" customHeight="1" outlineLevel="5">
      <c r="A94" s="56"/>
      <c r="B94" s="200"/>
      <c r="C94" s="199"/>
      <c r="D94" s="205"/>
      <c r="E94" s="154"/>
      <c r="F94" s="212"/>
      <c r="G94" s="205"/>
      <c r="H94" s="214"/>
      <c r="I94" s="217"/>
      <c r="J94" s="158"/>
      <c r="K94" s="163"/>
      <c r="L94" s="163"/>
      <c r="M94" s="163"/>
      <c r="N94" s="163"/>
      <c r="O94" s="158"/>
      <c r="P94" s="158"/>
      <c r="Q94" s="158"/>
      <c r="R94" s="53"/>
      <c r="S94" s="56"/>
    </row>
    <row r="95" ht="12.75" outlineLevel="4">
      <c r="A95" s="89"/>
      <c r="B95" s="248"/>
      <c r="C95" s="249">
        <v>25</v>
      </c>
      <c r="D95" s="250" t="s">
        <v>68</v>
      </c>
      <c r="E95" s="251" t="s">
        <v>157</v>
      </c>
      <c r="F95" s="252" t="s">
        <v>158</v>
      </c>
      <c r="G95" s="250" t="s">
        <v>71</v>
      </c>
      <c r="H95" s="253">
        <v>516</v>
      </c>
      <c r="I95" s="254">
        <v>0</v>
      </c>
      <c r="J95" s="255">
        <f>H95*I95</f>
        <v>0</v>
      </c>
      <c r="K95" s="253"/>
      <c r="L95" s="253">
        <f>H95*K95</f>
        <v>0</v>
      </c>
      <c r="M95" s="253"/>
      <c r="N95" s="253">
        <f>H95*M95</f>
        <v>0</v>
      </c>
      <c r="O95" s="255">
        <v>21</v>
      </c>
      <c r="P95" s="255">
        <f>J95*(O95/100)</f>
        <v>0</v>
      </c>
      <c r="Q95" s="255">
        <f>J95+P95</f>
        <v>0</v>
      </c>
      <c r="R95" s="56"/>
      <c r="S95" s="56"/>
      <c r="T95" s="56"/>
    </row>
    <row r="96" ht="12.75" outlineLevel="5">
      <c r="A96" s="256"/>
      <c r="B96" s="257"/>
      <c r="C96" s="257"/>
      <c r="D96" s="258"/>
      <c r="E96" s="264" t="s">
        <v>17</v>
      </c>
      <c r="F96" s="260" t="s">
        <v>159</v>
      </c>
      <c r="G96" s="258"/>
      <c r="H96" s="261">
        <v>258</v>
      </c>
      <c r="I96" s="262"/>
      <c r="J96" s="263"/>
      <c r="K96" s="261"/>
      <c r="L96" s="261"/>
      <c r="M96" s="261"/>
      <c r="N96" s="261"/>
      <c r="O96" s="263"/>
      <c r="P96" s="263"/>
      <c r="Q96" s="263"/>
      <c r="R96" s="53"/>
      <c r="S96" s="56"/>
    </row>
    <row r="97" ht="12.75" outlineLevel="5">
      <c r="A97" s="256"/>
      <c r="B97" s="257"/>
      <c r="C97" s="257"/>
      <c r="D97" s="258"/>
      <c r="E97" s="264"/>
      <c r="F97" s="260" t="s">
        <v>160</v>
      </c>
      <c r="G97" s="258"/>
      <c r="H97" s="261">
        <v>258</v>
      </c>
      <c r="I97" s="262"/>
      <c r="J97" s="263"/>
      <c r="K97" s="261"/>
      <c r="L97" s="261"/>
      <c r="M97" s="261"/>
      <c r="N97" s="261"/>
      <c r="O97" s="263"/>
      <c r="P97" s="263"/>
      <c r="Q97" s="263"/>
      <c r="R97" s="53"/>
      <c r="S97" s="56"/>
    </row>
    <row r="98" ht="7.5" customHeight="1" outlineLevel="5">
      <c r="A98" s="56"/>
      <c r="B98" s="200"/>
      <c r="C98" s="199"/>
      <c r="D98" s="205"/>
      <c r="E98" s="154"/>
      <c r="F98" s="212"/>
      <c r="G98" s="205"/>
      <c r="H98" s="214"/>
      <c r="I98" s="217"/>
      <c r="J98" s="158"/>
      <c r="K98" s="163"/>
      <c r="L98" s="163"/>
      <c r="M98" s="163"/>
      <c r="N98" s="163"/>
      <c r="O98" s="158"/>
      <c r="P98" s="158"/>
      <c r="Q98" s="158"/>
      <c r="R98" s="53"/>
      <c r="S98" s="56"/>
    </row>
    <row r="99" ht="12.75" outlineLevel="4">
      <c r="A99" s="89"/>
      <c r="B99" s="248"/>
      <c r="C99" s="249">
        <v>26</v>
      </c>
      <c r="D99" s="250" t="s">
        <v>68</v>
      </c>
      <c r="E99" s="251" t="s">
        <v>161</v>
      </c>
      <c r="F99" s="252" t="s">
        <v>162</v>
      </c>
      <c r="G99" s="250" t="s">
        <v>71</v>
      </c>
      <c r="H99" s="253">
        <v>258</v>
      </c>
      <c r="I99" s="254">
        <v>0</v>
      </c>
      <c r="J99" s="255">
        <f>H99*I99</f>
        <v>0</v>
      </c>
      <c r="K99" s="253">
        <v>0.38314</v>
      </c>
      <c r="L99" s="253">
        <f>H99*K99</f>
        <v>98.850119999999987</v>
      </c>
      <c r="M99" s="253"/>
      <c r="N99" s="253">
        <f>H99*M99</f>
        <v>0</v>
      </c>
      <c r="O99" s="255">
        <v>21</v>
      </c>
      <c r="P99" s="255">
        <f>J99*(O99/100)</f>
        <v>0</v>
      </c>
      <c r="Q99" s="255">
        <f>J99+P99</f>
        <v>0</v>
      </c>
      <c r="R99" s="56"/>
      <c r="S99" s="56"/>
      <c r="T99" s="56"/>
    </row>
    <row r="100" ht="12.75" outlineLevel="5">
      <c r="A100" s="256"/>
      <c r="B100" s="257"/>
      <c r="C100" s="257"/>
      <c r="D100" s="258"/>
      <c r="E100" s="264" t="s">
        <v>17</v>
      </c>
      <c r="F100" s="260" t="s">
        <v>148</v>
      </c>
      <c r="G100" s="258"/>
      <c r="H100" s="261">
        <v>258</v>
      </c>
      <c r="I100" s="262"/>
      <c r="J100" s="263"/>
      <c r="K100" s="261"/>
      <c r="L100" s="261"/>
      <c r="M100" s="261"/>
      <c r="N100" s="261"/>
      <c r="O100" s="263"/>
      <c r="P100" s="263"/>
      <c r="Q100" s="263"/>
      <c r="R100" s="53"/>
      <c r="S100" s="56"/>
    </row>
    <row r="101" ht="7.5" customHeight="1" outlineLevel="5">
      <c r="A101" s="56"/>
      <c r="B101" s="200"/>
      <c r="C101" s="199"/>
      <c r="D101" s="205"/>
      <c r="E101" s="154"/>
      <c r="F101" s="212"/>
      <c r="G101" s="205"/>
      <c r="H101" s="214"/>
      <c r="I101" s="217"/>
      <c r="J101" s="158"/>
      <c r="K101" s="163"/>
      <c r="L101" s="163"/>
      <c r="M101" s="163"/>
      <c r="N101" s="163"/>
      <c r="O101" s="158"/>
      <c r="P101" s="158"/>
      <c r="Q101" s="158"/>
      <c r="R101" s="53"/>
      <c r="S101" s="56"/>
    </row>
    <row r="102" ht="12.75" outlineLevel="4">
      <c r="A102" s="89"/>
      <c r="B102" s="248"/>
      <c r="C102" s="249">
        <v>27</v>
      </c>
      <c r="D102" s="250" t="s">
        <v>68</v>
      </c>
      <c r="E102" s="251" t="s">
        <v>163</v>
      </c>
      <c r="F102" s="252" t="s">
        <v>164</v>
      </c>
      <c r="G102" s="250" t="s">
        <v>71</v>
      </c>
      <c r="H102" s="253">
        <v>1290</v>
      </c>
      <c r="I102" s="254">
        <v>0</v>
      </c>
      <c r="J102" s="255">
        <f>H102*I102</f>
        <v>0</v>
      </c>
      <c r="K102" s="253">
        <v>0.10434</v>
      </c>
      <c r="L102" s="253">
        <f>H102*K102</f>
        <v>134.5986</v>
      </c>
      <c r="M102" s="253"/>
      <c r="N102" s="253">
        <f>H102*M102</f>
        <v>0</v>
      </c>
      <c r="O102" s="255">
        <v>21</v>
      </c>
      <c r="P102" s="255">
        <f>J102*(O102/100)</f>
        <v>0</v>
      </c>
      <c r="Q102" s="255">
        <f>J102+P102</f>
        <v>0</v>
      </c>
      <c r="R102" s="56"/>
      <c r="S102" s="56"/>
      <c r="T102" s="56"/>
    </row>
    <row r="103" ht="12.75" outlineLevel="5">
      <c r="A103" s="256"/>
      <c r="B103" s="257"/>
      <c r="C103" s="257"/>
      <c r="D103" s="258"/>
      <c r="E103" s="264" t="s">
        <v>17</v>
      </c>
      <c r="F103" s="260" t="s">
        <v>165</v>
      </c>
      <c r="G103" s="258"/>
      <c r="H103" s="261">
        <v>1290</v>
      </c>
      <c r="I103" s="262"/>
      <c r="J103" s="263"/>
      <c r="K103" s="261"/>
      <c r="L103" s="261"/>
      <c r="M103" s="261"/>
      <c r="N103" s="261"/>
      <c r="O103" s="263"/>
      <c r="P103" s="263"/>
      <c r="Q103" s="263"/>
      <c r="R103" s="53"/>
      <c r="S103" s="56"/>
    </row>
    <row r="104" ht="12.75" outlineLevel="5">
      <c r="A104" s="256"/>
      <c r="B104" s="257"/>
      <c r="C104" s="257"/>
      <c r="D104" s="258"/>
      <c r="E104" s="264"/>
      <c r="F104" s="260" t="s">
        <v>166</v>
      </c>
      <c r="G104" s="258"/>
      <c r="H104" s="261">
        <v>0</v>
      </c>
      <c r="I104" s="262"/>
      <c r="J104" s="263"/>
      <c r="K104" s="261"/>
      <c r="L104" s="261"/>
      <c r="M104" s="261"/>
      <c r="N104" s="261"/>
      <c r="O104" s="263"/>
      <c r="P104" s="263"/>
      <c r="Q104" s="263"/>
      <c r="R104" s="53"/>
      <c r="S104" s="56"/>
    </row>
    <row r="105" ht="7.5" customHeight="1" outlineLevel="5">
      <c r="A105" s="56"/>
      <c r="B105" s="200"/>
      <c r="C105" s="199"/>
      <c r="D105" s="205"/>
      <c r="E105" s="154"/>
      <c r="F105" s="212"/>
      <c r="G105" s="205"/>
      <c r="H105" s="214"/>
      <c r="I105" s="217"/>
      <c r="J105" s="158"/>
      <c r="K105" s="163"/>
      <c r="L105" s="163"/>
      <c r="M105" s="163"/>
      <c r="N105" s="163"/>
      <c r="O105" s="158"/>
      <c r="P105" s="158"/>
      <c r="Q105" s="158"/>
      <c r="R105" s="53"/>
      <c r="S105" s="56"/>
    </row>
    <row r="106" ht="12.75" outlineLevel="4">
      <c r="A106" s="89"/>
      <c r="B106" s="248"/>
      <c r="C106" s="249">
        <v>28</v>
      </c>
      <c r="D106" s="250" t="s">
        <v>68</v>
      </c>
      <c r="E106" s="251" t="s">
        <v>167</v>
      </c>
      <c r="F106" s="252" t="s">
        <v>168</v>
      </c>
      <c r="G106" s="250" t="s">
        <v>71</v>
      </c>
      <c r="H106" s="253">
        <v>258</v>
      </c>
      <c r="I106" s="254">
        <v>0</v>
      </c>
      <c r="J106" s="255">
        <f>H106*I106</f>
        <v>0</v>
      </c>
      <c r="K106" s="253"/>
      <c r="L106" s="253">
        <f>H106*K106</f>
        <v>0</v>
      </c>
      <c r="M106" s="253"/>
      <c r="N106" s="253">
        <f>H106*M106</f>
        <v>0</v>
      </c>
      <c r="O106" s="255">
        <v>21</v>
      </c>
      <c r="P106" s="255">
        <f>J106*(O106/100)</f>
        <v>0</v>
      </c>
      <c r="Q106" s="255">
        <f>J106+P106</f>
        <v>0</v>
      </c>
      <c r="R106" s="56"/>
      <c r="S106" s="56"/>
      <c r="T106" s="56"/>
    </row>
    <row r="107" ht="12.75" outlineLevel="5">
      <c r="A107" s="256"/>
      <c r="B107" s="257"/>
      <c r="C107" s="257"/>
      <c r="D107" s="258"/>
      <c r="E107" s="264" t="s">
        <v>17</v>
      </c>
      <c r="F107" s="260" t="s">
        <v>169</v>
      </c>
      <c r="G107" s="258"/>
      <c r="H107" s="261">
        <v>258</v>
      </c>
      <c r="I107" s="262"/>
      <c r="J107" s="263"/>
      <c r="K107" s="261"/>
      <c r="L107" s="261"/>
      <c r="M107" s="261"/>
      <c r="N107" s="261"/>
      <c r="O107" s="263"/>
      <c r="P107" s="263"/>
      <c r="Q107" s="263"/>
      <c r="R107" s="53"/>
      <c r="S107" s="56"/>
    </row>
    <row r="108" ht="7.5" customHeight="1" outlineLevel="5">
      <c r="A108" s="56"/>
      <c r="B108" s="200"/>
      <c r="C108" s="199"/>
      <c r="D108" s="205"/>
      <c r="E108" s="154"/>
      <c r="F108" s="212"/>
      <c r="G108" s="205"/>
      <c r="H108" s="214"/>
      <c r="I108" s="217"/>
      <c r="J108" s="158"/>
      <c r="K108" s="163"/>
      <c r="L108" s="163"/>
      <c r="M108" s="163"/>
      <c r="N108" s="163"/>
      <c r="O108" s="158"/>
      <c r="P108" s="158"/>
      <c r="Q108" s="158"/>
      <c r="R108" s="53"/>
      <c r="S108" s="56"/>
    </row>
    <row r="109" ht="12.75" outlineLevel="4">
      <c r="A109" s="89"/>
      <c r="B109" s="248"/>
      <c r="C109" s="249">
        <v>29</v>
      </c>
      <c r="D109" s="250" t="s">
        <v>68</v>
      </c>
      <c r="E109" s="251" t="s">
        <v>170</v>
      </c>
      <c r="F109" s="252" t="s">
        <v>171</v>
      </c>
      <c r="G109" s="250" t="s">
        <v>71</v>
      </c>
      <c r="H109" s="253">
        <v>1290</v>
      </c>
      <c r="I109" s="254">
        <v>0</v>
      </c>
      <c r="J109" s="255">
        <f>H109*I109</f>
        <v>0</v>
      </c>
      <c r="K109" s="253"/>
      <c r="L109" s="253">
        <f>H109*K109</f>
        <v>0</v>
      </c>
      <c r="M109" s="253"/>
      <c r="N109" s="253">
        <f>H109*M109</f>
        <v>0</v>
      </c>
      <c r="O109" s="255">
        <v>21</v>
      </c>
      <c r="P109" s="255">
        <f>J109*(O109/100)</f>
        <v>0</v>
      </c>
      <c r="Q109" s="255">
        <f>J109+P109</f>
        <v>0</v>
      </c>
      <c r="R109" s="56"/>
      <c r="S109" s="56"/>
      <c r="T109" s="56"/>
    </row>
    <row r="110" ht="12.75" outlineLevel="5">
      <c r="A110" s="256"/>
      <c r="B110" s="257"/>
      <c r="C110" s="257"/>
      <c r="D110" s="258"/>
      <c r="E110" s="264" t="s">
        <v>17</v>
      </c>
      <c r="F110" s="260" t="s">
        <v>172</v>
      </c>
      <c r="G110" s="258"/>
      <c r="H110" s="261">
        <v>1290</v>
      </c>
      <c r="I110" s="262"/>
      <c r="J110" s="263"/>
      <c r="K110" s="261"/>
      <c r="L110" s="261"/>
      <c r="M110" s="261"/>
      <c r="N110" s="261"/>
      <c r="O110" s="263"/>
      <c r="P110" s="263"/>
      <c r="Q110" s="263"/>
      <c r="R110" s="53"/>
      <c r="S110" s="56"/>
    </row>
    <row r="111" ht="7.5" customHeight="1" outlineLevel="5">
      <c r="A111" s="56"/>
      <c r="B111" s="200"/>
      <c r="C111" s="199"/>
      <c r="D111" s="205"/>
      <c r="E111" s="154"/>
      <c r="F111" s="212"/>
      <c r="G111" s="205"/>
      <c r="H111" s="214"/>
      <c r="I111" s="217"/>
      <c r="J111" s="158"/>
      <c r="K111" s="163"/>
      <c r="L111" s="163"/>
      <c r="M111" s="163"/>
      <c r="N111" s="163"/>
      <c r="O111" s="158"/>
      <c r="P111" s="158"/>
      <c r="Q111" s="158"/>
      <c r="R111" s="53"/>
      <c r="S111" s="56"/>
    </row>
    <row r="112" ht="12.75" outlineLevel="4">
      <c r="A112" s="89"/>
      <c r="B112" s="248"/>
      <c r="C112" s="249">
        <v>30</v>
      </c>
      <c r="D112" s="250" t="s">
        <v>68</v>
      </c>
      <c r="E112" s="251" t="s">
        <v>173</v>
      </c>
      <c r="F112" s="252" t="s">
        <v>174</v>
      </c>
      <c r="G112" s="250" t="s">
        <v>71</v>
      </c>
      <c r="H112" s="253">
        <v>1290</v>
      </c>
      <c r="I112" s="254">
        <v>0</v>
      </c>
      <c r="J112" s="255">
        <f>H112*I112</f>
        <v>0</v>
      </c>
      <c r="K112" s="253"/>
      <c r="L112" s="253">
        <f>H112*K112</f>
        <v>0</v>
      </c>
      <c r="M112" s="253"/>
      <c r="N112" s="253">
        <f>H112*M112</f>
        <v>0</v>
      </c>
      <c r="O112" s="255">
        <v>21</v>
      </c>
      <c r="P112" s="255">
        <f>J112*(O112/100)</f>
        <v>0</v>
      </c>
      <c r="Q112" s="255">
        <f>J112+P112</f>
        <v>0</v>
      </c>
      <c r="R112" s="56"/>
      <c r="S112" s="56"/>
      <c r="T112" s="56"/>
    </row>
    <row r="113" ht="12.75" outlineLevel="5">
      <c r="A113" s="256"/>
      <c r="B113" s="257"/>
      <c r="C113" s="257"/>
      <c r="D113" s="258"/>
      <c r="E113" s="264" t="s">
        <v>17</v>
      </c>
      <c r="F113" s="260" t="s">
        <v>165</v>
      </c>
      <c r="G113" s="258"/>
      <c r="H113" s="261">
        <v>1290</v>
      </c>
      <c r="I113" s="262"/>
      <c r="J113" s="263"/>
      <c r="K113" s="261"/>
      <c r="L113" s="261"/>
      <c r="M113" s="261"/>
      <c r="N113" s="261"/>
      <c r="O113" s="263"/>
      <c r="P113" s="263"/>
      <c r="Q113" s="263"/>
      <c r="R113" s="53"/>
      <c r="S113" s="56"/>
    </row>
    <row r="114" ht="7.5" customHeight="1" outlineLevel="5">
      <c r="A114" s="56"/>
      <c r="B114" s="200"/>
      <c r="C114" s="199"/>
      <c r="D114" s="205"/>
      <c r="E114" s="154"/>
      <c r="F114" s="212"/>
      <c r="G114" s="205"/>
      <c r="H114" s="214"/>
      <c r="I114" s="217"/>
      <c r="J114" s="158"/>
      <c r="K114" s="163"/>
      <c r="L114" s="163"/>
      <c r="M114" s="163"/>
      <c r="N114" s="163"/>
      <c r="O114" s="158"/>
      <c r="P114" s="158"/>
      <c r="Q114" s="158"/>
      <c r="R114" s="53"/>
      <c r="S114" s="56"/>
    </row>
    <row r="115" ht="12.75" outlineLevel="4">
      <c r="A115" s="89"/>
      <c r="B115" s="248"/>
      <c r="C115" s="249">
        <v>31</v>
      </c>
      <c r="D115" s="250" t="s">
        <v>124</v>
      </c>
      <c r="E115" s="251" t="s">
        <v>175</v>
      </c>
      <c r="F115" s="252" t="s">
        <v>176</v>
      </c>
      <c r="G115" s="250" t="s">
        <v>71</v>
      </c>
      <c r="H115" s="253">
        <v>352.26</v>
      </c>
      <c r="I115" s="254">
        <v>0</v>
      </c>
      <c r="J115" s="255">
        <f>H115*I115</f>
        <v>0</v>
      </c>
      <c r="K115" s="253">
        <v>0.176</v>
      </c>
      <c r="L115" s="253">
        <f>H115*K115</f>
        <v>61.997759999999987</v>
      </c>
      <c r="M115" s="253"/>
      <c r="N115" s="253">
        <f>H115*M115</f>
        <v>0</v>
      </c>
      <c r="O115" s="255">
        <v>21</v>
      </c>
      <c r="P115" s="255">
        <f>J115*(O115/100)</f>
        <v>0</v>
      </c>
      <c r="Q115" s="255">
        <f>J115+P115</f>
        <v>0</v>
      </c>
      <c r="R115" s="56"/>
      <c r="S115" s="56"/>
      <c r="T115" s="56"/>
    </row>
    <row r="116" ht="12.75" outlineLevel="5">
      <c r="A116" s="256"/>
      <c r="B116" s="257"/>
      <c r="C116" s="257"/>
      <c r="D116" s="258"/>
      <c r="E116" s="264" t="s">
        <v>17</v>
      </c>
      <c r="F116" s="260" t="s">
        <v>177</v>
      </c>
      <c r="G116" s="258"/>
      <c r="H116" s="261">
        <v>352.26</v>
      </c>
      <c r="I116" s="262"/>
      <c r="J116" s="263"/>
      <c r="K116" s="261"/>
      <c r="L116" s="261"/>
      <c r="M116" s="261"/>
      <c r="N116" s="261"/>
      <c r="O116" s="263"/>
      <c r="P116" s="263"/>
      <c r="Q116" s="263"/>
      <c r="R116" s="53"/>
      <c r="S116" s="56"/>
    </row>
    <row r="117" ht="7.5" customHeight="1" outlineLevel="5">
      <c r="A117" s="56"/>
      <c r="B117" s="200"/>
      <c r="C117" s="199"/>
      <c r="D117" s="205"/>
      <c r="E117" s="154"/>
      <c r="F117" s="212"/>
      <c r="G117" s="205"/>
      <c r="H117" s="214"/>
      <c r="I117" s="217"/>
      <c r="J117" s="158"/>
      <c r="K117" s="163"/>
      <c r="L117" s="163"/>
      <c r="M117" s="163"/>
      <c r="N117" s="163"/>
      <c r="O117" s="158"/>
      <c r="P117" s="158"/>
      <c r="Q117" s="158"/>
      <c r="R117" s="53"/>
      <c r="S117" s="56"/>
    </row>
    <row r="118" ht="12.75" outlineLevel="4">
      <c r="A118" s="89"/>
      <c r="B118" s="248"/>
      <c r="C118" s="249">
        <v>32</v>
      </c>
      <c r="D118" s="250" t="s">
        <v>68</v>
      </c>
      <c r="E118" s="251" t="s">
        <v>178</v>
      </c>
      <c r="F118" s="252" t="s">
        <v>179</v>
      </c>
      <c r="G118" s="250" t="s">
        <v>71</v>
      </c>
      <c r="H118" s="253">
        <v>342</v>
      </c>
      <c r="I118" s="254">
        <v>0</v>
      </c>
      <c r="J118" s="255">
        <f>H118*I118</f>
        <v>0</v>
      </c>
      <c r="K118" s="253">
        <v>0.11162</v>
      </c>
      <c r="L118" s="253">
        <f>H118*K118</f>
        <v>38.17404</v>
      </c>
      <c r="M118" s="253"/>
      <c r="N118" s="253">
        <f>H118*M118</f>
        <v>0</v>
      </c>
      <c r="O118" s="255">
        <v>21</v>
      </c>
      <c r="P118" s="255">
        <f>J118*(O118/100)</f>
        <v>0</v>
      </c>
      <c r="Q118" s="255">
        <f>J118+P118</f>
        <v>0</v>
      </c>
      <c r="R118" s="56"/>
      <c r="S118" s="56"/>
      <c r="T118" s="56"/>
    </row>
    <row r="119" ht="12.75" outlineLevel="5">
      <c r="A119" s="256"/>
      <c r="B119" s="257"/>
      <c r="C119" s="257"/>
      <c r="D119" s="258"/>
      <c r="E119" s="264" t="s">
        <v>17</v>
      </c>
      <c r="F119" s="260" t="s">
        <v>180</v>
      </c>
      <c r="G119" s="258"/>
      <c r="H119" s="261">
        <v>342</v>
      </c>
      <c r="I119" s="262"/>
      <c r="J119" s="263"/>
      <c r="K119" s="261"/>
      <c r="L119" s="261"/>
      <c r="M119" s="261"/>
      <c r="N119" s="261"/>
      <c r="O119" s="263"/>
      <c r="P119" s="263"/>
      <c r="Q119" s="263"/>
      <c r="R119" s="53"/>
      <c r="S119" s="56"/>
    </row>
    <row r="120" ht="7.5" customHeight="1" outlineLevel="5">
      <c r="A120" s="56"/>
      <c r="B120" s="200"/>
      <c r="C120" s="199"/>
      <c r="D120" s="205"/>
      <c r="E120" s="154"/>
      <c r="F120" s="212"/>
      <c r="G120" s="205"/>
      <c r="H120" s="214"/>
      <c r="I120" s="217"/>
      <c r="J120" s="158"/>
      <c r="K120" s="163"/>
      <c r="L120" s="163"/>
      <c r="M120" s="163"/>
      <c r="N120" s="163"/>
      <c r="O120" s="158"/>
      <c r="P120" s="158"/>
      <c r="Q120" s="158"/>
      <c r="R120" s="53"/>
      <c r="S120" s="56"/>
    </row>
    <row r="121" ht="12.75" outlineLevel="4">
      <c r="B121" s="53"/>
      <c r="C121" s="53"/>
      <c r="D121" s="53"/>
      <c r="E121" s="53"/>
      <c r="F121" s="53"/>
      <c r="G121" s="53"/>
      <c r="H121" s="53"/>
      <c r="I121" s="56"/>
      <c r="J121" s="56"/>
      <c r="K121" s="53"/>
      <c r="L121" s="53"/>
      <c r="M121" s="53"/>
      <c r="N121" s="53"/>
      <c r="O121" s="53"/>
      <c r="P121" s="56"/>
      <c r="Q121" s="56"/>
    </row>
    <row r="122" ht="12.75" outlineLevel="3">
      <c r="A122" s="193" t="s">
        <v>50</v>
      </c>
      <c r="B122" s="241">
        <v>4</v>
      </c>
      <c r="C122" s="242"/>
      <c r="D122" s="243" t="s">
        <v>67</v>
      </c>
      <c r="E122" s="243"/>
      <c r="F122" s="244" t="s">
        <v>51</v>
      </c>
      <c r="G122" s="243"/>
      <c r="H122" s="245"/>
      <c r="I122" s="246"/>
      <c r="J122" s="195">
        <f>SUBTOTAL(9,J123:J171)</f>
        <v>0</v>
      </c>
      <c r="K122" s="245"/>
      <c r="L122" s="196">
        <f>SUBTOTAL(9,L123:L171)</f>
        <v>16.6237609</v>
      </c>
      <c r="M122" s="245"/>
      <c r="N122" s="196">
        <f>SUBTOTAL(9,N123:N171)</f>
        <v>0</v>
      </c>
      <c r="O122" s="247"/>
      <c r="P122" s="195">
        <f>SUBTOTAL(9,P123:P171)</f>
        <v>0</v>
      </c>
      <c r="Q122" s="195">
        <f>SUBTOTAL(9,Q123:Q171)</f>
        <v>0</v>
      </c>
      <c r="R122" s="53"/>
      <c r="S122" s="56"/>
      <c r="T122" s="56"/>
    </row>
    <row r="123" ht="12.75" outlineLevel="4">
      <c r="A123" s="89"/>
      <c r="B123" s="248"/>
      <c r="C123" s="249">
        <v>33</v>
      </c>
      <c r="D123" s="250" t="s">
        <v>124</v>
      </c>
      <c r="E123" s="251" t="s">
        <v>181</v>
      </c>
      <c r="F123" s="252" t="s">
        <v>182</v>
      </c>
      <c r="G123" s="250" t="s">
        <v>89</v>
      </c>
      <c r="H123" s="253">
        <v>9.4500000000000013</v>
      </c>
      <c r="I123" s="254">
        <v>0</v>
      </c>
      <c r="J123" s="255">
        <f>H123*I123</f>
        <v>0</v>
      </c>
      <c r="K123" s="253">
        <v>0.00342</v>
      </c>
      <c r="L123" s="253">
        <f>H123*K123</f>
        <v>0.032319</v>
      </c>
      <c r="M123" s="253"/>
      <c r="N123" s="253">
        <f>H123*M123</f>
        <v>0</v>
      </c>
      <c r="O123" s="255">
        <v>21</v>
      </c>
      <c r="P123" s="255">
        <f>J123*(O123/100)</f>
        <v>0</v>
      </c>
      <c r="Q123" s="255">
        <f>J123+P123</f>
        <v>0</v>
      </c>
      <c r="R123" s="56"/>
      <c r="S123" s="56"/>
      <c r="T123" s="56"/>
    </row>
    <row r="124" ht="12.75" outlineLevel="5">
      <c r="A124" s="256"/>
      <c r="B124" s="257"/>
      <c r="C124" s="257"/>
      <c r="D124" s="258"/>
      <c r="E124" s="264" t="s">
        <v>17</v>
      </c>
      <c r="F124" s="260" t="s">
        <v>183</v>
      </c>
      <c r="G124" s="258"/>
      <c r="H124" s="261">
        <v>9.4500000000000013</v>
      </c>
      <c r="I124" s="262"/>
      <c r="J124" s="263"/>
      <c r="K124" s="261"/>
      <c r="L124" s="261"/>
      <c r="M124" s="261"/>
      <c r="N124" s="261"/>
      <c r="O124" s="263"/>
      <c r="P124" s="263"/>
      <c r="Q124" s="263"/>
      <c r="R124" s="53"/>
      <c r="S124" s="56"/>
    </row>
    <row r="125" ht="12.75" outlineLevel="5">
      <c r="A125" s="256"/>
      <c r="B125" s="257"/>
      <c r="C125" s="257"/>
      <c r="D125" s="258"/>
      <c r="E125" s="264"/>
      <c r="F125" s="260" t="s">
        <v>184</v>
      </c>
      <c r="G125" s="258"/>
      <c r="H125" s="261">
        <v>0</v>
      </c>
      <c r="I125" s="262"/>
      <c r="J125" s="263"/>
      <c r="K125" s="261"/>
      <c r="L125" s="261"/>
      <c r="M125" s="261"/>
      <c r="N125" s="261"/>
      <c r="O125" s="263"/>
      <c r="P125" s="263"/>
      <c r="Q125" s="263"/>
      <c r="R125" s="53"/>
      <c r="S125" s="56"/>
    </row>
    <row r="126" ht="7.5" customHeight="1" outlineLevel="5">
      <c r="A126" s="56"/>
      <c r="B126" s="200"/>
      <c r="C126" s="199"/>
      <c r="D126" s="205"/>
      <c r="E126" s="154"/>
      <c r="F126" s="212"/>
      <c r="G126" s="205"/>
      <c r="H126" s="214"/>
      <c r="I126" s="217"/>
      <c r="J126" s="158"/>
      <c r="K126" s="163"/>
      <c r="L126" s="163"/>
      <c r="M126" s="163"/>
      <c r="N126" s="163"/>
      <c r="O126" s="158"/>
      <c r="P126" s="158"/>
      <c r="Q126" s="158"/>
      <c r="R126" s="53"/>
      <c r="S126" s="56"/>
    </row>
    <row r="127" ht="12.75" outlineLevel="4">
      <c r="A127" s="89"/>
      <c r="B127" s="248"/>
      <c r="C127" s="249">
        <v>34</v>
      </c>
      <c r="D127" s="250" t="s">
        <v>68</v>
      </c>
      <c r="E127" s="251" t="s">
        <v>185</v>
      </c>
      <c r="F127" s="252" t="s">
        <v>186</v>
      </c>
      <c r="G127" s="250" t="s">
        <v>102</v>
      </c>
      <c r="H127" s="253">
        <v>1.4700000000000003</v>
      </c>
      <c r="I127" s="254">
        <v>0</v>
      </c>
      <c r="J127" s="255">
        <f>H127*I127</f>
        <v>0</v>
      </c>
      <c r="K127" s="253">
        <v>1.89077</v>
      </c>
      <c r="L127" s="253">
        <f>H127*K127</f>
        <v>2.7794319000000006</v>
      </c>
      <c r="M127" s="253"/>
      <c r="N127" s="253">
        <f>H127*M127</f>
        <v>0</v>
      </c>
      <c r="O127" s="255">
        <v>21</v>
      </c>
      <c r="P127" s="255">
        <f>J127*(O127/100)</f>
        <v>0</v>
      </c>
      <c r="Q127" s="255">
        <f>J127+P127</f>
        <v>0</v>
      </c>
      <c r="R127" s="56"/>
      <c r="S127" s="56"/>
      <c r="T127" s="56"/>
    </row>
    <row r="128" ht="12.75" outlineLevel="5">
      <c r="A128" s="256"/>
      <c r="B128" s="257"/>
      <c r="C128" s="257"/>
      <c r="D128" s="258"/>
      <c r="E128" s="264" t="s">
        <v>17</v>
      </c>
      <c r="F128" s="260" t="s">
        <v>187</v>
      </c>
      <c r="G128" s="258"/>
      <c r="H128" s="261">
        <v>0.72000000000000013</v>
      </c>
      <c r="I128" s="262"/>
      <c r="J128" s="263"/>
      <c r="K128" s="261"/>
      <c r="L128" s="261"/>
      <c r="M128" s="261"/>
      <c r="N128" s="261"/>
      <c r="O128" s="263"/>
      <c r="P128" s="263"/>
      <c r="Q128" s="263"/>
      <c r="R128" s="53"/>
      <c r="S128" s="56"/>
    </row>
    <row r="129" ht="12.75" outlineLevel="5">
      <c r="A129" s="256"/>
      <c r="B129" s="257"/>
      <c r="C129" s="257"/>
      <c r="D129" s="258"/>
      <c r="E129" s="264"/>
      <c r="F129" s="260" t="s">
        <v>188</v>
      </c>
      <c r="G129" s="258"/>
      <c r="H129" s="261">
        <v>0.75</v>
      </c>
      <c r="I129" s="262"/>
      <c r="J129" s="263"/>
      <c r="K129" s="261"/>
      <c r="L129" s="261"/>
      <c r="M129" s="261"/>
      <c r="N129" s="261"/>
      <c r="O129" s="263"/>
      <c r="P129" s="263"/>
      <c r="Q129" s="263"/>
      <c r="R129" s="53"/>
      <c r="S129" s="56"/>
    </row>
    <row r="130" ht="12.75" outlineLevel="5">
      <c r="A130" s="256"/>
      <c r="B130" s="257"/>
      <c r="C130" s="257"/>
      <c r="D130" s="258"/>
      <c r="E130" s="264"/>
      <c r="F130" s="260" t="s">
        <v>189</v>
      </c>
      <c r="G130" s="258"/>
      <c r="H130" s="261">
        <v>0</v>
      </c>
      <c r="I130" s="262"/>
      <c r="J130" s="263"/>
      <c r="K130" s="261"/>
      <c r="L130" s="261"/>
      <c r="M130" s="261"/>
      <c r="N130" s="261"/>
      <c r="O130" s="263"/>
      <c r="P130" s="263"/>
      <c r="Q130" s="263"/>
      <c r="R130" s="53"/>
      <c r="S130" s="56"/>
    </row>
    <row r="131" ht="7.5" customHeight="1" outlineLevel="5">
      <c r="A131" s="56"/>
      <c r="B131" s="200"/>
      <c r="C131" s="199"/>
      <c r="D131" s="205"/>
      <c r="E131" s="154"/>
      <c r="F131" s="212"/>
      <c r="G131" s="205"/>
      <c r="H131" s="214"/>
      <c r="I131" s="217"/>
      <c r="J131" s="158"/>
      <c r="K131" s="163"/>
      <c r="L131" s="163"/>
      <c r="M131" s="163"/>
      <c r="N131" s="163"/>
      <c r="O131" s="158"/>
      <c r="P131" s="158"/>
      <c r="Q131" s="158"/>
      <c r="R131" s="53"/>
      <c r="S131" s="56"/>
    </row>
    <row r="132" ht="12.75" outlineLevel="4">
      <c r="A132" s="89"/>
      <c r="B132" s="248"/>
      <c r="C132" s="249">
        <v>35</v>
      </c>
      <c r="D132" s="250" t="s">
        <v>124</v>
      </c>
      <c r="E132" s="251" t="s">
        <v>190</v>
      </c>
      <c r="F132" s="252" t="s">
        <v>191</v>
      </c>
      <c r="G132" s="250" t="s">
        <v>98</v>
      </c>
      <c r="H132" s="253">
        <v>3</v>
      </c>
      <c r="I132" s="254">
        <v>0</v>
      </c>
      <c r="J132" s="255">
        <f>H132*I132</f>
        <v>0</v>
      </c>
      <c r="K132" s="253">
        <v>0.0506</v>
      </c>
      <c r="L132" s="253">
        <f>H132*K132</f>
        <v>0.1518</v>
      </c>
      <c r="M132" s="253"/>
      <c r="N132" s="253">
        <f>H132*M132</f>
        <v>0</v>
      </c>
      <c r="O132" s="255">
        <v>21</v>
      </c>
      <c r="P132" s="255">
        <f>J132*(O132/100)</f>
        <v>0</v>
      </c>
      <c r="Q132" s="255">
        <f>J132+P132</f>
        <v>0</v>
      </c>
      <c r="R132" s="56"/>
      <c r="S132" s="56"/>
      <c r="T132" s="56"/>
    </row>
    <row r="133" ht="12.75" outlineLevel="5">
      <c r="A133" s="256"/>
      <c r="B133" s="257"/>
      <c r="C133" s="257"/>
      <c r="D133" s="258"/>
      <c r="E133" s="264" t="s">
        <v>17</v>
      </c>
      <c r="F133" s="260" t="s">
        <v>192</v>
      </c>
      <c r="G133" s="258"/>
      <c r="H133" s="261">
        <v>3</v>
      </c>
      <c r="I133" s="262"/>
      <c r="J133" s="263"/>
      <c r="K133" s="261"/>
      <c r="L133" s="261"/>
      <c r="M133" s="261"/>
      <c r="N133" s="261"/>
      <c r="O133" s="263"/>
      <c r="P133" s="263"/>
      <c r="Q133" s="263"/>
      <c r="R133" s="53"/>
      <c r="S133" s="56"/>
    </row>
    <row r="134" ht="7.5" customHeight="1" outlineLevel="5">
      <c r="A134" s="56"/>
      <c r="B134" s="200"/>
      <c r="C134" s="199"/>
      <c r="D134" s="205"/>
      <c r="E134" s="154"/>
      <c r="F134" s="212"/>
      <c r="G134" s="205"/>
      <c r="H134" s="214"/>
      <c r="I134" s="217"/>
      <c r="J134" s="158"/>
      <c r="K134" s="163"/>
      <c r="L134" s="163"/>
      <c r="M134" s="163"/>
      <c r="N134" s="163"/>
      <c r="O134" s="158"/>
      <c r="P134" s="158"/>
      <c r="Q134" s="158"/>
      <c r="R134" s="53"/>
      <c r="S134" s="56"/>
    </row>
    <row r="135" ht="12.75" outlineLevel="4">
      <c r="A135" s="89"/>
      <c r="B135" s="248"/>
      <c r="C135" s="249">
        <v>36</v>
      </c>
      <c r="D135" s="250" t="s">
        <v>124</v>
      </c>
      <c r="E135" s="251" t="s">
        <v>193</v>
      </c>
      <c r="F135" s="252" t="s">
        <v>194</v>
      </c>
      <c r="G135" s="250" t="s">
        <v>98</v>
      </c>
      <c r="H135" s="253">
        <v>3</v>
      </c>
      <c r="I135" s="254">
        <v>0</v>
      </c>
      <c r="J135" s="255">
        <f>H135*I135</f>
        <v>0</v>
      </c>
      <c r="K135" s="253">
        <v>0.097</v>
      </c>
      <c r="L135" s="253">
        <f>H135*K135</f>
        <v>0.29100000000000006</v>
      </c>
      <c r="M135" s="253"/>
      <c r="N135" s="253">
        <f>H135*M135</f>
        <v>0</v>
      </c>
      <c r="O135" s="255">
        <v>21</v>
      </c>
      <c r="P135" s="255">
        <f>J135*(O135/100)</f>
        <v>0</v>
      </c>
      <c r="Q135" s="255">
        <f>J135+P135</f>
        <v>0</v>
      </c>
      <c r="R135" s="56"/>
      <c r="S135" s="56"/>
      <c r="T135" s="56"/>
    </row>
    <row r="136" ht="12.75" outlineLevel="5">
      <c r="A136" s="256"/>
      <c r="B136" s="257"/>
      <c r="C136" s="257"/>
      <c r="D136" s="258"/>
      <c r="E136" s="264" t="s">
        <v>17</v>
      </c>
      <c r="F136" s="260" t="s">
        <v>192</v>
      </c>
      <c r="G136" s="258"/>
      <c r="H136" s="261">
        <v>3</v>
      </c>
      <c r="I136" s="262"/>
      <c r="J136" s="263"/>
      <c r="K136" s="261"/>
      <c r="L136" s="261"/>
      <c r="M136" s="261"/>
      <c r="N136" s="261"/>
      <c r="O136" s="263"/>
      <c r="P136" s="263"/>
      <c r="Q136" s="263"/>
      <c r="R136" s="53"/>
      <c r="S136" s="56"/>
    </row>
    <row r="137" ht="7.5" customHeight="1" outlineLevel="5">
      <c r="A137" s="56"/>
      <c r="B137" s="200"/>
      <c r="C137" s="199"/>
      <c r="D137" s="205"/>
      <c r="E137" s="154"/>
      <c r="F137" s="212"/>
      <c r="G137" s="205"/>
      <c r="H137" s="214"/>
      <c r="I137" s="217"/>
      <c r="J137" s="158"/>
      <c r="K137" s="163"/>
      <c r="L137" s="163"/>
      <c r="M137" s="163"/>
      <c r="N137" s="163"/>
      <c r="O137" s="158"/>
      <c r="P137" s="158"/>
      <c r="Q137" s="158"/>
      <c r="R137" s="53"/>
      <c r="S137" s="56"/>
    </row>
    <row r="138" ht="12.75" outlineLevel="4">
      <c r="A138" s="89"/>
      <c r="B138" s="248"/>
      <c r="C138" s="249">
        <v>37</v>
      </c>
      <c r="D138" s="250" t="s">
        <v>124</v>
      </c>
      <c r="E138" s="251" t="s">
        <v>195</v>
      </c>
      <c r="F138" s="252" t="s">
        <v>196</v>
      </c>
      <c r="G138" s="250" t="s">
        <v>98</v>
      </c>
      <c r="H138" s="253">
        <v>3</v>
      </c>
      <c r="I138" s="254">
        <v>0</v>
      </c>
      <c r="J138" s="255">
        <f>H138*I138</f>
        <v>0</v>
      </c>
      <c r="K138" s="253">
        <v>0.111</v>
      </c>
      <c r="L138" s="253">
        <f>H138*K138</f>
        <v>0.333</v>
      </c>
      <c r="M138" s="253"/>
      <c r="N138" s="253">
        <f>H138*M138</f>
        <v>0</v>
      </c>
      <c r="O138" s="255">
        <v>21</v>
      </c>
      <c r="P138" s="255">
        <f>J138*(O138/100)</f>
        <v>0</v>
      </c>
      <c r="Q138" s="255">
        <f>J138+P138</f>
        <v>0</v>
      </c>
      <c r="R138" s="56"/>
      <c r="S138" s="56"/>
      <c r="T138" s="56"/>
    </row>
    <row r="139" ht="12.75" outlineLevel="5">
      <c r="A139" s="256"/>
      <c r="B139" s="257"/>
      <c r="C139" s="257"/>
      <c r="D139" s="258"/>
      <c r="E139" s="264" t="s">
        <v>17</v>
      </c>
      <c r="F139" s="260" t="s">
        <v>192</v>
      </c>
      <c r="G139" s="258"/>
      <c r="H139" s="261">
        <v>3</v>
      </c>
      <c r="I139" s="262"/>
      <c r="J139" s="263"/>
      <c r="K139" s="261"/>
      <c r="L139" s="261"/>
      <c r="M139" s="261"/>
      <c r="N139" s="261"/>
      <c r="O139" s="263"/>
      <c r="P139" s="263"/>
      <c r="Q139" s="263"/>
      <c r="R139" s="53"/>
      <c r="S139" s="56"/>
    </row>
    <row r="140" ht="7.5" customHeight="1" outlineLevel="5">
      <c r="A140" s="56"/>
      <c r="B140" s="200"/>
      <c r="C140" s="199"/>
      <c r="D140" s="205"/>
      <c r="E140" s="154"/>
      <c r="F140" s="212"/>
      <c r="G140" s="205"/>
      <c r="H140" s="214"/>
      <c r="I140" s="217"/>
      <c r="J140" s="158"/>
      <c r="K140" s="163"/>
      <c r="L140" s="163"/>
      <c r="M140" s="163"/>
      <c r="N140" s="163"/>
      <c r="O140" s="158"/>
      <c r="P140" s="158"/>
      <c r="Q140" s="158"/>
      <c r="R140" s="53"/>
      <c r="S140" s="56"/>
    </row>
    <row r="141" ht="12.75" outlineLevel="4">
      <c r="A141" s="89"/>
      <c r="B141" s="248"/>
      <c r="C141" s="249">
        <v>38</v>
      </c>
      <c r="D141" s="250" t="s">
        <v>124</v>
      </c>
      <c r="E141" s="251" t="s">
        <v>197</v>
      </c>
      <c r="F141" s="252" t="s">
        <v>198</v>
      </c>
      <c r="G141" s="250" t="s">
        <v>98</v>
      </c>
      <c r="H141" s="253">
        <v>3</v>
      </c>
      <c r="I141" s="254">
        <v>0</v>
      </c>
      <c r="J141" s="255">
        <f>H141*I141</f>
        <v>0</v>
      </c>
      <c r="K141" s="253">
        <v>0.027</v>
      </c>
      <c r="L141" s="253">
        <f>H141*K141</f>
        <v>0.081</v>
      </c>
      <c r="M141" s="253"/>
      <c r="N141" s="253">
        <f>H141*M141</f>
        <v>0</v>
      </c>
      <c r="O141" s="255">
        <v>21</v>
      </c>
      <c r="P141" s="255">
        <f>J141*(O141/100)</f>
        <v>0</v>
      </c>
      <c r="Q141" s="255">
        <f>J141+P141</f>
        <v>0</v>
      </c>
      <c r="R141" s="56"/>
      <c r="S141" s="56"/>
      <c r="T141" s="56"/>
    </row>
    <row r="142" ht="12.75" outlineLevel="5">
      <c r="A142" s="256"/>
      <c r="B142" s="257"/>
      <c r="C142" s="257"/>
      <c r="D142" s="258"/>
      <c r="E142" s="264" t="s">
        <v>17</v>
      </c>
      <c r="F142" s="260" t="s">
        <v>192</v>
      </c>
      <c r="G142" s="258"/>
      <c r="H142" s="261">
        <v>3</v>
      </c>
      <c r="I142" s="262"/>
      <c r="J142" s="263"/>
      <c r="K142" s="261"/>
      <c r="L142" s="261"/>
      <c r="M142" s="261"/>
      <c r="N142" s="261"/>
      <c r="O142" s="263"/>
      <c r="P142" s="263"/>
      <c r="Q142" s="263"/>
      <c r="R142" s="53"/>
      <c r="S142" s="56"/>
    </row>
    <row r="143" ht="7.5" customHeight="1" outlineLevel="5">
      <c r="A143" s="56"/>
      <c r="B143" s="200"/>
      <c r="C143" s="199"/>
      <c r="D143" s="205"/>
      <c r="E143" s="154"/>
      <c r="F143" s="212"/>
      <c r="G143" s="205"/>
      <c r="H143" s="214"/>
      <c r="I143" s="217"/>
      <c r="J143" s="158"/>
      <c r="K143" s="163"/>
      <c r="L143" s="163"/>
      <c r="M143" s="163"/>
      <c r="N143" s="163"/>
      <c r="O143" s="158"/>
      <c r="P143" s="158"/>
      <c r="Q143" s="158"/>
      <c r="R143" s="53"/>
      <c r="S143" s="56"/>
    </row>
    <row r="144" ht="12.75" outlineLevel="4">
      <c r="A144" s="89"/>
      <c r="B144" s="248"/>
      <c r="C144" s="249">
        <v>39</v>
      </c>
      <c r="D144" s="250" t="s">
        <v>124</v>
      </c>
      <c r="E144" s="251" t="s">
        <v>199</v>
      </c>
      <c r="F144" s="252" t="s">
        <v>200</v>
      </c>
      <c r="G144" s="250" t="s">
        <v>98</v>
      </c>
      <c r="H144" s="253">
        <v>3</v>
      </c>
      <c r="I144" s="254">
        <v>0</v>
      </c>
      <c r="J144" s="255">
        <f>H144*I144</f>
        <v>0</v>
      </c>
      <c r="K144" s="253">
        <v>0.006</v>
      </c>
      <c r="L144" s="253">
        <f>H144*K144</f>
        <v>0.018000000000000003</v>
      </c>
      <c r="M144" s="253"/>
      <c r="N144" s="253">
        <f>H144*M144</f>
        <v>0</v>
      </c>
      <c r="O144" s="255">
        <v>21</v>
      </c>
      <c r="P144" s="255">
        <f>J144*(O144/100)</f>
        <v>0</v>
      </c>
      <c r="Q144" s="255">
        <f>J144+P144</f>
        <v>0</v>
      </c>
      <c r="R144" s="56"/>
      <c r="S144" s="56"/>
      <c r="T144" s="56"/>
    </row>
    <row r="145" ht="12.75" outlineLevel="5">
      <c r="A145" s="256"/>
      <c r="B145" s="257"/>
      <c r="C145" s="257"/>
      <c r="D145" s="258"/>
      <c r="E145" s="264" t="s">
        <v>17</v>
      </c>
      <c r="F145" s="260" t="s">
        <v>192</v>
      </c>
      <c r="G145" s="258"/>
      <c r="H145" s="261">
        <v>3</v>
      </c>
      <c r="I145" s="262"/>
      <c r="J145" s="263"/>
      <c r="K145" s="261"/>
      <c r="L145" s="261"/>
      <c r="M145" s="261"/>
      <c r="N145" s="261"/>
      <c r="O145" s="263"/>
      <c r="P145" s="263"/>
      <c r="Q145" s="263"/>
      <c r="R145" s="53"/>
      <c r="S145" s="56"/>
    </row>
    <row r="146" ht="12.75" outlineLevel="5">
      <c r="A146" s="256"/>
      <c r="B146" s="257"/>
      <c r="C146" s="257"/>
      <c r="D146" s="258"/>
      <c r="E146" s="264"/>
      <c r="F146" s="260" t="s">
        <v>201</v>
      </c>
      <c r="G146" s="258"/>
      <c r="H146" s="261">
        <v>0</v>
      </c>
      <c r="I146" s="262"/>
      <c r="J146" s="263"/>
      <c r="K146" s="261"/>
      <c r="L146" s="261"/>
      <c r="M146" s="261"/>
      <c r="N146" s="261"/>
      <c r="O146" s="263"/>
      <c r="P146" s="263"/>
      <c r="Q146" s="263"/>
      <c r="R146" s="53"/>
      <c r="S146" s="56"/>
    </row>
    <row r="147" ht="7.5" customHeight="1" outlineLevel="5">
      <c r="A147" s="56"/>
      <c r="B147" s="200"/>
      <c r="C147" s="199"/>
      <c r="D147" s="205"/>
      <c r="E147" s="154"/>
      <c r="F147" s="212"/>
      <c r="G147" s="205"/>
      <c r="H147" s="214"/>
      <c r="I147" s="217"/>
      <c r="J147" s="158"/>
      <c r="K147" s="163"/>
      <c r="L147" s="163"/>
      <c r="M147" s="163"/>
      <c r="N147" s="163"/>
      <c r="O147" s="158"/>
      <c r="P147" s="158"/>
      <c r="Q147" s="158"/>
      <c r="R147" s="53"/>
      <c r="S147" s="56"/>
    </row>
    <row r="148" ht="12.75" outlineLevel="4">
      <c r="A148" s="89"/>
      <c r="B148" s="248"/>
      <c r="C148" s="249">
        <v>40</v>
      </c>
      <c r="D148" s="250" t="s">
        <v>68</v>
      </c>
      <c r="E148" s="251" t="s">
        <v>202</v>
      </c>
      <c r="F148" s="252" t="s">
        <v>203</v>
      </c>
      <c r="G148" s="250" t="s">
        <v>89</v>
      </c>
      <c r="H148" s="253">
        <v>9</v>
      </c>
      <c r="I148" s="254">
        <v>0</v>
      </c>
      <c r="J148" s="255">
        <f>H148*I148</f>
        <v>0</v>
      </c>
      <c r="K148" s="253">
        <v>1E-05</v>
      </c>
      <c r="L148" s="253">
        <f>H148*K148</f>
        <v>9E-05</v>
      </c>
      <c r="M148" s="253"/>
      <c r="N148" s="253">
        <f>H148*M148</f>
        <v>0</v>
      </c>
      <c r="O148" s="255">
        <v>21</v>
      </c>
      <c r="P148" s="255">
        <f>J148*(O148/100)</f>
        <v>0</v>
      </c>
      <c r="Q148" s="255">
        <f>J148+P148</f>
        <v>0</v>
      </c>
      <c r="R148" s="56"/>
      <c r="S148" s="56"/>
      <c r="T148" s="56"/>
    </row>
    <row r="149" ht="12.75" outlineLevel="5">
      <c r="A149" s="256"/>
      <c r="B149" s="257"/>
      <c r="C149" s="257"/>
      <c r="D149" s="258"/>
      <c r="E149" s="264" t="s">
        <v>17</v>
      </c>
      <c r="F149" s="260" t="s">
        <v>204</v>
      </c>
      <c r="G149" s="258"/>
      <c r="H149" s="261">
        <v>9</v>
      </c>
      <c r="I149" s="262"/>
      <c r="J149" s="263"/>
      <c r="K149" s="261"/>
      <c r="L149" s="261"/>
      <c r="M149" s="261"/>
      <c r="N149" s="261"/>
      <c r="O149" s="263"/>
      <c r="P149" s="263"/>
      <c r="Q149" s="263"/>
      <c r="R149" s="53"/>
      <c r="S149" s="56"/>
    </row>
    <row r="150" ht="12.75" outlineLevel="5">
      <c r="A150" s="256"/>
      <c r="B150" s="257"/>
      <c r="C150" s="257"/>
      <c r="D150" s="258"/>
      <c r="E150" s="264"/>
      <c r="F150" s="260" t="s">
        <v>205</v>
      </c>
      <c r="G150" s="258"/>
      <c r="H150" s="261">
        <v>0</v>
      </c>
      <c r="I150" s="262"/>
      <c r="J150" s="263"/>
      <c r="K150" s="261"/>
      <c r="L150" s="261"/>
      <c r="M150" s="261"/>
      <c r="N150" s="261"/>
      <c r="O150" s="263"/>
      <c r="P150" s="263"/>
      <c r="Q150" s="263"/>
      <c r="R150" s="53"/>
      <c r="S150" s="56"/>
    </row>
    <row r="151" ht="7.5" customHeight="1" outlineLevel="5">
      <c r="A151" s="56"/>
      <c r="B151" s="200"/>
      <c r="C151" s="199"/>
      <c r="D151" s="205"/>
      <c r="E151" s="154"/>
      <c r="F151" s="212"/>
      <c r="G151" s="205"/>
      <c r="H151" s="214"/>
      <c r="I151" s="217"/>
      <c r="J151" s="158"/>
      <c r="K151" s="163"/>
      <c r="L151" s="163"/>
      <c r="M151" s="163"/>
      <c r="N151" s="163"/>
      <c r="O151" s="158"/>
      <c r="P151" s="158"/>
      <c r="Q151" s="158"/>
      <c r="R151" s="53"/>
      <c r="S151" s="56"/>
    </row>
    <row r="152" ht="12.75" outlineLevel="4">
      <c r="A152" s="89"/>
      <c r="B152" s="248"/>
      <c r="C152" s="249">
        <v>41</v>
      </c>
      <c r="D152" s="250" t="s">
        <v>68</v>
      </c>
      <c r="E152" s="251" t="s">
        <v>206</v>
      </c>
      <c r="F152" s="252" t="s">
        <v>207</v>
      </c>
      <c r="G152" s="250" t="s">
        <v>98</v>
      </c>
      <c r="H152" s="253">
        <v>3</v>
      </c>
      <c r="I152" s="254">
        <v>0</v>
      </c>
      <c r="J152" s="255">
        <f>H152*I152</f>
        <v>0</v>
      </c>
      <c r="K152" s="253">
        <v>0.3409</v>
      </c>
      <c r="L152" s="253">
        <f>H152*K152</f>
        <v>1.0227</v>
      </c>
      <c r="M152" s="253"/>
      <c r="N152" s="253">
        <f>H152*M152</f>
        <v>0</v>
      </c>
      <c r="O152" s="255">
        <v>21</v>
      </c>
      <c r="P152" s="255">
        <f>J152*(O152/100)</f>
        <v>0</v>
      </c>
      <c r="Q152" s="255">
        <f>J152+P152</f>
        <v>0</v>
      </c>
      <c r="R152" s="56"/>
      <c r="S152" s="56"/>
      <c r="T152" s="56"/>
    </row>
    <row r="153" ht="12.75" outlineLevel="5">
      <c r="A153" s="256"/>
      <c r="B153" s="257"/>
      <c r="C153" s="257"/>
      <c r="D153" s="258"/>
      <c r="E153" s="264" t="s">
        <v>17</v>
      </c>
      <c r="F153" s="260" t="s">
        <v>192</v>
      </c>
      <c r="G153" s="258"/>
      <c r="H153" s="261">
        <v>3</v>
      </c>
      <c r="I153" s="262"/>
      <c r="J153" s="263"/>
      <c r="K153" s="261"/>
      <c r="L153" s="261"/>
      <c r="M153" s="261"/>
      <c r="N153" s="261"/>
      <c r="O153" s="263"/>
      <c r="P153" s="263"/>
      <c r="Q153" s="263"/>
      <c r="R153" s="53"/>
      <c r="S153" s="56"/>
    </row>
    <row r="154" ht="7.5" customHeight="1" outlineLevel="5">
      <c r="A154" s="56"/>
      <c r="B154" s="200"/>
      <c r="C154" s="199"/>
      <c r="D154" s="205"/>
      <c r="E154" s="154"/>
      <c r="F154" s="212"/>
      <c r="G154" s="205"/>
      <c r="H154" s="214"/>
      <c r="I154" s="217"/>
      <c r="J154" s="158"/>
      <c r="K154" s="163"/>
      <c r="L154" s="163"/>
      <c r="M154" s="163"/>
      <c r="N154" s="163"/>
      <c r="O154" s="158"/>
      <c r="P154" s="158"/>
      <c r="Q154" s="158"/>
      <c r="R154" s="53"/>
      <c r="S154" s="56"/>
    </row>
    <row r="155" ht="12.75" outlineLevel="4">
      <c r="A155" s="89"/>
      <c r="B155" s="248"/>
      <c r="C155" s="249">
        <v>42</v>
      </c>
      <c r="D155" s="250" t="s">
        <v>68</v>
      </c>
      <c r="E155" s="251" t="s">
        <v>208</v>
      </c>
      <c r="F155" s="252" t="s">
        <v>209</v>
      </c>
      <c r="G155" s="250" t="s">
        <v>98</v>
      </c>
      <c r="H155" s="253">
        <v>3</v>
      </c>
      <c r="I155" s="254">
        <v>0</v>
      </c>
      <c r="J155" s="255">
        <f>H155*I155</f>
        <v>0</v>
      </c>
      <c r="K155" s="253">
        <v>0.00702</v>
      </c>
      <c r="L155" s="253">
        <f>H155*K155</f>
        <v>0.021060000000000003</v>
      </c>
      <c r="M155" s="253"/>
      <c r="N155" s="253">
        <f>H155*M155</f>
        <v>0</v>
      </c>
      <c r="O155" s="255">
        <v>21</v>
      </c>
      <c r="P155" s="255">
        <f>J155*(O155/100)</f>
        <v>0</v>
      </c>
      <c r="Q155" s="255">
        <f>J155+P155</f>
        <v>0</v>
      </c>
      <c r="R155" s="56"/>
      <c r="S155" s="56"/>
      <c r="T155" s="56"/>
    </row>
    <row r="156" ht="12.75" outlineLevel="5">
      <c r="A156" s="256"/>
      <c r="B156" s="257"/>
      <c r="C156" s="257"/>
      <c r="D156" s="258"/>
      <c r="E156" s="264" t="s">
        <v>17</v>
      </c>
      <c r="F156" s="260" t="s">
        <v>192</v>
      </c>
      <c r="G156" s="258"/>
      <c r="H156" s="261">
        <v>3</v>
      </c>
      <c r="I156" s="262"/>
      <c r="J156" s="263"/>
      <c r="K156" s="261"/>
      <c r="L156" s="261"/>
      <c r="M156" s="261"/>
      <c r="N156" s="261"/>
      <c r="O156" s="263"/>
      <c r="P156" s="263"/>
      <c r="Q156" s="263"/>
      <c r="R156" s="53"/>
      <c r="S156" s="56"/>
    </row>
    <row r="157" ht="7.5" customHeight="1" outlineLevel="5">
      <c r="A157" s="56"/>
      <c r="B157" s="200"/>
      <c r="C157" s="199"/>
      <c r="D157" s="205"/>
      <c r="E157" s="154"/>
      <c r="F157" s="212"/>
      <c r="G157" s="205"/>
      <c r="H157" s="214"/>
      <c r="I157" s="217"/>
      <c r="J157" s="158"/>
      <c r="K157" s="163"/>
      <c r="L157" s="163"/>
      <c r="M157" s="163"/>
      <c r="N157" s="163"/>
      <c r="O157" s="158"/>
      <c r="P157" s="158"/>
      <c r="Q157" s="158"/>
      <c r="R157" s="53"/>
      <c r="S157" s="56"/>
    </row>
    <row r="158" ht="12.75" outlineLevel="4">
      <c r="A158" s="89"/>
      <c r="B158" s="248"/>
      <c r="C158" s="249">
        <v>43</v>
      </c>
      <c r="D158" s="250" t="s">
        <v>68</v>
      </c>
      <c r="E158" s="251" t="s">
        <v>210</v>
      </c>
      <c r="F158" s="252" t="s">
        <v>211</v>
      </c>
      <c r="G158" s="250" t="s">
        <v>98</v>
      </c>
      <c r="H158" s="253">
        <v>9</v>
      </c>
      <c r="I158" s="254">
        <v>0</v>
      </c>
      <c r="J158" s="255">
        <f>H158*I158</f>
        <v>0</v>
      </c>
      <c r="K158" s="253">
        <v>0.4208</v>
      </c>
      <c r="L158" s="253">
        <f>H158*K158</f>
        <v>3.7872</v>
      </c>
      <c r="M158" s="253"/>
      <c r="N158" s="253">
        <f>H158*M158</f>
        <v>0</v>
      </c>
      <c r="O158" s="255">
        <v>21</v>
      </c>
      <c r="P158" s="255">
        <f>J158*(O158/100)</f>
        <v>0</v>
      </c>
      <c r="Q158" s="255">
        <f>J158+P158</f>
        <v>0</v>
      </c>
      <c r="R158" s="56"/>
      <c r="S158" s="56"/>
      <c r="T158" s="56"/>
    </row>
    <row r="159" ht="12.75" outlineLevel="5">
      <c r="A159" s="256"/>
      <c r="B159" s="257"/>
      <c r="C159" s="257"/>
      <c r="D159" s="258"/>
      <c r="E159" s="264" t="s">
        <v>17</v>
      </c>
      <c r="F159" s="260" t="s">
        <v>212</v>
      </c>
      <c r="G159" s="258"/>
      <c r="H159" s="261">
        <v>9</v>
      </c>
      <c r="I159" s="262"/>
      <c r="J159" s="263"/>
      <c r="K159" s="261"/>
      <c r="L159" s="261"/>
      <c r="M159" s="261"/>
      <c r="N159" s="261"/>
      <c r="O159" s="263"/>
      <c r="P159" s="263"/>
      <c r="Q159" s="263"/>
      <c r="R159" s="53"/>
      <c r="S159" s="56"/>
    </row>
    <row r="160" ht="7.5" customHeight="1" outlineLevel="5">
      <c r="A160" s="56"/>
      <c r="B160" s="200"/>
      <c r="C160" s="199"/>
      <c r="D160" s="205"/>
      <c r="E160" s="154"/>
      <c r="F160" s="212"/>
      <c r="G160" s="205"/>
      <c r="H160" s="214"/>
      <c r="I160" s="217"/>
      <c r="J160" s="158"/>
      <c r="K160" s="163"/>
      <c r="L160" s="163"/>
      <c r="M160" s="163"/>
      <c r="N160" s="163"/>
      <c r="O160" s="158"/>
      <c r="P160" s="158"/>
      <c r="Q160" s="158"/>
      <c r="R160" s="53"/>
      <c r="S160" s="56"/>
    </row>
    <row r="161" ht="12.75" outlineLevel="4">
      <c r="A161" s="89"/>
      <c r="B161" s="248"/>
      <c r="C161" s="249">
        <v>44</v>
      </c>
      <c r="D161" s="250" t="s">
        <v>68</v>
      </c>
      <c r="E161" s="251" t="s">
        <v>213</v>
      </c>
      <c r="F161" s="252" t="s">
        <v>214</v>
      </c>
      <c r="G161" s="250" t="s">
        <v>98</v>
      </c>
      <c r="H161" s="253">
        <v>22</v>
      </c>
      <c r="I161" s="254">
        <v>0</v>
      </c>
      <c r="J161" s="255">
        <f>H161*I161</f>
        <v>0</v>
      </c>
      <c r="K161" s="253">
        <v>0.31108</v>
      </c>
      <c r="L161" s="253">
        <f>H161*K161</f>
        <v>6.84376</v>
      </c>
      <c r="M161" s="253"/>
      <c r="N161" s="253">
        <f>H161*M161</f>
        <v>0</v>
      </c>
      <c r="O161" s="255">
        <v>21</v>
      </c>
      <c r="P161" s="255">
        <f>J161*(O161/100)</f>
        <v>0</v>
      </c>
      <c r="Q161" s="255">
        <f>J161+P161</f>
        <v>0</v>
      </c>
      <c r="R161" s="56"/>
      <c r="S161" s="56"/>
      <c r="T161" s="56"/>
    </row>
    <row r="162" ht="12.75" outlineLevel="5">
      <c r="A162" s="256"/>
      <c r="B162" s="257"/>
      <c r="C162" s="257"/>
      <c r="D162" s="258"/>
      <c r="E162" s="264" t="s">
        <v>17</v>
      </c>
      <c r="F162" s="260" t="s">
        <v>215</v>
      </c>
      <c r="G162" s="258"/>
      <c r="H162" s="261">
        <v>22</v>
      </c>
      <c r="I162" s="262"/>
      <c r="J162" s="263"/>
      <c r="K162" s="261"/>
      <c r="L162" s="261"/>
      <c r="M162" s="261"/>
      <c r="N162" s="261"/>
      <c r="O162" s="263"/>
      <c r="P162" s="263"/>
      <c r="Q162" s="263"/>
      <c r="R162" s="53"/>
      <c r="S162" s="56"/>
    </row>
    <row r="163" ht="7.5" customHeight="1" outlineLevel="5">
      <c r="A163" s="56"/>
      <c r="B163" s="200"/>
      <c r="C163" s="199"/>
      <c r="D163" s="205"/>
      <c r="E163" s="154"/>
      <c r="F163" s="212"/>
      <c r="G163" s="205"/>
      <c r="H163" s="214"/>
      <c r="I163" s="217"/>
      <c r="J163" s="158"/>
      <c r="K163" s="163"/>
      <c r="L163" s="163"/>
      <c r="M163" s="163"/>
      <c r="N163" s="163"/>
      <c r="O163" s="158"/>
      <c r="P163" s="158"/>
      <c r="Q163" s="158"/>
      <c r="R163" s="53"/>
      <c r="S163" s="56"/>
    </row>
    <row r="164" ht="12.75" outlineLevel="4">
      <c r="A164" s="89"/>
      <c r="B164" s="248"/>
      <c r="C164" s="249">
        <v>45</v>
      </c>
      <c r="D164" s="250" t="s">
        <v>68</v>
      </c>
      <c r="E164" s="251" t="s">
        <v>216</v>
      </c>
      <c r="F164" s="252" t="s">
        <v>217</v>
      </c>
      <c r="G164" s="250" t="s">
        <v>98</v>
      </c>
      <c r="H164" s="253">
        <v>3</v>
      </c>
      <c r="I164" s="254">
        <v>0</v>
      </c>
      <c r="J164" s="255">
        <f>H164*I164</f>
        <v>0</v>
      </c>
      <c r="K164" s="253">
        <v>0.4208</v>
      </c>
      <c r="L164" s="253">
        <f>H164*K164</f>
        <v>1.2624</v>
      </c>
      <c r="M164" s="253"/>
      <c r="N164" s="253">
        <f>H164*M164</f>
        <v>0</v>
      </c>
      <c r="O164" s="255">
        <v>21</v>
      </c>
      <c r="P164" s="255">
        <f>J164*(O164/100)</f>
        <v>0</v>
      </c>
      <c r="Q164" s="255">
        <f>J164+P164</f>
        <v>0</v>
      </c>
      <c r="R164" s="56"/>
      <c r="S164" s="56"/>
      <c r="T164" s="56"/>
    </row>
    <row r="165" ht="12.75" outlineLevel="5">
      <c r="A165" s="256"/>
      <c r="B165" s="257"/>
      <c r="C165" s="257"/>
      <c r="D165" s="258"/>
      <c r="E165" s="264" t="s">
        <v>17</v>
      </c>
      <c r="F165" s="260" t="s">
        <v>218</v>
      </c>
      <c r="G165" s="258"/>
      <c r="H165" s="261">
        <v>3</v>
      </c>
      <c r="I165" s="262"/>
      <c r="J165" s="263"/>
      <c r="K165" s="261"/>
      <c r="L165" s="261"/>
      <c r="M165" s="261"/>
      <c r="N165" s="261"/>
      <c r="O165" s="263"/>
      <c r="P165" s="263"/>
      <c r="Q165" s="263"/>
      <c r="R165" s="53"/>
      <c r="S165" s="56"/>
    </row>
    <row r="166" ht="7.5" customHeight="1" outlineLevel="5">
      <c r="A166" s="56"/>
      <c r="B166" s="200"/>
      <c r="C166" s="199"/>
      <c r="D166" s="205"/>
      <c r="E166" s="154"/>
      <c r="F166" s="212"/>
      <c r="G166" s="205"/>
      <c r="H166" s="214"/>
      <c r="I166" s="217"/>
      <c r="J166" s="158"/>
      <c r="K166" s="163"/>
      <c r="L166" s="163"/>
      <c r="M166" s="163"/>
      <c r="N166" s="163"/>
      <c r="O166" s="158"/>
      <c r="P166" s="158"/>
      <c r="Q166" s="158"/>
      <c r="R166" s="53"/>
      <c r="S166" s="56"/>
    </row>
    <row r="167" ht="12.75" outlineLevel="4">
      <c r="A167" s="89"/>
      <c r="B167" s="248"/>
      <c r="C167" s="249">
        <v>46</v>
      </c>
      <c r="D167" s="250" t="s">
        <v>68</v>
      </c>
      <c r="E167" s="251" t="s">
        <v>219</v>
      </c>
      <c r="F167" s="252" t="s">
        <v>220</v>
      </c>
      <c r="G167" s="250" t="s">
        <v>98</v>
      </c>
      <c r="H167" s="253">
        <v>3</v>
      </c>
      <c r="I167" s="254">
        <v>0</v>
      </c>
      <c r="J167" s="255">
        <f>H167*I167</f>
        <v>0</v>
      </c>
      <c r="K167" s="253"/>
      <c r="L167" s="253">
        <f>H167*K167</f>
        <v>0</v>
      </c>
      <c r="M167" s="253"/>
      <c r="N167" s="253">
        <f>H167*M167</f>
        <v>0</v>
      </c>
      <c r="O167" s="255">
        <v>21</v>
      </c>
      <c r="P167" s="255">
        <f>J167*(O167/100)</f>
        <v>0</v>
      </c>
      <c r="Q167" s="255">
        <f>J167+P167</f>
        <v>0</v>
      </c>
      <c r="R167" s="56"/>
      <c r="S167" s="56"/>
      <c r="T167" s="56"/>
    </row>
    <row r="168" ht="12.75" outlineLevel="5">
      <c r="A168" s="256"/>
      <c r="B168" s="257"/>
      <c r="C168" s="257"/>
      <c r="D168" s="258"/>
      <c r="E168" s="264" t="s">
        <v>17</v>
      </c>
      <c r="F168" s="260" t="s">
        <v>221</v>
      </c>
      <c r="G168" s="258"/>
      <c r="H168" s="261">
        <v>3</v>
      </c>
      <c r="I168" s="262"/>
      <c r="J168" s="263"/>
      <c r="K168" s="261"/>
      <c r="L168" s="261"/>
      <c r="M168" s="261"/>
      <c r="N168" s="261"/>
      <c r="O168" s="263"/>
      <c r="P168" s="263"/>
      <c r="Q168" s="263"/>
      <c r="R168" s="53"/>
      <c r="S168" s="56"/>
    </row>
    <row r="169" ht="12.75" outlineLevel="5">
      <c r="A169" s="256"/>
      <c r="B169" s="257"/>
      <c r="C169" s="257"/>
      <c r="D169" s="258"/>
      <c r="E169" s="264"/>
      <c r="F169" s="260" t="s">
        <v>222</v>
      </c>
      <c r="G169" s="258"/>
      <c r="H169" s="261">
        <v>0</v>
      </c>
      <c r="I169" s="262"/>
      <c r="J169" s="263"/>
      <c r="K169" s="261"/>
      <c r="L169" s="261"/>
      <c r="M169" s="261"/>
      <c r="N169" s="261"/>
      <c r="O169" s="263"/>
      <c r="P169" s="263"/>
      <c r="Q169" s="263"/>
      <c r="R169" s="53"/>
      <c r="S169" s="56"/>
    </row>
    <row r="170" ht="7.5" customHeight="1" outlineLevel="5">
      <c r="A170" s="56"/>
      <c r="B170" s="200"/>
      <c r="C170" s="199"/>
      <c r="D170" s="205"/>
      <c r="E170" s="154"/>
      <c r="F170" s="212"/>
      <c r="G170" s="205"/>
      <c r="H170" s="214"/>
      <c r="I170" s="217"/>
      <c r="J170" s="158"/>
      <c r="K170" s="163"/>
      <c r="L170" s="163"/>
      <c r="M170" s="163"/>
      <c r="N170" s="163"/>
      <c r="O170" s="158"/>
      <c r="P170" s="158"/>
      <c r="Q170" s="158"/>
      <c r="R170" s="53"/>
      <c r="S170" s="56"/>
    </row>
    <row r="171" ht="12.75" outlineLevel="4">
      <c r="B171" s="53"/>
      <c r="C171" s="53"/>
      <c r="D171" s="53"/>
      <c r="E171" s="53"/>
      <c r="F171" s="53"/>
      <c r="G171" s="53"/>
      <c r="H171" s="53"/>
      <c r="I171" s="56"/>
      <c r="J171" s="56"/>
      <c r="K171" s="53"/>
      <c r="L171" s="53"/>
      <c r="M171" s="53"/>
      <c r="N171" s="53"/>
      <c r="O171" s="53"/>
      <c r="P171" s="56"/>
      <c r="Q171" s="56"/>
    </row>
    <row r="172" ht="12.75" outlineLevel="3">
      <c r="A172" s="193" t="s">
        <v>52</v>
      </c>
      <c r="B172" s="241">
        <v>4</v>
      </c>
      <c r="C172" s="242"/>
      <c r="D172" s="243" t="s">
        <v>67</v>
      </c>
      <c r="E172" s="243"/>
      <c r="F172" s="244" t="s">
        <v>53</v>
      </c>
      <c r="G172" s="243"/>
      <c r="H172" s="245"/>
      <c r="I172" s="246"/>
      <c r="J172" s="195">
        <f>SUBTOTAL(9,J173:J201)</f>
        <v>0</v>
      </c>
      <c r="K172" s="245"/>
      <c r="L172" s="196">
        <f>SUBTOTAL(9,L173:L201)</f>
        <v>91.338</v>
      </c>
      <c r="M172" s="245"/>
      <c r="N172" s="196">
        <f>SUBTOTAL(9,N173:N201)</f>
        <v>0</v>
      </c>
      <c r="O172" s="247"/>
      <c r="P172" s="195">
        <f>SUBTOTAL(9,P173:P201)</f>
        <v>0</v>
      </c>
      <c r="Q172" s="195">
        <f>SUBTOTAL(9,Q173:Q201)</f>
        <v>0</v>
      </c>
      <c r="R172" s="53"/>
      <c r="S172" s="56"/>
      <c r="T172" s="56"/>
    </row>
    <row r="173" ht="12.75" outlineLevel="4">
      <c r="A173" s="89"/>
      <c r="B173" s="248"/>
      <c r="C173" s="249">
        <v>47</v>
      </c>
      <c r="D173" s="250" t="s">
        <v>124</v>
      </c>
      <c r="E173" s="251" t="s">
        <v>223</v>
      </c>
      <c r="F173" s="252" t="s">
        <v>224</v>
      </c>
      <c r="G173" s="250" t="s">
        <v>89</v>
      </c>
      <c r="H173" s="253">
        <v>30.3</v>
      </c>
      <c r="I173" s="254">
        <v>0</v>
      </c>
      <c r="J173" s="255">
        <f>H173*I173</f>
        <v>0</v>
      </c>
      <c r="K173" s="253">
        <v>0.046</v>
      </c>
      <c r="L173" s="253">
        <f>H173*K173</f>
        <v>1.3938</v>
      </c>
      <c r="M173" s="253"/>
      <c r="N173" s="253">
        <f>H173*M173</f>
        <v>0</v>
      </c>
      <c r="O173" s="255">
        <v>21</v>
      </c>
      <c r="P173" s="255">
        <f>J173*(O173/100)</f>
        <v>0</v>
      </c>
      <c r="Q173" s="255">
        <f>J173+P173</f>
        <v>0</v>
      </c>
      <c r="R173" s="56"/>
      <c r="S173" s="56"/>
      <c r="T173" s="56"/>
    </row>
    <row r="174" ht="12.75" outlineLevel="5">
      <c r="A174" s="256"/>
      <c r="B174" s="257"/>
      <c r="C174" s="257"/>
      <c r="D174" s="258"/>
      <c r="E174" s="264" t="s">
        <v>17</v>
      </c>
      <c r="F174" s="260" t="s">
        <v>225</v>
      </c>
      <c r="G174" s="258"/>
      <c r="H174" s="261">
        <v>30.3</v>
      </c>
      <c r="I174" s="262"/>
      <c r="J174" s="263"/>
      <c r="K174" s="261"/>
      <c r="L174" s="261"/>
      <c r="M174" s="261"/>
      <c r="N174" s="261"/>
      <c r="O174" s="263"/>
      <c r="P174" s="263"/>
      <c r="Q174" s="263"/>
      <c r="R174" s="53"/>
      <c r="S174" s="56"/>
    </row>
    <row r="175" ht="7.5" customHeight="1" outlineLevel="5">
      <c r="A175" s="56"/>
      <c r="B175" s="200"/>
      <c r="C175" s="199"/>
      <c r="D175" s="205"/>
      <c r="E175" s="154"/>
      <c r="F175" s="212"/>
      <c r="G175" s="205"/>
      <c r="H175" s="214"/>
      <c r="I175" s="217"/>
      <c r="J175" s="158"/>
      <c r="K175" s="163"/>
      <c r="L175" s="163"/>
      <c r="M175" s="163"/>
      <c r="N175" s="163"/>
      <c r="O175" s="158"/>
      <c r="P175" s="158"/>
      <c r="Q175" s="158"/>
      <c r="R175" s="53"/>
      <c r="S175" s="56"/>
    </row>
    <row r="176" ht="12.75" outlineLevel="4">
      <c r="A176" s="89"/>
      <c r="B176" s="248"/>
      <c r="C176" s="249">
        <v>48</v>
      </c>
      <c r="D176" s="250" t="s">
        <v>124</v>
      </c>
      <c r="E176" s="251" t="s">
        <v>226</v>
      </c>
      <c r="F176" s="252" t="s">
        <v>227</v>
      </c>
      <c r="G176" s="250" t="s">
        <v>89</v>
      </c>
      <c r="H176" s="253">
        <v>416.12</v>
      </c>
      <c r="I176" s="254">
        <v>0</v>
      </c>
      <c r="J176" s="255">
        <f>H176*I176</f>
        <v>0</v>
      </c>
      <c r="K176" s="253">
        <v>0.055</v>
      </c>
      <c r="L176" s="253">
        <f>H176*K176</f>
        <v>22.8866</v>
      </c>
      <c r="M176" s="253"/>
      <c r="N176" s="253">
        <f>H176*M176</f>
        <v>0</v>
      </c>
      <c r="O176" s="255">
        <v>21</v>
      </c>
      <c r="P176" s="255">
        <f>J176*(O176/100)</f>
        <v>0</v>
      </c>
      <c r="Q176" s="255">
        <f>J176+P176</f>
        <v>0</v>
      </c>
      <c r="R176" s="56"/>
      <c r="S176" s="56"/>
      <c r="T176" s="56"/>
    </row>
    <row r="177" ht="12.75" outlineLevel="5">
      <c r="A177" s="256"/>
      <c r="B177" s="257"/>
      <c r="C177" s="257"/>
      <c r="D177" s="258"/>
      <c r="E177" s="264" t="s">
        <v>17</v>
      </c>
      <c r="F177" s="260" t="s">
        <v>228</v>
      </c>
      <c r="G177" s="258"/>
      <c r="H177" s="261">
        <v>416.12</v>
      </c>
      <c r="I177" s="262"/>
      <c r="J177" s="263"/>
      <c r="K177" s="261"/>
      <c r="L177" s="261"/>
      <c r="M177" s="261"/>
      <c r="N177" s="261"/>
      <c r="O177" s="263"/>
      <c r="P177" s="263"/>
      <c r="Q177" s="263"/>
      <c r="R177" s="53"/>
      <c r="S177" s="56"/>
    </row>
    <row r="178" ht="12.75" outlineLevel="5">
      <c r="A178" s="256"/>
      <c r="B178" s="257"/>
      <c r="C178" s="257"/>
      <c r="D178" s="258"/>
      <c r="E178" s="264"/>
      <c r="F178" s="260" t="s">
        <v>229</v>
      </c>
      <c r="G178" s="258"/>
      <c r="H178" s="261">
        <v>0</v>
      </c>
      <c r="I178" s="262"/>
      <c r="J178" s="263"/>
      <c r="K178" s="261"/>
      <c r="L178" s="261"/>
      <c r="M178" s="261"/>
      <c r="N178" s="261"/>
      <c r="O178" s="263"/>
      <c r="P178" s="263"/>
      <c r="Q178" s="263"/>
      <c r="R178" s="53"/>
      <c r="S178" s="56"/>
    </row>
    <row r="179" ht="7.5" customHeight="1" outlineLevel="5">
      <c r="A179" s="56"/>
      <c r="B179" s="200"/>
      <c r="C179" s="199"/>
      <c r="D179" s="205"/>
      <c r="E179" s="154"/>
      <c r="F179" s="212"/>
      <c r="G179" s="205"/>
      <c r="H179" s="214"/>
      <c r="I179" s="217"/>
      <c r="J179" s="158"/>
      <c r="K179" s="163"/>
      <c r="L179" s="163"/>
      <c r="M179" s="163"/>
      <c r="N179" s="163"/>
      <c r="O179" s="158"/>
      <c r="P179" s="158"/>
      <c r="Q179" s="158"/>
      <c r="R179" s="53"/>
      <c r="S179" s="56"/>
    </row>
    <row r="180" ht="12.75" outlineLevel="4">
      <c r="A180" s="89"/>
      <c r="B180" s="248"/>
      <c r="C180" s="249">
        <v>49</v>
      </c>
      <c r="D180" s="250" t="s">
        <v>68</v>
      </c>
      <c r="E180" s="251" t="s">
        <v>230</v>
      </c>
      <c r="F180" s="252" t="s">
        <v>231</v>
      </c>
      <c r="G180" s="250" t="s">
        <v>98</v>
      </c>
      <c r="H180" s="253">
        <v>20</v>
      </c>
      <c r="I180" s="254">
        <v>0</v>
      </c>
      <c r="J180" s="255">
        <f>H180*I180</f>
        <v>0</v>
      </c>
      <c r="K180" s="253"/>
      <c r="L180" s="253">
        <f>H180*K180</f>
        <v>0</v>
      </c>
      <c r="M180" s="253"/>
      <c r="N180" s="253">
        <f>H180*M180</f>
        <v>0</v>
      </c>
      <c r="O180" s="255">
        <v>21</v>
      </c>
      <c r="P180" s="255">
        <f>J180*(O180/100)</f>
        <v>0</v>
      </c>
      <c r="Q180" s="255">
        <f>J180+P180</f>
        <v>0</v>
      </c>
      <c r="R180" s="56"/>
      <c r="S180" s="56"/>
      <c r="T180" s="56"/>
    </row>
    <row r="181" ht="12.75" outlineLevel="5">
      <c r="A181" s="256"/>
      <c r="B181" s="257"/>
      <c r="C181" s="257"/>
      <c r="D181" s="258"/>
      <c r="E181" s="264" t="s">
        <v>17</v>
      </c>
      <c r="F181" s="260" t="s">
        <v>232</v>
      </c>
      <c r="G181" s="258"/>
      <c r="H181" s="261">
        <v>20</v>
      </c>
      <c r="I181" s="262"/>
      <c r="J181" s="263"/>
      <c r="K181" s="261"/>
      <c r="L181" s="261"/>
      <c r="M181" s="261"/>
      <c r="N181" s="261"/>
      <c r="O181" s="263"/>
      <c r="P181" s="263"/>
      <c r="Q181" s="263"/>
      <c r="R181" s="53"/>
      <c r="S181" s="56"/>
    </row>
    <row r="182" ht="7.5" customHeight="1" outlineLevel="5">
      <c r="A182" s="56"/>
      <c r="B182" s="200"/>
      <c r="C182" s="199"/>
      <c r="D182" s="205"/>
      <c r="E182" s="154"/>
      <c r="F182" s="212"/>
      <c r="G182" s="205"/>
      <c r="H182" s="214"/>
      <c r="I182" s="217"/>
      <c r="J182" s="158"/>
      <c r="K182" s="163"/>
      <c r="L182" s="163"/>
      <c r="M182" s="163"/>
      <c r="N182" s="163"/>
      <c r="O182" s="158"/>
      <c r="P182" s="158"/>
      <c r="Q182" s="158"/>
      <c r="R182" s="53"/>
      <c r="S182" s="56"/>
    </row>
    <row r="183" ht="12.75" outlineLevel="4">
      <c r="A183" s="89"/>
      <c r="B183" s="248"/>
      <c r="C183" s="249">
        <v>50</v>
      </c>
      <c r="D183" s="250" t="s">
        <v>68</v>
      </c>
      <c r="E183" s="251" t="s">
        <v>233</v>
      </c>
      <c r="F183" s="252" t="s">
        <v>234</v>
      </c>
      <c r="G183" s="250" t="s">
        <v>89</v>
      </c>
      <c r="H183" s="253">
        <v>412</v>
      </c>
      <c r="I183" s="254">
        <v>0</v>
      </c>
      <c r="J183" s="255">
        <f>H183*I183</f>
        <v>0</v>
      </c>
      <c r="K183" s="253">
        <v>0.1554</v>
      </c>
      <c r="L183" s="253">
        <f>H183*K183</f>
        <v>64.0248</v>
      </c>
      <c r="M183" s="253"/>
      <c r="N183" s="253">
        <f>H183*M183</f>
        <v>0</v>
      </c>
      <c r="O183" s="255">
        <v>21</v>
      </c>
      <c r="P183" s="255">
        <f>J183*(O183/100)</f>
        <v>0</v>
      </c>
      <c r="Q183" s="255">
        <f>J183+P183</f>
        <v>0</v>
      </c>
      <c r="R183" s="56"/>
      <c r="S183" s="56"/>
      <c r="T183" s="56"/>
    </row>
    <row r="184" ht="12.75" outlineLevel="5">
      <c r="A184" s="256"/>
      <c r="B184" s="257"/>
      <c r="C184" s="257"/>
      <c r="D184" s="258"/>
      <c r="E184" s="264" t="s">
        <v>17</v>
      </c>
      <c r="F184" s="260" t="s">
        <v>235</v>
      </c>
      <c r="G184" s="258"/>
      <c r="H184" s="261">
        <v>412</v>
      </c>
      <c r="I184" s="262"/>
      <c r="J184" s="263"/>
      <c r="K184" s="261"/>
      <c r="L184" s="261"/>
      <c r="M184" s="261"/>
      <c r="N184" s="261"/>
      <c r="O184" s="263"/>
      <c r="P184" s="263"/>
      <c r="Q184" s="263"/>
      <c r="R184" s="53"/>
      <c r="S184" s="56"/>
    </row>
    <row r="185" ht="7.5" customHeight="1" outlineLevel="5">
      <c r="A185" s="56"/>
      <c r="B185" s="200"/>
      <c r="C185" s="199"/>
      <c r="D185" s="205"/>
      <c r="E185" s="154"/>
      <c r="F185" s="212"/>
      <c r="G185" s="205"/>
      <c r="H185" s="214"/>
      <c r="I185" s="217"/>
      <c r="J185" s="158"/>
      <c r="K185" s="163"/>
      <c r="L185" s="163"/>
      <c r="M185" s="163"/>
      <c r="N185" s="163"/>
      <c r="O185" s="158"/>
      <c r="P185" s="158"/>
      <c r="Q185" s="158"/>
      <c r="R185" s="53"/>
      <c r="S185" s="56"/>
    </row>
    <row r="186" ht="12.75" outlineLevel="4">
      <c r="A186" s="89"/>
      <c r="B186" s="248"/>
      <c r="C186" s="249">
        <v>51</v>
      </c>
      <c r="D186" s="250" t="s">
        <v>68</v>
      </c>
      <c r="E186" s="251" t="s">
        <v>236</v>
      </c>
      <c r="F186" s="252" t="s">
        <v>237</v>
      </c>
      <c r="G186" s="250" t="s">
        <v>89</v>
      </c>
      <c r="H186" s="253">
        <v>30</v>
      </c>
      <c r="I186" s="254">
        <v>0</v>
      </c>
      <c r="J186" s="255">
        <f>H186*I186</f>
        <v>0</v>
      </c>
      <c r="K186" s="253">
        <v>0.10095</v>
      </c>
      <c r="L186" s="253">
        <f>H186*K186</f>
        <v>3.0285</v>
      </c>
      <c r="M186" s="253"/>
      <c r="N186" s="253">
        <f>H186*M186</f>
        <v>0</v>
      </c>
      <c r="O186" s="255">
        <v>21</v>
      </c>
      <c r="P186" s="255">
        <f>J186*(O186/100)</f>
        <v>0</v>
      </c>
      <c r="Q186" s="255">
        <f>J186+P186</f>
        <v>0</v>
      </c>
      <c r="R186" s="56"/>
      <c r="S186" s="56"/>
      <c r="T186" s="56"/>
    </row>
    <row r="187" ht="12.75" outlineLevel="5">
      <c r="A187" s="256"/>
      <c r="B187" s="257"/>
      <c r="C187" s="257"/>
      <c r="D187" s="258"/>
      <c r="E187" s="264" t="s">
        <v>17</v>
      </c>
      <c r="F187" s="260" t="s">
        <v>238</v>
      </c>
      <c r="G187" s="258"/>
      <c r="H187" s="261">
        <v>30</v>
      </c>
      <c r="I187" s="262"/>
      <c r="J187" s="263"/>
      <c r="K187" s="261"/>
      <c r="L187" s="261"/>
      <c r="M187" s="261"/>
      <c r="N187" s="261"/>
      <c r="O187" s="263"/>
      <c r="P187" s="263"/>
      <c r="Q187" s="263"/>
      <c r="R187" s="53"/>
      <c r="S187" s="56"/>
    </row>
    <row r="188" ht="7.5" customHeight="1" outlineLevel="5">
      <c r="A188" s="56"/>
      <c r="B188" s="200"/>
      <c r="C188" s="199"/>
      <c r="D188" s="205"/>
      <c r="E188" s="154"/>
      <c r="F188" s="212"/>
      <c r="G188" s="205"/>
      <c r="H188" s="214"/>
      <c r="I188" s="217"/>
      <c r="J188" s="158"/>
      <c r="K188" s="163"/>
      <c r="L188" s="163"/>
      <c r="M188" s="163"/>
      <c r="N188" s="163"/>
      <c r="O188" s="158"/>
      <c r="P188" s="158"/>
      <c r="Q188" s="158"/>
      <c r="R188" s="53"/>
      <c r="S188" s="56"/>
    </row>
    <row r="189" ht="12.75" outlineLevel="4">
      <c r="A189" s="89"/>
      <c r="B189" s="248"/>
      <c r="C189" s="249">
        <v>52</v>
      </c>
      <c r="D189" s="250" t="s">
        <v>68</v>
      </c>
      <c r="E189" s="251" t="s">
        <v>239</v>
      </c>
      <c r="F189" s="252" t="s">
        <v>240</v>
      </c>
      <c r="G189" s="250" t="s">
        <v>89</v>
      </c>
      <c r="H189" s="253">
        <v>30</v>
      </c>
      <c r="I189" s="254">
        <v>0</v>
      </c>
      <c r="J189" s="255">
        <f>H189*I189</f>
        <v>0</v>
      </c>
      <c r="K189" s="253">
        <v>1.1E-04</v>
      </c>
      <c r="L189" s="253">
        <f>H189*K189</f>
        <v>0.0033</v>
      </c>
      <c r="M189" s="253"/>
      <c r="N189" s="253">
        <f>H189*M189</f>
        <v>0</v>
      </c>
      <c r="O189" s="255">
        <v>21</v>
      </c>
      <c r="P189" s="255">
        <f>J189*(O189/100)</f>
        <v>0</v>
      </c>
      <c r="Q189" s="255">
        <f>J189+P189</f>
        <v>0</v>
      </c>
      <c r="R189" s="56"/>
      <c r="S189" s="56"/>
      <c r="T189" s="56"/>
    </row>
    <row r="190" ht="12.75" outlineLevel="5">
      <c r="A190" s="256"/>
      <c r="B190" s="257"/>
      <c r="C190" s="257"/>
      <c r="D190" s="258"/>
      <c r="E190" s="264" t="s">
        <v>17</v>
      </c>
      <c r="F190" s="260" t="s">
        <v>241</v>
      </c>
      <c r="G190" s="258"/>
      <c r="H190" s="261">
        <v>30</v>
      </c>
      <c r="I190" s="262"/>
      <c r="J190" s="263"/>
      <c r="K190" s="261"/>
      <c r="L190" s="261"/>
      <c r="M190" s="261"/>
      <c r="N190" s="261"/>
      <c r="O190" s="263"/>
      <c r="P190" s="263"/>
      <c r="Q190" s="263"/>
      <c r="R190" s="53"/>
      <c r="S190" s="56"/>
    </row>
    <row r="191" ht="7.5" customHeight="1" outlineLevel="5">
      <c r="A191" s="56"/>
      <c r="B191" s="200"/>
      <c r="C191" s="199"/>
      <c r="D191" s="205"/>
      <c r="E191" s="154"/>
      <c r="F191" s="212"/>
      <c r="G191" s="205"/>
      <c r="H191" s="214"/>
      <c r="I191" s="217"/>
      <c r="J191" s="158"/>
      <c r="K191" s="163"/>
      <c r="L191" s="163"/>
      <c r="M191" s="163"/>
      <c r="N191" s="163"/>
      <c r="O191" s="158"/>
      <c r="P191" s="158"/>
      <c r="Q191" s="158"/>
      <c r="R191" s="53"/>
      <c r="S191" s="56"/>
    </row>
    <row r="192" ht="12.75" outlineLevel="4">
      <c r="A192" s="89"/>
      <c r="B192" s="248"/>
      <c r="C192" s="249">
        <v>53</v>
      </c>
      <c r="D192" s="250" t="s">
        <v>68</v>
      </c>
      <c r="E192" s="251" t="s">
        <v>242</v>
      </c>
      <c r="F192" s="252" t="s">
        <v>243</v>
      </c>
      <c r="G192" s="250" t="s">
        <v>89</v>
      </c>
      <c r="H192" s="253">
        <v>30</v>
      </c>
      <c r="I192" s="254">
        <v>0</v>
      </c>
      <c r="J192" s="255">
        <f>H192*I192</f>
        <v>0</v>
      </c>
      <c r="K192" s="253"/>
      <c r="L192" s="253">
        <f>H192*K192</f>
        <v>0</v>
      </c>
      <c r="M192" s="253"/>
      <c r="N192" s="253">
        <f>H192*M192</f>
        <v>0</v>
      </c>
      <c r="O192" s="255">
        <v>21</v>
      </c>
      <c r="P192" s="255">
        <f>J192*(O192/100)</f>
        <v>0</v>
      </c>
      <c r="Q192" s="255">
        <f>J192+P192</f>
        <v>0</v>
      </c>
      <c r="R192" s="56"/>
      <c r="S192" s="56"/>
      <c r="T192" s="56"/>
    </row>
    <row r="193" ht="12.75" outlineLevel="5">
      <c r="A193" s="256"/>
      <c r="B193" s="257"/>
      <c r="C193" s="257"/>
      <c r="D193" s="258"/>
      <c r="E193" s="264" t="s">
        <v>17</v>
      </c>
      <c r="F193" s="260" t="s">
        <v>244</v>
      </c>
      <c r="G193" s="258"/>
      <c r="H193" s="261">
        <v>30</v>
      </c>
      <c r="I193" s="262"/>
      <c r="J193" s="263"/>
      <c r="K193" s="261"/>
      <c r="L193" s="261"/>
      <c r="M193" s="261"/>
      <c r="N193" s="261"/>
      <c r="O193" s="263"/>
      <c r="P193" s="263"/>
      <c r="Q193" s="263"/>
      <c r="R193" s="53"/>
      <c r="S193" s="56"/>
    </row>
    <row r="194" ht="7.5" customHeight="1" outlineLevel="5">
      <c r="A194" s="56"/>
      <c r="B194" s="200"/>
      <c r="C194" s="199"/>
      <c r="D194" s="205"/>
      <c r="E194" s="154"/>
      <c r="F194" s="212"/>
      <c r="G194" s="205"/>
      <c r="H194" s="214"/>
      <c r="I194" s="217"/>
      <c r="J194" s="158"/>
      <c r="K194" s="163"/>
      <c r="L194" s="163"/>
      <c r="M194" s="163"/>
      <c r="N194" s="163"/>
      <c r="O194" s="158"/>
      <c r="P194" s="158"/>
      <c r="Q194" s="158"/>
      <c r="R194" s="53"/>
      <c r="S194" s="56"/>
    </row>
    <row r="195" ht="12.75" outlineLevel="4">
      <c r="A195" s="89"/>
      <c r="B195" s="248"/>
      <c r="C195" s="249">
        <v>54</v>
      </c>
      <c r="D195" s="250" t="s">
        <v>68</v>
      </c>
      <c r="E195" s="251" t="s">
        <v>245</v>
      </c>
      <c r="F195" s="252" t="s">
        <v>246</v>
      </c>
      <c r="G195" s="250" t="s">
        <v>89</v>
      </c>
      <c r="H195" s="253">
        <v>50</v>
      </c>
      <c r="I195" s="254">
        <v>0</v>
      </c>
      <c r="J195" s="255">
        <f>H195*I195</f>
        <v>0</v>
      </c>
      <c r="K195" s="253">
        <v>2E-05</v>
      </c>
      <c r="L195" s="253">
        <f>H195*K195</f>
        <v>1E-03</v>
      </c>
      <c r="M195" s="253"/>
      <c r="N195" s="253">
        <f>H195*M195</f>
        <v>0</v>
      </c>
      <c r="O195" s="255">
        <v>21</v>
      </c>
      <c r="P195" s="255">
        <f>J195*(O195/100)</f>
        <v>0</v>
      </c>
      <c r="Q195" s="255">
        <f>J195+P195</f>
        <v>0</v>
      </c>
      <c r="R195" s="56"/>
      <c r="S195" s="56"/>
      <c r="T195" s="56"/>
    </row>
    <row r="196" ht="12.75" outlineLevel="5">
      <c r="A196" s="256"/>
      <c r="B196" s="257"/>
      <c r="C196" s="257"/>
      <c r="D196" s="258"/>
      <c r="E196" s="264" t="s">
        <v>17</v>
      </c>
      <c r="F196" s="260" t="s">
        <v>247</v>
      </c>
      <c r="G196" s="258"/>
      <c r="H196" s="261">
        <v>50</v>
      </c>
      <c r="I196" s="262"/>
      <c r="J196" s="263"/>
      <c r="K196" s="261"/>
      <c r="L196" s="261"/>
      <c r="M196" s="261"/>
      <c r="N196" s="261"/>
      <c r="O196" s="263"/>
      <c r="P196" s="263"/>
      <c r="Q196" s="263"/>
      <c r="R196" s="53"/>
      <c r="S196" s="56"/>
    </row>
    <row r="197" ht="7.5" customHeight="1" outlineLevel="5">
      <c r="A197" s="56"/>
      <c r="B197" s="200"/>
      <c r="C197" s="199"/>
      <c r="D197" s="205"/>
      <c r="E197" s="154"/>
      <c r="F197" s="212"/>
      <c r="G197" s="205"/>
      <c r="H197" s="214"/>
      <c r="I197" s="217"/>
      <c r="J197" s="158"/>
      <c r="K197" s="163"/>
      <c r="L197" s="163"/>
      <c r="M197" s="163"/>
      <c r="N197" s="163"/>
      <c r="O197" s="158"/>
      <c r="P197" s="158"/>
      <c r="Q197" s="158"/>
      <c r="R197" s="53"/>
      <c r="S197" s="56"/>
    </row>
    <row r="198" ht="12.75" outlineLevel="4">
      <c r="A198" s="89"/>
      <c r="B198" s="248"/>
      <c r="C198" s="249">
        <v>55</v>
      </c>
      <c r="D198" s="250" t="s">
        <v>124</v>
      </c>
      <c r="E198" s="251" t="s">
        <v>248</v>
      </c>
      <c r="F198" s="252" t="s">
        <v>249</v>
      </c>
      <c r="G198" s="250" t="s">
        <v>98</v>
      </c>
      <c r="H198" s="253">
        <v>900</v>
      </c>
      <c r="I198" s="254">
        <v>0</v>
      </c>
      <c r="J198" s="255">
        <f>H198*I198</f>
        <v>0</v>
      </c>
      <c r="K198" s="253"/>
      <c r="L198" s="253">
        <f>H198*K198</f>
        <v>0</v>
      </c>
      <c r="M198" s="253"/>
      <c r="N198" s="253">
        <f>H198*M198</f>
        <v>0</v>
      </c>
      <c r="O198" s="255">
        <v>21</v>
      </c>
      <c r="P198" s="255">
        <f>J198*(O198/100)</f>
        <v>0</v>
      </c>
      <c r="Q198" s="255">
        <f>J198+P198</f>
        <v>0</v>
      </c>
      <c r="R198" s="56"/>
      <c r="S198" s="56"/>
      <c r="T198" s="56"/>
    </row>
    <row r="199" ht="12.75" outlineLevel="5">
      <c r="A199" s="256"/>
      <c r="B199" s="257"/>
      <c r="C199" s="257"/>
      <c r="D199" s="258"/>
      <c r="E199" s="264" t="s">
        <v>17</v>
      </c>
      <c r="F199" s="260" t="s">
        <v>250</v>
      </c>
      <c r="G199" s="258"/>
      <c r="H199" s="261">
        <v>900</v>
      </c>
      <c r="I199" s="262"/>
      <c r="J199" s="263"/>
      <c r="K199" s="261"/>
      <c r="L199" s="261"/>
      <c r="M199" s="261"/>
      <c r="N199" s="261"/>
      <c r="O199" s="263"/>
      <c r="P199" s="263"/>
      <c r="Q199" s="263"/>
      <c r="R199" s="53"/>
      <c r="S199" s="56"/>
    </row>
    <row r="200" ht="7.5" customHeight="1" outlineLevel="5">
      <c r="A200" s="56"/>
      <c r="B200" s="200"/>
      <c r="C200" s="199"/>
      <c r="D200" s="205"/>
      <c r="E200" s="154"/>
      <c r="F200" s="212"/>
      <c r="G200" s="205"/>
      <c r="H200" s="214"/>
      <c r="I200" s="217"/>
      <c r="J200" s="158"/>
      <c r="K200" s="163"/>
      <c r="L200" s="163"/>
      <c r="M200" s="163"/>
      <c r="N200" s="163"/>
      <c r="O200" s="158"/>
      <c r="P200" s="158"/>
      <c r="Q200" s="158"/>
      <c r="R200" s="53"/>
      <c r="S200" s="56"/>
    </row>
    <row r="201" ht="12.75" outlineLevel="4">
      <c r="B201" s="53"/>
      <c r="C201" s="53"/>
      <c r="D201" s="53"/>
      <c r="E201" s="53"/>
      <c r="F201" s="53"/>
      <c r="G201" s="53"/>
      <c r="H201" s="53"/>
      <c r="I201" s="56"/>
      <c r="J201" s="56"/>
      <c r="K201" s="53"/>
      <c r="L201" s="53"/>
      <c r="M201" s="53"/>
      <c r="N201" s="53"/>
      <c r="O201" s="53"/>
      <c r="P201" s="56"/>
      <c r="Q201" s="56"/>
    </row>
    <row r="202" ht="12.75" outlineLevel="3">
      <c r="A202" s="193" t="s">
        <v>54</v>
      </c>
      <c r="B202" s="241">
        <v>4</v>
      </c>
      <c r="C202" s="242"/>
      <c r="D202" s="243" t="s">
        <v>67</v>
      </c>
      <c r="E202" s="243"/>
      <c r="F202" s="244" t="s">
        <v>55</v>
      </c>
      <c r="G202" s="243"/>
      <c r="H202" s="245"/>
      <c r="I202" s="246"/>
      <c r="J202" s="195">
        <f>SUBTOTAL(9,J203:J204)</f>
        <v>0</v>
      </c>
      <c r="K202" s="245"/>
      <c r="L202" s="196">
        <f>SUBTOTAL(9,L203:L204)</f>
        <v>0</v>
      </c>
      <c r="M202" s="245"/>
      <c r="N202" s="196">
        <f>SUBTOTAL(9,N203:N204)</f>
        <v>0</v>
      </c>
      <c r="O202" s="247"/>
      <c r="P202" s="195">
        <f>SUBTOTAL(9,P203:P204)</f>
        <v>0</v>
      </c>
      <c r="Q202" s="195">
        <f>SUBTOTAL(9,Q203:Q204)</f>
        <v>0</v>
      </c>
      <c r="R202" s="53"/>
      <c r="S202" s="56"/>
      <c r="T202" s="56"/>
    </row>
    <row r="203" ht="12.75" outlineLevel="4">
      <c r="A203" s="89"/>
      <c r="B203" s="248"/>
      <c r="C203" s="249">
        <v>56</v>
      </c>
      <c r="D203" s="250" t="s">
        <v>68</v>
      </c>
      <c r="E203" s="251" t="s">
        <v>251</v>
      </c>
      <c r="F203" s="252" t="s">
        <v>252</v>
      </c>
      <c r="G203" s="250" t="s">
        <v>127</v>
      </c>
      <c r="H203" s="253">
        <v>832.7817809</v>
      </c>
      <c r="I203" s="254">
        <v>0</v>
      </c>
      <c r="J203" s="255">
        <f>H203*I203</f>
        <v>0</v>
      </c>
      <c r="K203" s="253"/>
      <c r="L203" s="253">
        <f>H203*K203</f>
        <v>0</v>
      </c>
      <c r="M203" s="253"/>
      <c r="N203" s="253">
        <f>H203*M203</f>
        <v>0</v>
      </c>
      <c r="O203" s="255">
        <v>21</v>
      </c>
      <c r="P203" s="255">
        <f>J203*(O203/100)</f>
        <v>0</v>
      </c>
      <c r="Q203" s="255">
        <f>J203+P203</f>
        <v>0</v>
      </c>
      <c r="R203" s="56"/>
      <c r="S203" s="56"/>
      <c r="T203" s="56"/>
    </row>
    <row r="204" ht="12.75" outlineLevel="4">
      <c r="B204" s="53"/>
      <c r="C204" s="53"/>
      <c r="D204" s="53"/>
      <c r="E204" s="53"/>
      <c r="F204" s="53"/>
      <c r="G204" s="53"/>
      <c r="H204" s="53"/>
      <c r="I204" s="56"/>
      <c r="J204" s="56"/>
      <c r="K204" s="53"/>
      <c r="L204" s="53"/>
      <c r="M204" s="53"/>
      <c r="N204" s="53"/>
      <c r="O204" s="53"/>
      <c r="P204" s="56"/>
      <c r="Q204" s="56"/>
    </row>
    <row r="205" ht="12.75" outlineLevel="2">
      <c r="A205" s="189" t="s">
        <v>56</v>
      </c>
      <c r="B205" s="234">
        <v>3</v>
      </c>
      <c r="C205" s="235"/>
      <c r="D205" s="236" t="s">
        <v>66</v>
      </c>
      <c r="E205" s="236"/>
      <c r="F205" s="237" t="s">
        <v>57</v>
      </c>
      <c r="G205" s="236"/>
      <c r="H205" s="238"/>
      <c r="I205" s="239"/>
      <c r="J205" s="191">
        <f>SUBTOTAL(9,J206:J222)</f>
        <v>0</v>
      </c>
      <c r="K205" s="238"/>
      <c r="L205" s="192">
        <f>SUBTOTAL(9,L206:L222)</f>
        <v>0</v>
      </c>
      <c r="M205" s="238"/>
      <c r="N205" s="192">
        <f>SUBTOTAL(9,N206:N222)</f>
        <v>0</v>
      </c>
      <c r="O205" s="240"/>
      <c r="P205" s="191">
        <f>SUBTOTAL(9,P206:P222)</f>
        <v>0</v>
      </c>
      <c r="Q205" s="191">
        <f>SUBTOTAL(9,Q206:Q222)</f>
        <v>0</v>
      </c>
      <c r="R205" s="53"/>
      <c r="S205" s="56"/>
      <c r="T205" s="56"/>
    </row>
    <row r="206" ht="12.75" outlineLevel="3">
      <c r="A206" s="193" t="s">
        <v>58</v>
      </c>
      <c r="B206" s="241">
        <v>4</v>
      </c>
      <c r="C206" s="242"/>
      <c r="D206" s="243" t="s">
        <v>67</v>
      </c>
      <c r="E206" s="243"/>
      <c r="F206" s="244" t="s">
        <v>59</v>
      </c>
      <c r="G206" s="243"/>
      <c r="H206" s="245"/>
      <c r="I206" s="246"/>
      <c r="J206" s="195">
        <f>SUBTOTAL(9,J207:J217)</f>
        <v>0</v>
      </c>
      <c r="K206" s="245"/>
      <c r="L206" s="196">
        <f>SUBTOTAL(9,L207:L217)</f>
        <v>0</v>
      </c>
      <c r="M206" s="245"/>
      <c r="N206" s="196">
        <f>SUBTOTAL(9,N207:N217)</f>
        <v>0</v>
      </c>
      <c r="O206" s="247"/>
      <c r="P206" s="195">
        <f>SUBTOTAL(9,P207:P217)</f>
        <v>0</v>
      </c>
      <c r="Q206" s="195">
        <f>SUBTOTAL(9,Q207:Q217)</f>
        <v>0</v>
      </c>
      <c r="R206" s="53"/>
      <c r="S206" s="56"/>
      <c r="T206" s="56"/>
    </row>
    <row r="207" ht="12.75" outlineLevel="4">
      <c r="A207" s="89"/>
      <c r="B207" s="248"/>
      <c r="C207" s="249">
        <v>57</v>
      </c>
      <c r="D207" s="250" t="s">
        <v>253</v>
      </c>
      <c r="E207" s="251" t="s">
        <v>254</v>
      </c>
      <c r="F207" s="252" t="s">
        <v>255</v>
      </c>
      <c r="G207" s="250" t="s">
        <v>98</v>
      </c>
      <c r="H207" s="253">
        <v>1</v>
      </c>
      <c r="I207" s="254">
        <v>0</v>
      </c>
      <c r="J207" s="255">
        <f>H207*I207</f>
        <v>0</v>
      </c>
      <c r="K207" s="253"/>
      <c r="L207" s="253">
        <f>H207*K207</f>
        <v>0</v>
      </c>
      <c r="M207" s="253"/>
      <c r="N207" s="253">
        <f>H207*M207</f>
        <v>0</v>
      </c>
      <c r="O207" s="255">
        <v>21</v>
      </c>
      <c r="P207" s="255">
        <f>J207*(O207/100)</f>
        <v>0</v>
      </c>
      <c r="Q207" s="255">
        <f>J207+P207</f>
        <v>0</v>
      </c>
      <c r="R207" s="56"/>
      <c r="S207" s="56"/>
      <c r="T207" s="56"/>
    </row>
    <row r="208" ht="12.75" outlineLevel="5">
      <c r="A208" s="256"/>
      <c r="B208" s="257"/>
      <c r="C208" s="257"/>
      <c r="D208" s="258"/>
      <c r="E208" s="264" t="s">
        <v>17</v>
      </c>
      <c r="F208" s="260" t="s">
        <v>256</v>
      </c>
      <c r="G208" s="258"/>
      <c r="H208" s="261">
        <v>1</v>
      </c>
      <c r="I208" s="262"/>
      <c r="J208" s="263"/>
      <c r="K208" s="261"/>
      <c r="L208" s="261"/>
      <c r="M208" s="261"/>
      <c r="N208" s="261"/>
      <c r="O208" s="263"/>
      <c r="P208" s="263"/>
      <c r="Q208" s="263"/>
      <c r="R208" s="53"/>
      <c r="S208" s="56"/>
    </row>
    <row r="209" ht="7.5" customHeight="1" outlineLevel="5">
      <c r="A209" s="56"/>
      <c r="B209" s="200"/>
      <c r="C209" s="199"/>
      <c r="D209" s="205"/>
      <c r="E209" s="154"/>
      <c r="F209" s="212"/>
      <c r="G209" s="205"/>
      <c r="H209" s="214"/>
      <c r="I209" s="217"/>
      <c r="J209" s="158"/>
      <c r="K209" s="163"/>
      <c r="L209" s="163"/>
      <c r="M209" s="163"/>
      <c r="N209" s="163"/>
      <c r="O209" s="158"/>
      <c r="P209" s="158"/>
      <c r="Q209" s="158"/>
      <c r="R209" s="53"/>
      <c r="S209" s="56"/>
    </row>
    <row r="210" ht="12.75" outlineLevel="4">
      <c r="A210" s="89"/>
      <c r="B210" s="248"/>
      <c r="C210" s="249">
        <v>58</v>
      </c>
      <c r="D210" s="250" t="s">
        <v>68</v>
      </c>
      <c r="E210" s="251" t="s">
        <v>257</v>
      </c>
      <c r="F210" s="252" t="s">
        <v>258</v>
      </c>
      <c r="G210" s="250" t="s">
        <v>98</v>
      </c>
      <c r="H210" s="253">
        <v>2</v>
      </c>
      <c r="I210" s="254">
        <v>0</v>
      </c>
      <c r="J210" s="255">
        <f>H210*I210</f>
        <v>0</v>
      </c>
      <c r="K210" s="253"/>
      <c r="L210" s="253">
        <f>H210*K210</f>
        <v>0</v>
      </c>
      <c r="M210" s="253"/>
      <c r="N210" s="253">
        <f>H210*M210</f>
        <v>0</v>
      </c>
      <c r="O210" s="255">
        <v>21</v>
      </c>
      <c r="P210" s="255">
        <f>J210*(O210/100)</f>
        <v>0</v>
      </c>
      <c r="Q210" s="255">
        <f>J210+P210</f>
        <v>0</v>
      </c>
      <c r="R210" s="56"/>
      <c r="S210" s="56"/>
      <c r="T210" s="56"/>
    </row>
    <row r="211" ht="12.75" outlineLevel="5">
      <c r="A211" s="256"/>
      <c r="B211" s="257"/>
      <c r="C211" s="257"/>
      <c r="D211" s="258"/>
      <c r="E211" s="264" t="s">
        <v>17</v>
      </c>
      <c r="F211" s="260" t="s">
        <v>259</v>
      </c>
      <c r="G211" s="258"/>
      <c r="H211" s="261">
        <v>2</v>
      </c>
      <c r="I211" s="262"/>
      <c r="J211" s="263"/>
      <c r="K211" s="261"/>
      <c r="L211" s="261"/>
      <c r="M211" s="261"/>
      <c r="N211" s="261"/>
      <c r="O211" s="263"/>
      <c r="P211" s="263"/>
      <c r="Q211" s="263"/>
      <c r="R211" s="53"/>
      <c r="S211" s="56"/>
    </row>
    <row r="212" ht="7.5" customHeight="1" outlineLevel="5">
      <c r="A212" s="56"/>
      <c r="B212" s="200"/>
      <c r="C212" s="199"/>
      <c r="D212" s="205"/>
      <c r="E212" s="154"/>
      <c r="F212" s="212"/>
      <c r="G212" s="205"/>
      <c r="H212" s="214"/>
      <c r="I212" s="217"/>
      <c r="J212" s="158"/>
      <c r="K212" s="163"/>
      <c r="L212" s="163"/>
      <c r="M212" s="163"/>
      <c r="N212" s="163"/>
      <c r="O212" s="158"/>
      <c r="P212" s="158"/>
      <c r="Q212" s="158"/>
      <c r="R212" s="53"/>
      <c r="S212" s="56"/>
    </row>
    <row r="213" ht="12.75" outlineLevel="4">
      <c r="A213" s="89"/>
      <c r="B213" s="248"/>
      <c r="C213" s="249">
        <v>59</v>
      </c>
      <c r="D213" s="250" t="s">
        <v>68</v>
      </c>
      <c r="E213" s="251" t="s">
        <v>260</v>
      </c>
      <c r="F213" s="252" t="s">
        <v>261</v>
      </c>
      <c r="G213" s="250" t="s">
        <v>98</v>
      </c>
      <c r="H213" s="253">
        <v>1</v>
      </c>
      <c r="I213" s="254">
        <v>0</v>
      </c>
      <c r="J213" s="255">
        <f>H213*I213</f>
        <v>0</v>
      </c>
      <c r="K213" s="253"/>
      <c r="L213" s="253">
        <f>H213*K213</f>
        <v>0</v>
      </c>
      <c r="M213" s="253"/>
      <c r="N213" s="253">
        <f>H213*M213</f>
        <v>0</v>
      </c>
      <c r="O213" s="255">
        <v>21</v>
      </c>
      <c r="P213" s="255">
        <f>J213*(O213/100)</f>
        <v>0</v>
      </c>
      <c r="Q213" s="255">
        <f>J213+P213</f>
        <v>0</v>
      </c>
      <c r="R213" s="56"/>
      <c r="S213" s="56"/>
      <c r="T213" s="56"/>
    </row>
    <row r="214" ht="12.75" outlineLevel="5">
      <c r="A214" s="256"/>
      <c r="B214" s="257"/>
      <c r="C214" s="257"/>
      <c r="D214" s="258"/>
      <c r="E214" s="264" t="s">
        <v>17</v>
      </c>
      <c r="F214" s="260" t="s">
        <v>262</v>
      </c>
      <c r="G214" s="258"/>
      <c r="H214" s="261">
        <v>1</v>
      </c>
      <c r="I214" s="262"/>
      <c r="J214" s="263"/>
      <c r="K214" s="261"/>
      <c r="L214" s="261"/>
      <c r="M214" s="261"/>
      <c r="N214" s="261"/>
      <c r="O214" s="263"/>
      <c r="P214" s="263"/>
      <c r="Q214" s="263"/>
      <c r="R214" s="53"/>
      <c r="S214" s="56"/>
    </row>
    <row r="215" ht="7.5" customHeight="1" outlineLevel="5">
      <c r="A215" s="56"/>
      <c r="B215" s="200"/>
      <c r="C215" s="199"/>
      <c r="D215" s="205"/>
      <c r="E215" s="154"/>
      <c r="F215" s="212"/>
      <c r="G215" s="205"/>
      <c r="H215" s="214"/>
      <c r="I215" s="217"/>
      <c r="J215" s="158"/>
      <c r="K215" s="163"/>
      <c r="L215" s="163"/>
      <c r="M215" s="163"/>
      <c r="N215" s="163"/>
      <c r="O215" s="158"/>
      <c r="P215" s="158"/>
      <c r="Q215" s="158"/>
      <c r="R215" s="53"/>
      <c r="S215" s="56"/>
    </row>
    <row r="216" ht="12.75" outlineLevel="4">
      <c r="A216" s="89"/>
      <c r="B216" s="248"/>
      <c r="C216" s="249">
        <v>60</v>
      </c>
      <c r="D216" s="250" t="s">
        <v>68</v>
      </c>
      <c r="E216" s="251" t="s">
        <v>263</v>
      </c>
      <c r="F216" s="252" t="s">
        <v>264</v>
      </c>
      <c r="G216" s="250" t="s">
        <v>98</v>
      </c>
      <c r="H216" s="253">
        <v>1</v>
      </c>
      <c r="I216" s="254">
        <v>0</v>
      </c>
      <c r="J216" s="255">
        <f>H216*I216</f>
        <v>0</v>
      </c>
      <c r="K216" s="253"/>
      <c r="L216" s="253">
        <f>H216*K216</f>
        <v>0</v>
      </c>
      <c r="M216" s="253"/>
      <c r="N216" s="253">
        <f>H216*M216</f>
        <v>0</v>
      </c>
      <c r="O216" s="255">
        <v>21</v>
      </c>
      <c r="P216" s="255">
        <f>J216*(O216/100)</f>
        <v>0</v>
      </c>
      <c r="Q216" s="255">
        <f>J216+P216</f>
        <v>0</v>
      </c>
      <c r="R216" s="56"/>
      <c r="S216" s="56"/>
      <c r="T216" s="56"/>
    </row>
    <row r="217" ht="12.75" outlineLevel="4">
      <c r="B217" s="53"/>
      <c r="C217" s="53"/>
      <c r="D217" s="53"/>
      <c r="E217" s="53"/>
      <c r="F217" s="53"/>
      <c r="G217" s="53"/>
      <c r="H217" s="53"/>
      <c r="I217" s="56"/>
      <c r="J217" s="56"/>
      <c r="K217" s="53"/>
      <c r="L217" s="53"/>
      <c r="M217" s="53"/>
      <c r="N217" s="53"/>
      <c r="O217" s="53"/>
      <c r="P217" s="56"/>
      <c r="Q217" s="56"/>
    </row>
    <row r="218" ht="12.75" outlineLevel="3">
      <c r="A218" s="193" t="s">
        <v>60</v>
      </c>
      <c r="B218" s="241">
        <v>4</v>
      </c>
      <c r="C218" s="242"/>
      <c r="D218" s="243" t="s">
        <v>67</v>
      </c>
      <c r="E218" s="243"/>
      <c r="F218" s="244" t="s">
        <v>61</v>
      </c>
      <c r="G218" s="243"/>
      <c r="H218" s="245"/>
      <c r="I218" s="246"/>
      <c r="J218" s="195">
        <f>SUBTOTAL(9,J219:J222)</f>
        <v>0</v>
      </c>
      <c r="K218" s="245"/>
      <c r="L218" s="196">
        <f>SUBTOTAL(9,L219:L222)</f>
        <v>0</v>
      </c>
      <c r="M218" s="245"/>
      <c r="N218" s="196">
        <f>SUBTOTAL(9,N219:N222)</f>
        <v>0</v>
      </c>
      <c r="O218" s="247"/>
      <c r="P218" s="195">
        <f>SUBTOTAL(9,P219:P222)</f>
        <v>0</v>
      </c>
      <c r="Q218" s="195">
        <f>SUBTOTAL(9,Q219:Q222)</f>
        <v>0</v>
      </c>
      <c r="R218" s="53"/>
      <c r="S218" s="56"/>
      <c r="T218" s="56"/>
    </row>
    <row r="219" ht="12.75" outlineLevel="4">
      <c r="A219" s="89"/>
      <c r="B219" s="248"/>
      <c r="C219" s="249">
        <v>61</v>
      </c>
      <c r="D219" s="250" t="s">
        <v>253</v>
      </c>
      <c r="E219" s="251" t="s">
        <v>265</v>
      </c>
      <c r="F219" s="252" t="s">
        <v>266</v>
      </c>
      <c r="G219" s="250" t="s">
        <v>98</v>
      </c>
      <c r="H219" s="253">
        <v>1</v>
      </c>
      <c r="I219" s="254">
        <v>0</v>
      </c>
      <c r="J219" s="255">
        <f>H219*I219</f>
        <v>0</v>
      </c>
      <c r="K219" s="253"/>
      <c r="L219" s="253">
        <f>H219*K219</f>
        <v>0</v>
      </c>
      <c r="M219" s="253"/>
      <c r="N219" s="253">
        <f>H219*M219</f>
        <v>0</v>
      </c>
      <c r="O219" s="255">
        <v>21</v>
      </c>
      <c r="P219" s="255">
        <f>J219*(O219/100)</f>
        <v>0</v>
      </c>
      <c r="Q219" s="255">
        <f>J219+P219</f>
        <v>0</v>
      </c>
      <c r="R219" s="56"/>
      <c r="S219" s="56"/>
      <c r="T219" s="56"/>
    </row>
    <row r="220" ht="12.75" outlineLevel="5">
      <c r="A220" s="256"/>
      <c r="B220" s="257"/>
      <c r="C220" s="257"/>
      <c r="D220" s="258"/>
      <c r="E220" s="264" t="s">
        <v>17</v>
      </c>
      <c r="F220" s="260" t="s">
        <v>267</v>
      </c>
      <c r="G220" s="258"/>
      <c r="H220" s="261">
        <v>1</v>
      </c>
      <c r="I220" s="262"/>
      <c r="J220" s="263"/>
      <c r="K220" s="261"/>
      <c r="L220" s="261"/>
      <c r="M220" s="261"/>
      <c r="N220" s="261"/>
      <c r="O220" s="263"/>
      <c r="P220" s="263"/>
      <c r="Q220" s="263"/>
      <c r="R220" s="53"/>
      <c r="S220" s="56"/>
    </row>
    <row r="221" ht="7.5" customHeight="1" outlineLevel="5">
      <c r="A221" s="56"/>
      <c r="B221" s="200"/>
      <c r="C221" s="199"/>
      <c r="D221" s="205"/>
      <c r="E221" s="154"/>
      <c r="F221" s="212"/>
      <c r="G221" s="205"/>
      <c r="H221" s="214"/>
      <c r="I221" s="217"/>
      <c r="J221" s="158"/>
      <c r="K221" s="163"/>
      <c r="L221" s="163"/>
      <c r="M221" s="163"/>
      <c r="N221" s="163"/>
      <c r="O221" s="158"/>
      <c r="P221" s="158"/>
      <c r="Q221" s="158"/>
      <c r="R221" s="53"/>
      <c r="S221" s="56"/>
    </row>
    <row r="222" ht="12.75" outlineLevel="4">
      <c r="B222" s="53"/>
      <c r="C222" s="53"/>
      <c r="D222" s="53"/>
      <c r="E222" s="53"/>
      <c r="F222" s="53"/>
      <c r="G222" s="53"/>
      <c r="H222" s="53"/>
      <c r="I222" s="56"/>
      <c r="J222" s="56"/>
      <c r="K222" s="53"/>
      <c r="L222" s="53"/>
      <c r="M222" s="53"/>
      <c r="N222" s="53"/>
      <c r="O222" s="53"/>
      <c r="P222" s="56"/>
      <c r="Q222" s="56"/>
    </row>
    <row r="223" ht="12.75" outlineLevel="1"/>
  </sheetData>
  <pageMargins left="0.708661417322835" right="0.708661417322835" top="0.78740157480315" bottom="0.78740157480315" header="0.31496062992126" footer="0.31496062992126"/>
  <pageSetup paperSize="9" scale="53" fitToHeight="0" pageOrder="overThenDown" orientation="landscape" r:id="flId1"/>
  <headerFooter>
    <oddHeader>&amp;L&amp;8&amp;C&amp;8&amp;R&amp;8</oddHeader>
    <oddFooter>&amp;L&amp;8Vytvořeno systémem euroCALC4&amp;C&amp;P/&amp;N&amp;R&amp;8&amp;[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0" summaryRight="0"/>
  </sheetPr>
  <dimension ref="A1:Q4"/>
  <sheetViews>
    <sheetView topLeftCell="A1" zoomScaleNormal="100" workbookViewId="0">
      <pane ySplit="1" topLeftCell="A2" activePane="bottomLeft" state="frozen"/>
      <selection pane="bottomLeft" activeCell="C5" sqref="C5"/>
    </sheetView>
  </sheetViews>
  <sheetFormatPr defaultColWidth="9.140625" defaultRowHeight="8.25"/>
  <cols>
    <col min="1" max="1" width="13.140625" style="48" hidden="1" customWidth="1"/>
    <col min="2" max="2" width="18" style="48" customWidth="1"/>
    <col min="3" max="3" width="40.7109375" style="48" customWidth="1"/>
    <col min="4" max="4" width="13.7109375" style="48" customWidth="1"/>
    <col min="5" max="5" width="60.7109375" style="48" customWidth="1"/>
    <col min="6" max="6" width="41.5703125" style="48" customWidth="1"/>
    <col min="7" max="16384" width="9.140625" style="48"/>
  </cols>
  <sheetData>
    <row r="1" ht="12.75">
      <c r="A1" s="50"/>
      <c r="B1" s="50" t="s">
        <v>18</v>
      </c>
      <c r="C1" s="166" t="s">
        <v>19</v>
      </c>
      <c r="D1" s="50" t="s">
        <v>0</v>
      </c>
      <c r="E1" s="166" t="s">
        <v>4</v>
      </c>
      <c r="F1" s="53"/>
      <c r="G1" s="56"/>
    </row>
    <row r="2" ht="7.5" customHeight="1">
      <c r="A2" s="54"/>
      <c r="C2" s="148"/>
      <c r="E2" s="148"/>
      <c r="F2" s="56"/>
    </row>
    <row r="3" ht="12.75">
      <c r="C3" s="53"/>
      <c r="E3" s="53"/>
      <c r="G3" s="60"/>
      <c r="I3" s="59"/>
      <c r="J3" s="59"/>
      <c r="K3" s="59"/>
      <c r="L3" s="59"/>
      <c r="M3" s="59"/>
      <c r="N3" s="59"/>
      <c r="O3" s="59"/>
      <c r="P3" s="59"/>
      <c r="Q3" s="59"/>
    </row>
    <row r="4" ht="12.75">
      <c r="C4" s="57"/>
      <c r="D4" s="59"/>
      <c r="E4" s="60"/>
    </row>
  </sheetData>
  <pageMargins left="0.708661417322835" right="0.708661417322835" top="0.78740157480315" bottom="0.78740157480315" header="0.31496062992126" footer="0.31496062992126"/>
  <pageSetup paperSize="9" pageOrder="overThenDown" orientation="landscape" r:id="fl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euroCALC 4 by Callida s.r.o.</Application>
  <DocSecurity>0</DocSecurity>
  <HeadingPairs>
    <vt:vector baseType="variant" size="2">
      <vt:variant>
        <vt:lpstr>Worksheets</vt:lpstr>
      </vt:variant>
      <vt:variant>
        <vt:i4>4</vt:i4>
      </vt:variant>
    </vt:vector>
  </HeadingPairs>
  <TitlesOfParts>
    <vt:vector baseType="lpstr" size="4">
      <vt:lpstr>Krycí List</vt:lpstr>
      <vt:lpstr>Rekapitulace</vt:lpstr>
      <vt:lpstr>Zakázka</vt:lpstr>
      <vt:lpstr>Figury</vt:lpstr>
    </vt:vector>
  </TitlesOfParts>
  <Template>Slepý rozpočet s VV</Template>
  <AppVersion>07.0016</AppVersion>
</Properties>
</file>

<file path=docProps/core.xml><?xml version="1.0" encoding="utf-8"?>
<cp:coreProperties xmlns:dc="http://purl.org/dc/elements/1.1/" xmlns:dcmitype="http://purl.org/dc/dcmitype/" xmlns:dcterms="http://purl.org/dc/terms/" xmlns:xsi="http://www.w3.org/2001/XMLSchema-instance" xmlns:cp="http://schemas.openxmlformats.org/package/2006/metadata/core-properties">
  <dc:title>export euroCALC 4</dc:title>
  <dc:subject>Oprava krytu MK Na Ptačí skále Beroun - Výchozí</dc:subject>
  <dc:creator>ADMIN</dc:creator>
  <cp:lastModifiedBy>ADMIN</cp:lastModifiedBy>
  <dcterms:created xsi:type="dcterms:W3CDTF">2024-07-17T12:39:48Z</dcterms:created>
  <dcterms:modified xsi:type="dcterms:W3CDTF">2024-07-17T12:39:48Z</dcterms:modified>
</cp:coreProperties>
</file>