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K:\_LIBOR\A24-30+31Beroun opravy Česká + Havlíčkova\Havlíčkova - 2.etapa\"/>
    </mc:Choice>
  </mc:AlternateContent>
  <xr:revisionPtr revIDLastSave="0" documentId="13_ncr:1_{DBF780B2-C8E4-4331-9A9D-09991AEB6B89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08F21C13_4762_4D33_8AE4_8E20A428EBE8_FIGURE__">#REF!</definedName>
    <definedName name="__08F21C13_4762_4D33_8AE4_8E20A428EBE8_ITEM__">Zakázka!$A$9:$Q$11</definedName>
    <definedName name="__08F21C13_4762_4D33_8AE4_8E20A428EBE8_ITEM_GROUP1__">Zakázka!$A$6:$Q$185</definedName>
    <definedName name="__08F21C13_4762_4D33_8AE4_8E20A428EBE8_ITEM_GROUP1_RECAP__">Rekapitulace!$A$6:$F$8</definedName>
    <definedName name="__08F21C13_4762_4D33_8AE4_8E20A428EBE8_ITEM_GROUP2__">Zakázka!$A$7:$Q$163</definedName>
    <definedName name="__08F21C13_4762_4D33_8AE4_8E20A428EBE8_ITEM_GROUP2_RECAP__">Rekapitulace!$A$7:$F$8</definedName>
    <definedName name="__08F21C13_4762_4D33_8AE4_8E20A428EBE8_ITEM_GROUP3__X">Zakázka!$A$8:$Q$66</definedName>
    <definedName name="__08F21C13_4762_4D33_8AE4_8E20A428EBE8_ITEM_GROUP3_RECAP__">Rekapitulace!$A$8:$F$8</definedName>
    <definedName name="__08F21C13_4762_4D33_8AE4_8E20A428EBE8_QBILL__">Zakázka!$F$10:$H$10</definedName>
    <definedName name="__08F21C13_4762_4D33_8AE4_8E20A428EBE8_QBILLFIG__">#REF!</definedName>
    <definedName name="__08F21C13_4762_4D33_8AE4_8E20A428EBE8_QINDEX__">Zakázka!#REF!</definedName>
    <definedName name="GROUP_ID">Zakázka!$B$6:$B$186</definedName>
    <definedName name="ITEM_PRICES">Zakázka!$J$6:$J$186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Rekapitulace!$B$1:$F$22</definedName>
    <definedName name="_xlnm.Print_Area" localSheetId="2">Zakázka!$C$1:$Q$186</definedName>
    <definedName name="VAT_RATES">Zakázka!$O$6:$O$186</definedName>
  </definedNames>
  <calcPr calcId="181029"/>
</workbook>
</file>

<file path=xl/calcChain.xml><?xml version="1.0" encoding="utf-8"?>
<calcChain xmlns="http://schemas.openxmlformats.org/spreadsheetml/2006/main">
  <c r="N181" i="4" l="1"/>
  <c r="L181" i="4"/>
  <c r="J181" i="4"/>
  <c r="P180" i="4"/>
  <c r="N180" i="4"/>
  <c r="N179" i="4" s="1"/>
  <c r="L180" i="4"/>
  <c r="L179" i="4" s="1"/>
  <c r="D15" i="3" s="1"/>
  <c r="J180" i="4"/>
  <c r="Q180" i="4" s="1"/>
  <c r="P175" i="4"/>
  <c r="Q175" i="4" s="1"/>
  <c r="N175" i="4"/>
  <c r="L175" i="4"/>
  <c r="J175" i="4"/>
  <c r="N172" i="4"/>
  <c r="L172" i="4"/>
  <c r="J172" i="4"/>
  <c r="N169" i="4"/>
  <c r="L169" i="4"/>
  <c r="L165" i="4" s="1"/>
  <c r="J169" i="4"/>
  <c r="P169" i="4" s="1"/>
  <c r="Q169" i="4" s="1"/>
  <c r="N166" i="4"/>
  <c r="N165" i="4" s="1"/>
  <c r="L166" i="4"/>
  <c r="J166" i="4"/>
  <c r="N162" i="4"/>
  <c r="L162" i="4"/>
  <c r="L161" i="4" s="1"/>
  <c r="D12" i="3" s="1"/>
  <c r="J162" i="4"/>
  <c r="N161" i="4"/>
  <c r="J161" i="4"/>
  <c r="P155" i="4"/>
  <c r="Q155" i="4" s="1"/>
  <c r="N155" i="4"/>
  <c r="L155" i="4"/>
  <c r="J155" i="4"/>
  <c r="N152" i="4"/>
  <c r="L152" i="4"/>
  <c r="J152" i="4"/>
  <c r="P152" i="4" s="1"/>
  <c r="Q152" i="4" s="1"/>
  <c r="Q149" i="4"/>
  <c r="P149" i="4"/>
  <c r="N149" i="4"/>
  <c r="L149" i="4"/>
  <c r="J149" i="4"/>
  <c r="P146" i="4"/>
  <c r="Q146" i="4" s="1"/>
  <c r="N146" i="4"/>
  <c r="L146" i="4"/>
  <c r="J146" i="4"/>
  <c r="P145" i="4"/>
  <c r="Q145" i="4" s="1"/>
  <c r="N145" i="4"/>
  <c r="L145" i="4"/>
  <c r="J145" i="4"/>
  <c r="P141" i="4"/>
  <c r="N141" i="4"/>
  <c r="L141" i="4"/>
  <c r="J141" i="4"/>
  <c r="Q141" i="4" s="1"/>
  <c r="P138" i="4"/>
  <c r="N138" i="4"/>
  <c r="L138" i="4"/>
  <c r="J138" i="4"/>
  <c r="Q138" i="4" s="1"/>
  <c r="P135" i="4"/>
  <c r="N135" i="4"/>
  <c r="L135" i="4"/>
  <c r="J135" i="4"/>
  <c r="Q135" i="4" s="1"/>
  <c r="P132" i="4"/>
  <c r="Q132" i="4" s="1"/>
  <c r="N132" i="4"/>
  <c r="L132" i="4"/>
  <c r="J132" i="4"/>
  <c r="N129" i="4"/>
  <c r="L129" i="4"/>
  <c r="J129" i="4"/>
  <c r="Q126" i="4"/>
  <c r="P126" i="4"/>
  <c r="N126" i="4"/>
  <c r="L126" i="4"/>
  <c r="J126" i="4"/>
  <c r="N125" i="4"/>
  <c r="N118" i="4" s="1"/>
  <c r="L125" i="4"/>
  <c r="J125" i="4"/>
  <c r="N122" i="4"/>
  <c r="L122" i="4"/>
  <c r="J122" i="4"/>
  <c r="N119" i="4"/>
  <c r="L119" i="4"/>
  <c r="L118" i="4" s="1"/>
  <c r="D11" i="3" s="1"/>
  <c r="J119" i="4"/>
  <c r="N114" i="4"/>
  <c r="L114" i="4"/>
  <c r="J114" i="4"/>
  <c r="P111" i="4"/>
  <c r="Q111" i="4" s="1"/>
  <c r="N111" i="4"/>
  <c r="L111" i="4"/>
  <c r="J111" i="4"/>
  <c r="N108" i="4"/>
  <c r="N107" i="4" s="1"/>
  <c r="L108" i="4"/>
  <c r="J108" i="4"/>
  <c r="J107" i="4" s="1"/>
  <c r="C10" i="3" s="1"/>
  <c r="L107" i="4"/>
  <c r="D10" i="3" s="1"/>
  <c r="P102" i="4"/>
  <c r="Q102" i="4" s="1"/>
  <c r="N102" i="4"/>
  <c r="L102" i="4"/>
  <c r="J102" i="4"/>
  <c r="P99" i="4"/>
  <c r="Q99" i="4" s="1"/>
  <c r="N99" i="4"/>
  <c r="L99" i="4"/>
  <c r="J99" i="4"/>
  <c r="P95" i="4"/>
  <c r="N95" i="4"/>
  <c r="L95" i="4"/>
  <c r="J95" i="4"/>
  <c r="Q95" i="4" s="1"/>
  <c r="P92" i="4"/>
  <c r="N92" i="4"/>
  <c r="L92" i="4"/>
  <c r="J92" i="4"/>
  <c r="Q92" i="4" s="1"/>
  <c r="P89" i="4"/>
  <c r="N89" i="4"/>
  <c r="L89" i="4"/>
  <c r="J89" i="4"/>
  <c r="Q89" i="4" s="1"/>
  <c r="P86" i="4"/>
  <c r="Q86" i="4" s="1"/>
  <c r="N86" i="4"/>
  <c r="L86" i="4"/>
  <c r="J86" i="4"/>
  <c r="N83" i="4"/>
  <c r="L83" i="4"/>
  <c r="J83" i="4"/>
  <c r="Q80" i="4"/>
  <c r="P80" i="4"/>
  <c r="N80" i="4"/>
  <c r="L80" i="4"/>
  <c r="J80" i="4"/>
  <c r="N76" i="4"/>
  <c r="N67" i="4" s="1"/>
  <c r="L76" i="4"/>
  <c r="J76" i="4"/>
  <c r="N71" i="4"/>
  <c r="L71" i="4"/>
  <c r="L67" i="4" s="1"/>
  <c r="D9" i="3" s="1"/>
  <c r="J71" i="4"/>
  <c r="N68" i="4"/>
  <c r="L68" i="4"/>
  <c r="J68" i="4"/>
  <c r="N63" i="4"/>
  <c r="L63" i="4"/>
  <c r="J63" i="4"/>
  <c r="P59" i="4"/>
  <c r="Q59" i="4" s="1"/>
  <c r="N59" i="4"/>
  <c r="L59" i="4"/>
  <c r="J59" i="4"/>
  <c r="N54" i="4"/>
  <c r="L54" i="4"/>
  <c r="J54" i="4"/>
  <c r="P54" i="4" s="1"/>
  <c r="Q54" i="4" s="1"/>
  <c r="Q53" i="4"/>
  <c r="P53" i="4"/>
  <c r="N53" i="4"/>
  <c r="L53" i="4"/>
  <c r="J53" i="4"/>
  <c r="P48" i="4"/>
  <c r="Q48" i="4" s="1"/>
  <c r="N48" i="4"/>
  <c r="L48" i="4"/>
  <c r="J48" i="4"/>
  <c r="P45" i="4"/>
  <c r="Q45" i="4" s="1"/>
  <c r="N45" i="4"/>
  <c r="L45" i="4"/>
  <c r="J45" i="4"/>
  <c r="P42" i="4"/>
  <c r="N42" i="4"/>
  <c r="L42" i="4"/>
  <c r="J42" i="4"/>
  <c r="Q42" i="4" s="1"/>
  <c r="P39" i="4"/>
  <c r="N39" i="4"/>
  <c r="L39" i="4"/>
  <c r="J39" i="4"/>
  <c r="Q39" i="4" s="1"/>
  <c r="P35" i="4"/>
  <c r="N35" i="4"/>
  <c r="L35" i="4"/>
  <c r="J35" i="4"/>
  <c r="Q35" i="4" s="1"/>
  <c r="P32" i="4"/>
  <c r="Q32" i="4" s="1"/>
  <c r="N32" i="4"/>
  <c r="L32" i="4"/>
  <c r="J32" i="4"/>
  <c r="N28" i="4"/>
  <c r="L28" i="4"/>
  <c r="J28" i="4"/>
  <c r="N25" i="4"/>
  <c r="L25" i="4"/>
  <c r="J25" i="4"/>
  <c r="P25" i="4" s="1"/>
  <c r="Q25" i="4" s="1"/>
  <c r="N22" i="4"/>
  <c r="L22" i="4"/>
  <c r="J22" i="4"/>
  <c r="N19" i="4"/>
  <c r="L19" i="4"/>
  <c r="J19" i="4"/>
  <c r="N16" i="4"/>
  <c r="L16" i="4"/>
  <c r="J16" i="4"/>
  <c r="N12" i="4"/>
  <c r="L12" i="4"/>
  <c r="L8" i="4" s="1"/>
  <c r="J12" i="4"/>
  <c r="N9" i="4"/>
  <c r="N8" i="4" s="1"/>
  <c r="N7" i="4" s="1"/>
  <c r="L9" i="4"/>
  <c r="J9" i="4"/>
  <c r="C12" i="3"/>
  <c r="F28" i="1"/>
  <c r="F27" i="1"/>
  <c r="L11" i="1"/>
  <c r="L10" i="1"/>
  <c r="L9" i="1"/>
  <c r="L8" i="1"/>
  <c r="A3" i="1" a="1"/>
  <c r="A3" i="1" s="1"/>
  <c r="Q125" i="4" l="1"/>
  <c r="Q162" i="4"/>
  <c r="Q161" i="4" s="1"/>
  <c r="F12" i="3" s="1"/>
  <c r="D14" i="3"/>
  <c r="L164" i="4"/>
  <c r="D13" i="3" s="1"/>
  <c r="D8" i="3"/>
  <c r="L7" i="4"/>
  <c r="A7" i="1"/>
  <c r="A4" i="1" a="1"/>
  <c r="A4" i="1" s="1"/>
  <c r="A8" i="1" s="1"/>
  <c r="N164" i="4"/>
  <c r="N6" i="4" s="1"/>
  <c r="Q114" i="4"/>
  <c r="J67" i="4"/>
  <c r="C9" i="3" s="1"/>
  <c r="J118" i="4"/>
  <c r="C11" i="3" s="1"/>
  <c r="P22" i="4"/>
  <c r="Q22" i="4" s="1"/>
  <c r="P76" i="4"/>
  <c r="Q76" i="4" s="1"/>
  <c r="P125" i="4"/>
  <c r="P166" i="4"/>
  <c r="P165" i="4" s="1"/>
  <c r="J165" i="4"/>
  <c r="P12" i="4"/>
  <c r="Q12" i="4" s="1"/>
  <c r="P162" i="4"/>
  <c r="P161" i="4" s="1"/>
  <c r="E12" i="3" s="1"/>
  <c r="J179" i="4"/>
  <c r="C15" i="3" s="1"/>
  <c r="P108" i="4"/>
  <c r="C17" i="3"/>
  <c r="J8" i="4"/>
  <c r="P16" i="4"/>
  <c r="Q16" i="4" s="1"/>
  <c r="P68" i="4"/>
  <c r="Q68" i="4" s="1"/>
  <c r="P119" i="4"/>
  <c r="P28" i="4"/>
  <c r="Q28" i="4" s="1"/>
  <c r="P83" i="4"/>
  <c r="Q83" i="4" s="1"/>
  <c r="P129" i="4"/>
  <c r="Q129" i="4" s="1"/>
  <c r="P172" i="4"/>
  <c r="Q172" i="4" s="1"/>
  <c r="P19" i="4"/>
  <c r="Q19" i="4" s="1"/>
  <c r="P71" i="4"/>
  <c r="Q71" i="4" s="1"/>
  <c r="P122" i="4"/>
  <c r="Q122" i="4" s="1"/>
  <c r="P9" i="4"/>
  <c r="Q9" i="4" s="1"/>
  <c r="P63" i="4"/>
  <c r="Q63" i="4" s="1"/>
  <c r="P114" i="4"/>
  <c r="A6" i="1"/>
  <c r="P181" i="4"/>
  <c r="P179" i="4" s="1"/>
  <c r="E15" i="3" s="1"/>
  <c r="E26" i="1"/>
  <c r="Q67" i="4" l="1"/>
  <c r="F9" i="3" s="1"/>
  <c r="Q8" i="4"/>
  <c r="P118" i="4"/>
  <c r="E11" i="3" s="1"/>
  <c r="Q119" i="4"/>
  <c r="Q118" i="4" s="1"/>
  <c r="F11" i="3" s="1"/>
  <c r="A10" i="1"/>
  <c r="A13" i="1"/>
  <c r="P107" i="4"/>
  <c r="E10" i="3" s="1"/>
  <c r="Q108" i="4"/>
  <c r="Q107" i="4" s="1"/>
  <c r="F10" i="3" s="1"/>
  <c r="Q181" i="4"/>
  <c r="Q179" i="4" s="1"/>
  <c r="F15" i="3" s="1"/>
  <c r="L6" i="4"/>
  <c r="D6" i="3" s="1"/>
  <c r="D7" i="3"/>
  <c r="J7" i="4"/>
  <c r="C8" i="3"/>
  <c r="A5" i="1" a="1"/>
  <c r="A5" i="1" s="1"/>
  <c r="A9" i="1" s="1"/>
  <c r="P8" i="4"/>
  <c r="E14" i="3"/>
  <c r="P164" i="4"/>
  <c r="E13" i="3" s="1"/>
  <c r="P67" i="4"/>
  <c r="E9" i="3" s="1"/>
  <c r="C14" i="3"/>
  <c r="J164" i="4"/>
  <c r="C13" i="3" s="1"/>
  <c r="Q166" i="4"/>
  <c r="Q165" i="4" s="1"/>
  <c r="A14" i="1"/>
  <c r="A11" i="1"/>
  <c r="B20" i="3"/>
  <c r="B19" i="3"/>
  <c r="C19" i="3"/>
  <c r="C20" i="3"/>
  <c r="C18" i="3" l="1"/>
  <c r="C21" i="3" s="1"/>
  <c r="A15" i="1"/>
  <c r="A12" i="1"/>
  <c r="Q164" i="4"/>
  <c r="F13" i="3" s="1"/>
  <c r="F14" i="3"/>
  <c r="A16" i="1"/>
  <c r="J6" i="4"/>
  <c r="C6" i="3" s="1"/>
  <c r="C7" i="3"/>
  <c r="Q7" i="4"/>
  <c r="F8" i="3"/>
  <c r="E8" i="3"/>
  <c r="P7" i="4"/>
  <c r="E27" i="1"/>
  <c r="E28" i="1" l="1"/>
  <c r="F7" i="3"/>
  <c r="Q6" i="4"/>
  <c r="F6" i="3" s="1"/>
  <c r="P6" i="4"/>
  <c r="E6" i="3" s="1"/>
  <c r="E7" i="3"/>
</calcChain>
</file>

<file path=xl/sharedStrings.xml><?xml version="1.0" encoding="utf-8"?>
<sst xmlns="http://schemas.openxmlformats.org/spreadsheetml/2006/main" count="416" uniqueCount="241">
  <si>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</si>
  <si>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</si>
  <si>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</si>
  <si>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</si>
  <si>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</si>
  <si>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</si>
  <si>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</si>
  <si>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</si>
  <si>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</si>
  <si>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</si>
  <si>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</si>
  <si>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</si>
  <si>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</si>
  <si>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</si>
  <si>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</si>
  <si>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</si>
  <si>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</si>
  <si>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</si>
  <si>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Ateliér Kprojekt, s.r.o.</t>
  </si>
  <si>
    <t>Tyršova 158</t>
  </si>
  <si>
    <t>26901  Rakovník - Rakovník II</t>
  </si>
  <si>
    <t>CENOVÁ NABÍDKA</t>
  </si>
  <si>
    <t>ZAKÁZKA</t>
  </si>
  <si>
    <t>Set Column width to</t>
  </si>
  <si>
    <t>Číslo:</t>
  </si>
  <si>
    <t>Zakázka:</t>
  </si>
  <si>
    <t xml:space="preserve">Oprava krytu v ul.Havlíčkově - 2. etapa, Beroun 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</si>
  <si>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</si>
  <si>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</si>
  <si>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</si>
  <si>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</si>
  <si>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</si>
  <si>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</si>
  <si>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</si>
  <si>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</si>
  <si>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</si>
  <si>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</si>
  <si>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</si>
  <si>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Stavba</t>
  </si>
  <si>
    <t>S/obj.101</t>
  </si>
  <si>
    <t>obj.101: ul.Havlíčkova</t>
  </si>
  <si>
    <t>S/obj.101/001</t>
  </si>
  <si>
    <t>001: Zemní práce</t>
  </si>
  <si>
    <t>S/obj.101/005</t>
  </si>
  <si>
    <t>005: Komunikace</t>
  </si>
  <si>
    <t>S/obj.101/008</t>
  </si>
  <si>
    <t>008: Trubní vedení</t>
  </si>
  <si>
    <t>S/obj.101/009</t>
  </si>
  <si>
    <t>009: Ostatní konstrukce a práce</t>
  </si>
  <si>
    <t>S/obj.101/099</t>
  </si>
  <si>
    <t>099: Přesun hmot HSV</t>
  </si>
  <si>
    <t>S/obj.901</t>
  </si>
  <si>
    <t>obj.901: Vedlejší rozpočtové náklady</t>
  </si>
  <si>
    <t>S/obj.901/V01</t>
  </si>
  <si>
    <t>V01: Průzkumné, geodetické a projektové práce</t>
  </si>
  <si>
    <t>S/obj.901/V03</t>
  </si>
  <si>
    <t>V03: Zařízení staveniště</t>
  </si>
  <si>
    <t xml:space="preserve">Oprava krytu v ul.Havlíčkově - 2. etapa, Beroun  - </t>
  </si>
  <si>
    <t xml:space="preserve"> </t>
  </si>
  <si>
    <t>Stavba</t>
  </si>
  <si>
    <t>Objekt</t>
  </si>
  <si>
    <t>Oddíl</t>
  </si>
  <si>
    <t>SP</t>
  </si>
  <si>
    <t>113106571</t>
  </si>
  <si>
    <t>Rozebrání dlažeb vozovek ze zámkové dlažby s ložem z kameniva strojně pl přes 200 m2</t>
  </si>
  <si>
    <t>m2</t>
  </si>
  <si>
    <t>vozovka + předlažďované plochy;880+40</t>
  </si>
  <si>
    <t>113107170</t>
  </si>
  <si>
    <t>Odstranění podkladu z betonu prostého tl do 100 mm strojně pl přes 50 do 200 m2</t>
  </si>
  <si>
    <t>odstranění části vrstvy SC C8/10 v místě pásů z drceného kameniva;2*135*0,3</t>
  </si>
  <si>
    <t xml:space="preserve"> vybourání v místě lokální výměny konstrukce;50</t>
  </si>
  <si>
    <t>113107342</t>
  </si>
  <si>
    <t>Odstranění podkladu živičného tl přes 50 do 100 mm strojně pl do 50 m2</t>
  </si>
  <si>
    <t>lokálně;10</t>
  </si>
  <si>
    <t>113154113</t>
  </si>
  <si>
    <t>Frézování živičného krytu tl 50 mm pruh š 0,5 m pl do 500 m2 bez překážek v trase</t>
  </si>
  <si>
    <t>napojení v ZÚ;10</t>
  </si>
  <si>
    <t>113155234</t>
  </si>
  <si>
    <t>Frézování betonového krytu tl 100 mm pruh š přes 1 do 2 m pl přes 500 do 1000 m2 bez překážek v trase</t>
  </si>
  <si>
    <t>odfrézování vrchní částí SC C;880</t>
  </si>
  <si>
    <t>113202111</t>
  </si>
  <si>
    <t>Vytrhání obrub krajníků obrubníků stojatých</t>
  </si>
  <si>
    <t>m</t>
  </si>
  <si>
    <t>lemování vozovky - lokálně;10</t>
  </si>
  <si>
    <t>122251102</t>
  </si>
  <si>
    <t>Odkopávky a prokopávky nezapažené v hornině třídy těžitelnosti I skupiny 3 objem do 50 m3 strojně</t>
  </si>
  <si>
    <t>m3</t>
  </si>
  <si>
    <t>dotěžení u vozovky po bourání prům. tl.20cm - lokální výměna konstrukce;50*0,2</t>
  </si>
  <si>
    <t>odstranění konstrukční vrstvy u předláždění;40*0,15</t>
  </si>
  <si>
    <t>132251102</t>
  </si>
  <si>
    <t>Hloubení rýh nezapažených š do 800 mm v hornině třídy těžitelnosti I skupiny 3 objem do 50 m3 strojně</t>
  </si>
  <si>
    <t>rýhy pro chráničku;0,25*20</t>
  </si>
  <si>
    <t>162751117</t>
  </si>
  <si>
    <t>Vodorovné přemístění přes 9 000 do 10000 m výkopku/sypaniny z horniny třídy těžitelnosti I skupiny 1 až 3</t>
  </si>
  <si>
    <t>veškerý výkopek na skládku;16</t>
  </si>
  <si>
    <t>hloubení rýh;5</t>
  </si>
  <si>
    <t>175151101</t>
  </si>
  <si>
    <t>Obsypání potrubí strojně sypaninou bez prohození, uloženou do 3 m</t>
  </si>
  <si>
    <t>obsyp chrániček ŠP ;0,25*20</t>
  </si>
  <si>
    <t>181951112-1</t>
  </si>
  <si>
    <t>Úprava zemní pláně nebo konstrukčních vrstev se zhutněním strojně</t>
  </si>
  <si>
    <t>úprava zemní pláně a vrstvy SC C;890+50</t>
  </si>
  <si>
    <t>H</t>
  </si>
  <si>
    <t>58337310</t>
  </si>
  <si>
    <t>štěrkopísek frakce 0/4</t>
  </si>
  <si>
    <t>t</t>
  </si>
  <si>
    <t>zásyp chrániček;5,0*1,8</t>
  </si>
  <si>
    <t>979082219</t>
  </si>
  <si>
    <t>Příplatek ZKD 1 km u vodorovné dopravy suti po suchu do 1 km</t>
  </si>
  <si>
    <t>očištěná zámková dlažba (80% plochy) na deponii investora do 5km;0,8*880*0,295</t>
  </si>
  <si>
    <t>beton na recyklaci do 10km - beton. recyklát z frézování a bourání SC C, obruby, 20% zámkové dlažby;9*(31,440+225,28+2,05+0,2*880*0,295)</t>
  </si>
  <si>
    <t>asfaltobeton z bourání a frézování na recyklaci do 10km;9*(2,2+1,15)</t>
  </si>
  <si>
    <t>997006512</t>
  </si>
  <si>
    <t>Vodorovné doprava suti s naložením a složením na skládku přes 100 m do 1 km</t>
  </si>
  <si>
    <t>997013861</t>
  </si>
  <si>
    <t>Poplatek za uložení stavebního odpadu na recyklační skládce (skládkovné) z prostého betonu kód odpadu 17 01 01</t>
  </si>
  <si>
    <t>20% zámkové dlažby;0,2*880*0,295</t>
  </si>
  <si>
    <t>kamenivo zpevněné cementem;31,440+225,28</t>
  </si>
  <si>
    <t>betonové obrubníky;;2,050</t>
  </si>
  <si>
    <t>997013875</t>
  </si>
  <si>
    <t>Poplatek za uložení stavebního odpadu na recyklační skládce (skládkovné) asfaltového bez obsahu dehtu zatříděného do Katalogu odpadů pod kódem 17 03 02</t>
  </si>
  <si>
    <t>asfaltobeton z vybouraného krytu - kvalitativní třída ZAS-T1;2,2</t>
  </si>
  <si>
    <t>asfaltový recyklát;1,15</t>
  </si>
  <si>
    <t>997221873</t>
  </si>
  <si>
    <t>Poplatek za uložení na recyklační skládce (skládkovné) stavebního odpadu zeminy a kamení zatříděného do Katalogu odpadů pod kódem 17 05 04</t>
  </si>
  <si>
    <t>přebytek výkopku (zemina +znehodnocené kamenivo);21*1,8</t>
  </si>
  <si>
    <t>564761101</t>
  </si>
  <si>
    <t>Podklad z kameniva hrubého drceného vel. 32-63 mm plochy do 100 m2 tl 200 mm</t>
  </si>
  <si>
    <t>pásy štěrku nad drenážmi;2*135*0,3*1,1</t>
  </si>
  <si>
    <t>564851011</t>
  </si>
  <si>
    <t>Podklad ze štěrkodrtě ŠD plochy do 100 m2 tl 150 mm</t>
  </si>
  <si>
    <t>lokální výměna konstrukce - kryt z kamenné dlažby;50</t>
  </si>
  <si>
    <t>doplnění podkladních vrstev u předláždění krytu ze zámkové dlažby;40</t>
  </si>
  <si>
    <t>štěrkodrť ŠDA 0-63mm</t>
  </si>
  <si>
    <t>565176122</t>
  </si>
  <si>
    <t>Asfaltový beton vrstva podkladní ACP 22 (obalované kamenivo OKH) tl 110 mm š přes 3 m</t>
  </si>
  <si>
    <t>oprava krytu celkem;890</t>
  </si>
  <si>
    <t>pásy štěrku nad drenážmi;-2*135*0,3</t>
  </si>
  <si>
    <t>567122111</t>
  </si>
  <si>
    <t>Podklad ze směsi stmelené cementem SC C 8/10 (KSC I) tl 120 mm</t>
  </si>
  <si>
    <t>lokální výměna porušené vrstvy SC C8/10;50</t>
  </si>
  <si>
    <t>573231106</t>
  </si>
  <si>
    <t>Postřik živičný spojovací ze silniční emulze v množství 0,30 kg/m2</t>
  </si>
  <si>
    <t>lokálně v místě napojení v ZÚ;10</t>
  </si>
  <si>
    <t>577144141</t>
  </si>
  <si>
    <t>Asfaltový beton vrstva obrusná ACO 11 (ABS) tl 50 mm š přes 3 m z modifikovaného asfaltu</t>
  </si>
  <si>
    <t>58381007</t>
  </si>
  <si>
    <t>kostka štípaná dlažební žula drobná 8/10</t>
  </si>
  <si>
    <t>oprava krytu;890*1,03</t>
  </si>
  <si>
    <t>58381008</t>
  </si>
  <si>
    <t>kostka štípaná dlažební žula velká 15/17</t>
  </si>
  <si>
    <t>napojení v ZÚ;8*0,17*1,03</t>
  </si>
  <si>
    <t>591141111</t>
  </si>
  <si>
    <t>Kladení dlažby z kostek velkých z kamene na MC tl 50 mm</t>
  </si>
  <si>
    <t>napojení v ZÚ;8*0,17</t>
  </si>
  <si>
    <t xml:space="preserve">použít žulové kostky 150/170mm </t>
  </si>
  <si>
    <t>591211111</t>
  </si>
  <si>
    <t>Kladení dlažby z kostek drobných z kamene do lože z kameniva těženého tl 50 mm</t>
  </si>
  <si>
    <t>oprava krytu + linky podél obrubníků, poklopů a pod.;890</t>
  </si>
  <si>
    <t>596212312</t>
  </si>
  <si>
    <t>Kladení zámkové dlažby pozemních komunikací ručně tl do 100 mm skupiny A pl do 300 m2</t>
  </si>
  <si>
    <t>předláždění v napojení bočních ulic a podél vyměňovaných obrubníků;40</t>
  </si>
  <si>
    <t>použít rozebranou a očištěnou stávající dlažbu</t>
  </si>
  <si>
    <t>452112122</t>
  </si>
  <si>
    <t>Osazení betonových prstenců nebo rámů v přes 100 do 200 mm pod poklopy a mříže</t>
  </si>
  <si>
    <t>kus</t>
  </si>
  <si>
    <t>úprava výšky mříže UV;8</t>
  </si>
  <si>
    <t>899331111</t>
  </si>
  <si>
    <t>Výšková úprava uličního vstupu nebo vpusti do 200 mm zvýšením poklopu</t>
  </si>
  <si>
    <t>stáv.šachty;4</t>
  </si>
  <si>
    <t>899431111</t>
  </si>
  <si>
    <t>Výšková úprava uličního vstupu nebo vpusti do 200 mm zvýšením krycího hrnce, šoupěte nebo hydrantu</t>
  </si>
  <si>
    <t>stáv.šoupata;18</t>
  </si>
  <si>
    <t>59217031</t>
  </si>
  <si>
    <t>obrubník silniční betonový 1000x150x250mm</t>
  </si>
  <si>
    <t>lemování vozovky - lokální výměna;10*1,03</t>
  </si>
  <si>
    <t>914 16-9111</t>
  </si>
  <si>
    <t>Pronájem dopravních značek - normál</t>
  </si>
  <si>
    <t>den</t>
  </si>
  <si>
    <t>zábrany B1+Z2 celkem - 60 dní ;50*60</t>
  </si>
  <si>
    <t>914 17-9111</t>
  </si>
  <si>
    <t>Osazení a likvidace přenosných dopr.značek</t>
  </si>
  <si>
    <t>915111116</t>
  </si>
  <si>
    <t>Vodorovné dopravní značení dělící čáry souvislé š 125 mm retroreflexní žlutá barva</t>
  </si>
  <si>
    <t>modré čáry - parkovací stání;30</t>
  </si>
  <si>
    <t>915111122</t>
  </si>
  <si>
    <t>Vodorovné dopravní značení dělící čáry přerušované š 125 mm retroreflexní bílá barva</t>
  </si>
  <si>
    <t>lemování dopravních stínů;10</t>
  </si>
  <si>
    <t>915111126</t>
  </si>
  <si>
    <t>Vodorovné dopravní značení dělící čáry přerušované š 125 mm retroreflexní žlutá barva</t>
  </si>
  <si>
    <t>lemování vozovky;210</t>
  </si>
  <si>
    <t>915131112</t>
  </si>
  <si>
    <t>Vodorovné dopravní značení přechody pro chodce, šipky, symboly retroreflexní bílá barva</t>
  </si>
  <si>
    <t>dopravní stíny;5</t>
  </si>
  <si>
    <t>916131213</t>
  </si>
  <si>
    <t>Osazení silničního obrubníku betonového stojatého s boční opěrou do lože z betonu prostého</t>
  </si>
  <si>
    <t>lemování vozovky - lokální výměna;10</t>
  </si>
  <si>
    <t>916991121</t>
  </si>
  <si>
    <t>Lože pod obrubníky, krajníky nebo obruby z dlažebních kostek z betonu prostého</t>
  </si>
  <si>
    <t>bet. lože nad rámec položky osazení obrubníků;10*0,03</t>
  </si>
  <si>
    <t>lože pod řadu kostek v ZÚ;8*0,03</t>
  </si>
  <si>
    <t>919112213</t>
  </si>
  <si>
    <t>Řezání spár pro vytvoření komůrky š 10 mm hl 25 mm pro těsnící zálivku v živičném krytu</t>
  </si>
  <si>
    <t>919122112</t>
  </si>
  <si>
    <t>Těsnění spár zálivkou za tepla pro komůrky š 10 mm hl 25 mm s těsnicím profilem</t>
  </si>
  <si>
    <t>zalití spáry;8</t>
  </si>
  <si>
    <t>919735112</t>
  </si>
  <si>
    <t>Řezání stávajícího živičného krytu hl přes 50 do 100 mm</t>
  </si>
  <si>
    <t>napojení na stávající kryt;8</t>
  </si>
  <si>
    <t>9289111-0010</t>
  </si>
  <si>
    <t>Chránička flexibilní DN110mm - komplet dodávka a osazení</t>
  </si>
  <si>
    <t>bm</t>
  </si>
  <si>
    <t>chránička pro plánované kabelové propojení;2*10,0</t>
  </si>
  <si>
    <t>979051121</t>
  </si>
  <si>
    <t>Očištění zámkových dlaždic se spárováním z kameniva těženého při překopech inženýrských sítí</t>
  </si>
  <si>
    <t>očištěnou dlažbu z boční ulice  a chodníků použít na stavbě;40</t>
  </si>
  <si>
    <t>80% dlažby očistit a odvézt na deponii investora;0,8*880</t>
  </si>
  <si>
    <t>20% dlažby do recyklačního střediska</t>
  </si>
  <si>
    <t>998225111</t>
  </si>
  <si>
    <t>Přesun hmot pro pozemní komunikace s krytem z kamene, monolitickým betonovým nebo živičným</t>
  </si>
  <si>
    <t>ON</t>
  </si>
  <si>
    <t>012103000</t>
  </si>
  <si>
    <t>Geodetické práce před výstavbou</t>
  </si>
  <si>
    <t>…</t>
  </si>
  <si>
    <t>vytýčení stavby a podzemních inženýrských sítí;1</t>
  </si>
  <si>
    <t>012303000</t>
  </si>
  <si>
    <t>Geodetické práce po výstavbě</t>
  </si>
  <si>
    <t>zaměření skutečného provedení stavby;1</t>
  </si>
  <si>
    <t>013254000</t>
  </si>
  <si>
    <t>Dokumentace skutečného provedení stavby</t>
  </si>
  <si>
    <t>dokumentace skutečného provedení stavby;1</t>
  </si>
  <si>
    <t>933x001</t>
  </si>
  <si>
    <t>Statická zatěžovací zkouška deskou</t>
  </si>
  <si>
    <t>ks</t>
  </si>
  <si>
    <t>statická zatěžovací zkouška deskou na zemní pláni ;2</t>
  </si>
  <si>
    <t>B</t>
  </si>
  <si>
    <t>030001001</t>
  </si>
  <si>
    <t>Zařízení staveniště</t>
  </si>
  <si>
    <t>034103000</t>
  </si>
  <si>
    <t>Oplocení staveniště</t>
  </si>
  <si>
    <t>kompletní oplocení staveniště (oddělení od pochozích ploch);1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</si>
</sst>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9" formatCode="_(#,##0.000_);[Red]\-\ #,##0.000_);&quot;–&quot;??;_(@_)"/>
  </numFmts>
  <fonts count="2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1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2" fillId="0" borderId="0" xfId="0" applyFont="1"/>
    <xf numFmtId="0" fontId="2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4" fillId="0" borderId="1" xfId="0" applyFont="1" applyBorder="1"/>
    <xf numFmtId="0" fontId="2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4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9" fontId="6" fillId="0" borderId="0" xfId="0" applyNumberFormat="1" applyFont="1"/>
    <xf numFmtId="169" fontId="10" fillId="0" borderId="0" xfId="0" applyNumberFormat="1" applyFont="1"/>
    <xf numFmtId="169" fontId="6" fillId="0" borderId="0" xfId="0" applyNumberFormat="1" applyFont="1" applyAlignment="1">
      <alignment horizontal="right" vertical="top"/>
    </xf>
    <xf numFmtId="169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9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9" fontId="2" fillId="0" borderId="1" xfId="0" applyNumberFormat="1" applyFont="1" applyBorder="1"/>
    <xf numFmtId="164" fontId="2" fillId="0" borderId="1" xfId="0" applyNumberFormat="1" applyFont="1" applyBorder="1"/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 indent="1"/>
    </xf>
    <xf numFmtId="164" fontId="11" fillId="0" borderId="0" xfId="0" applyNumberFormat="1" applyFont="1" applyAlignment="1">
      <alignment horizontal="right" vertical="top"/>
    </xf>
    <xf numFmtId="169" fontId="1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9" fontId="7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9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169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0" xfId="0" applyNumberFormat="1" applyFont="1"/>
    <xf numFmtId="49" fontId="11" fillId="0" borderId="0" xfId="0" applyNumberFormat="1" applyFont="1"/>
    <xf numFmtId="49" fontId="11" fillId="0" borderId="0" xfId="0" applyNumberFormat="1" applyFont="1" applyAlignment="1">
      <alignment horizontal="left" vertical="top" wrapText="1"/>
    </xf>
    <xf numFmtId="16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9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3" fillId="0" borderId="0" xfId="0" applyNumberFormat="1" applyFont="1" applyAlignment="1">
      <alignment horizontal="right" vertical="top"/>
    </xf>
    <xf numFmtId="1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right" vertical="top"/>
    </xf>
    <xf numFmtId="49" fontId="13" fillId="0" borderId="3" xfId="0" applyNumberFormat="1" applyFont="1" applyBorder="1" applyAlignment="1">
      <alignment horizontal="left" vertical="top" wrapText="1"/>
    </xf>
    <xf numFmtId="169" fontId="13" fillId="0" borderId="3" xfId="0" applyNumberFormat="1" applyFont="1" applyBorder="1" applyAlignment="1">
      <alignment horizontal="right" vertical="top"/>
    </xf>
    <xf numFmtId="165" fontId="13" fillId="0" borderId="3" xfId="0" applyNumberFormat="1" applyFont="1" applyBorder="1" applyAlignment="1" applyProtection="1">
      <alignment horizontal="right" vertical="top"/>
      <protection locked="0"/>
    </xf>
    <xf numFmtId="164" fontId="13" fillId="0" borderId="3" xfId="0" applyNumberFormat="1" applyFont="1" applyBorder="1" applyAlignment="1">
      <alignment horizontal="right" vertical="top"/>
    </xf>
    <xf numFmtId="0" fontId="15" fillId="0" borderId="0" xfId="0" applyFont="1"/>
    <xf numFmtId="1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center" vertical="top"/>
    </xf>
    <xf numFmtId="49" fontId="15" fillId="0" borderId="0" xfId="0" applyNumberFormat="1" applyFont="1" applyAlignment="1">
      <alignment horizontal="left" vertical="top" wrapText="1"/>
    </xf>
    <xf numFmtId="169" fontId="15" fillId="0" borderId="0" xfId="0" applyNumberFormat="1" applyFont="1" applyAlignment="1">
      <alignment horizontal="right" vertical="top"/>
    </xf>
    <xf numFmtId="165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</xdr:rowOff>
    </xdr:from>
    <xdr:to>
      <xdr:col>7</xdr:col>
      <xdr:colOff>895350</xdr:colOff>
      <xdr:row>3</xdr:row>
      <xdr:rowOff>85725</xdr:rowOff>
    </xdr:to>
    <xdr:pic>
      <xdr:nvPicPr>
        <xdr:cNvPr id="1025" name="&lt;#ecLogo&gt;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4"/>
  <sheetViews>
    <sheetView showGridLines="0" topLeftCell="B1" zoomScaleNormal="100" workbookViewId="0">
      <selection activeCell="C2" sqref="C2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18</v>
      </c>
    </row>
    <row r="2" spans="1:12" ht="11.25" x14ac:dyDescent="0.2">
      <c r="A2" s="9">
        <v>0</v>
      </c>
      <c r="C2" s="13" t="s">
        <v>19</v>
      </c>
    </row>
    <row r="3" spans="1:12" ht="11.25" customHeight="1" x14ac:dyDescent="0.2">
      <c r="A3" s="9">
        <f t="array" ref="A3">INDEX(VAT_RATES,MATCH(0,COUNTIF($A$1:A2,VAT_RATES),0))</f>
        <v>21</v>
      </c>
      <c r="C3" s="13" t="s">
        <v>20</v>
      </c>
      <c r="D3" s="129" t="s">
        <v>21</v>
      </c>
      <c r="E3" s="130"/>
      <c r="F3" s="130"/>
      <c r="G3" s="130"/>
    </row>
    <row r="4" spans="1:12" ht="11.25" customHeight="1" x14ac:dyDescent="0.2">
      <c r="A4" s="9">
        <f t="array" ref="A4">INDEX(VAT_RATES,MATCH(0,COUNTIF($A$1:A3,VAT_RATES),0))</f>
        <v>20</v>
      </c>
      <c r="C4" s="14"/>
      <c r="D4" s="130"/>
      <c r="E4" s="130"/>
      <c r="F4" s="130"/>
      <c r="G4" s="130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26" t="s">
        <v>22</v>
      </c>
      <c r="F7" s="126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27"/>
      <c r="F9" s="128"/>
      <c r="G9" s="128"/>
      <c r="H9" s="128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28" t="s">
        <v>26</v>
      </c>
      <c r="F10" s="128"/>
      <c r="G10" s="128"/>
      <c r="H10" s="128"/>
      <c r="J10" s="26"/>
      <c r="K10" s="26"/>
      <c r="L10" s="25" t="str">
        <f>E10</f>
        <v xml:space="preserve">Oprava krytu v ul.Havlíčkově - 2. etapa, Beroun 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27</v>
      </c>
      <c r="E11" s="127"/>
      <c r="F11" s="128"/>
      <c r="G11" s="128"/>
      <c r="H11" s="128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24" t="s">
        <v>28</v>
      </c>
      <c r="F14" s="125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29</v>
      </c>
      <c r="E16" s="122" t="s">
        <v>30</v>
      </c>
      <c r="F16" s="123"/>
      <c r="G16" s="123"/>
      <c r="H16" s="123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24" t="s">
        <v>31</v>
      </c>
      <c r="F19" s="125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29</v>
      </c>
      <c r="E21" s="28" t="s">
        <v>30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24" t="s">
        <v>32</v>
      </c>
      <c r="F24" s="125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33</v>
      </c>
      <c r="E26" s="31">
        <f ca="1">INDIRECT("A6")</f>
        <v>0</v>
      </c>
      <c r="F26" s="5" t="s">
        <v>34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35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36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3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57</v>
      </c>
    </row>
    <row r="2" spans="1:8" ht="15.75" x14ac:dyDescent="0.15">
      <c r="B2" s="19" t="s">
        <v>58</v>
      </c>
      <c r="C2" s="39"/>
      <c r="D2" s="42"/>
      <c r="E2" s="39"/>
      <c r="F2" s="39"/>
    </row>
    <row r="3" spans="1:8" ht="7.5" customHeight="1" x14ac:dyDescent="0.15">
      <c r="A3" s="6"/>
      <c r="B3" s="36"/>
      <c r="C3" s="39"/>
      <c r="D3" s="43"/>
      <c r="E3" s="46"/>
      <c r="F3" s="46"/>
      <c r="G3" s="8"/>
    </row>
    <row r="4" spans="1:8" ht="11.25" x14ac:dyDescent="0.2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15">
      <c r="B5" s="36"/>
      <c r="C5" s="39"/>
      <c r="D5" s="42"/>
      <c r="E5" s="39"/>
      <c r="F5" s="39"/>
      <c r="G5" s="8"/>
    </row>
    <row r="6" spans="1:8" ht="12" x14ac:dyDescent="0.15">
      <c r="A6" s="62" t="s">
        <v>37</v>
      </c>
      <c r="B6" s="63" t="s">
        <v>38</v>
      </c>
      <c r="C6" s="64">
        <f>VLOOKUP($A6,Zakázka!$A:$Q,10,FALSE)</f>
        <v>0</v>
      </c>
      <c r="D6" s="65">
        <f>VLOOKUP($A6,Zakázka!$A:$Q,12,FALSE)</f>
        <v>428.90857680000005</v>
      </c>
      <c r="E6" s="64">
        <f>VLOOKUP($A6,Zakázka!$A:$Q,16,FALSE)</f>
        <v>0</v>
      </c>
      <c r="F6" s="64">
        <f>VLOOKUP($A6,Zakázka!$A:$Q,17,FALSE)</f>
        <v>0</v>
      </c>
      <c r="G6" s="6"/>
      <c r="H6" s="8"/>
    </row>
    <row r="7" spans="1:8" ht="12" outlineLevel="1" x14ac:dyDescent="0.15">
      <c r="A7" s="66" t="s">
        <v>39</v>
      </c>
      <c r="B7" s="67" t="s">
        <v>40</v>
      </c>
      <c r="C7" s="68">
        <f>VLOOKUP($A7,Zakázka!$A:$Q,10,FALSE)</f>
        <v>0</v>
      </c>
      <c r="D7" s="69">
        <f>VLOOKUP($A7,Zakázka!$A:$Q,12,FALSE)</f>
        <v>428.90857680000005</v>
      </c>
      <c r="E7" s="68">
        <f>VLOOKUP($A7,Zakázka!$A:$Q,16,FALSE)</f>
        <v>0</v>
      </c>
      <c r="F7" s="68">
        <f>VLOOKUP($A7,Zakázka!$A:$Q,17,FALSE)</f>
        <v>0</v>
      </c>
      <c r="G7" s="6"/>
      <c r="H7" s="8"/>
    </row>
    <row r="8" spans="1:8" ht="11.25" outlineLevel="2" x14ac:dyDescent="0.15">
      <c r="A8" s="70" t="s">
        <v>41</v>
      </c>
      <c r="B8" s="71" t="s">
        <v>42</v>
      </c>
      <c r="C8" s="72">
        <f>VLOOKUP($A8,Zakázka!$A:$Q,10,FALSE)</f>
        <v>0</v>
      </c>
      <c r="D8" s="73">
        <f>VLOOKUP($A8,Zakázka!$A:$Q,12,FALSE)</f>
        <v>9.15</v>
      </c>
      <c r="E8" s="72">
        <f>VLOOKUP($A8,Zakázka!$A:$Q,16,FALSE)</f>
        <v>0</v>
      </c>
      <c r="F8" s="72">
        <f>VLOOKUP($A8,Zakázka!$A:$Q,17,FALSE)</f>
        <v>0</v>
      </c>
      <c r="G8" s="6"/>
      <c r="H8" s="8"/>
    </row>
    <row r="9" spans="1:8" ht="11.25" outlineLevel="2" x14ac:dyDescent="0.15">
      <c r="A9" s="70" t="s">
        <v>43</v>
      </c>
      <c r="B9" s="71" t="s">
        <v>44</v>
      </c>
      <c r="C9" s="72">
        <f>VLOOKUP($A9,Zakázka!$A:$Q,10,FALSE)</f>
        <v>0</v>
      </c>
      <c r="D9" s="73">
        <f>VLOOKUP($A9,Zakázka!$A:$Q,12,FALSE)</f>
        <v>408.15282320000006</v>
      </c>
      <c r="E9" s="72">
        <f>VLOOKUP($A9,Zakázka!$A:$Q,16,FALSE)</f>
        <v>0</v>
      </c>
      <c r="F9" s="72">
        <f>VLOOKUP($A9,Zakázka!$A:$Q,17,FALSE)</f>
        <v>0</v>
      </c>
      <c r="G9" s="6"/>
      <c r="H9" s="8"/>
    </row>
    <row r="10" spans="1:8" ht="11.25" outlineLevel="2" x14ac:dyDescent="0.15">
      <c r="A10" s="70" t="s">
        <v>45</v>
      </c>
      <c r="B10" s="71" t="s">
        <v>46</v>
      </c>
      <c r="C10" s="72">
        <f>VLOOKUP($A10,Zakázka!$A:$Q,10,FALSE)</f>
        <v>0</v>
      </c>
      <c r="D10" s="73">
        <f>VLOOKUP($A10,Zakázka!$A:$Q,12,FALSE)</f>
        <v>7.9820000000000002</v>
      </c>
      <c r="E10" s="72">
        <f>VLOOKUP($A10,Zakázka!$A:$Q,16,FALSE)</f>
        <v>0</v>
      </c>
      <c r="F10" s="72">
        <f>VLOOKUP($A10,Zakázka!$A:$Q,17,FALSE)</f>
        <v>0</v>
      </c>
      <c r="G10" s="6"/>
      <c r="H10" s="8"/>
    </row>
    <row r="11" spans="1:8" ht="11.25" outlineLevel="2" x14ac:dyDescent="0.15">
      <c r="A11" s="70" t="s">
        <v>47</v>
      </c>
      <c r="B11" s="71" t="s">
        <v>48</v>
      </c>
      <c r="C11" s="72">
        <f>VLOOKUP($A11,Zakázka!$A:$Q,10,FALSE)</f>
        <v>0</v>
      </c>
      <c r="D11" s="73">
        <f>VLOOKUP($A11,Zakázka!$A:$Q,12,FALSE)</f>
        <v>3.6237536000000001</v>
      </c>
      <c r="E11" s="72">
        <f>VLOOKUP($A11,Zakázka!$A:$Q,16,FALSE)</f>
        <v>0</v>
      </c>
      <c r="F11" s="72">
        <f>VLOOKUP($A11,Zakázka!$A:$Q,17,FALSE)</f>
        <v>0</v>
      </c>
      <c r="G11" s="6"/>
      <c r="H11" s="8"/>
    </row>
    <row r="12" spans="1:8" ht="11.25" outlineLevel="2" x14ac:dyDescent="0.15">
      <c r="A12" s="70" t="s">
        <v>49</v>
      </c>
      <c r="B12" s="71" t="s">
        <v>50</v>
      </c>
      <c r="C12" s="72">
        <f>VLOOKUP($A12,Zakázka!$A:$Q,10,FALSE)</f>
        <v>0</v>
      </c>
      <c r="D12" s="73">
        <f>VLOOKUP($A12,Zakázka!$A:$Q,12,FALSE)</f>
        <v>0</v>
      </c>
      <c r="E12" s="72">
        <f>VLOOKUP($A12,Zakázka!$A:$Q,16,FALSE)</f>
        <v>0</v>
      </c>
      <c r="F12" s="72">
        <f>VLOOKUP($A12,Zakázka!$A:$Q,17,FALSE)</f>
        <v>0</v>
      </c>
      <c r="G12" s="6"/>
      <c r="H12" s="8"/>
    </row>
    <row r="13" spans="1:8" ht="12" outlineLevel="1" x14ac:dyDescent="0.15">
      <c r="A13" s="66" t="s">
        <v>51</v>
      </c>
      <c r="B13" s="67" t="s">
        <v>52</v>
      </c>
      <c r="C13" s="68">
        <f>VLOOKUP($A13,Zakázka!$A:$Q,10,FALSE)</f>
        <v>0</v>
      </c>
      <c r="D13" s="69">
        <f>VLOOKUP($A13,Zakázka!$A:$Q,12,FALSE)</f>
        <v>0</v>
      </c>
      <c r="E13" s="68">
        <f>VLOOKUP($A13,Zakázka!$A:$Q,16,FALSE)</f>
        <v>0</v>
      </c>
      <c r="F13" s="68">
        <f>VLOOKUP($A13,Zakázka!$A:$Q,17,FALSE)</f>
        <v>0</v>
      </c>
      <c r="G13" s="6"/>
      <c r="H13" s="8"/>
    </row>
    <row r="14" spans="1:8" ht="11.25" outlineLevel="2" x14ac:dyDescent="0.15">
      <c r="A14" s="70" t="s">
        <v>53</v>
      </c>
      <c r="B14" s="71" t="s">
        <v>54</v>
      </c>
      <c r="C14" s="72">
        <f>VLOOKUP($A14,Zakázka!$A:$Q,10,FALSE)</f>
        <v>0</v>
      </c>
      <c r="D14" s="73">
        <f>VLOOKUP($A14,Zakázka!$A:$Q,12,FALSE)</f>
        <v>0</v>
      </c>
      <c r="E14" s="72">
        <f>VLOOKUP($A14,Zakázka!$A:$Q,16,FALSE)</f>
        <v>0</v>
      </c>
      <c r="F14" s="72">
        <f>VLOOKUP($A14,Zakázka!$A:$Q,17,FALSE)</f>
        <v>0</v>
      </c>
      <c r="G14" s="6"/>
      <c r="H14" s="8"/>
    </row>
    <row r="15" spans="1:8" ht="11.25" outlineLevel="2" x14ac:dyDescent="0.15">
      <c r="A15" s="70" t="s">
        <v>55</v>
      </c>
      <c r="B15" s="71" t="s">
        <v>56</v>
      </c>
      <c r="C15" s="72">
        <f>VLOOKUP($A15,Zakázka!$A:$Q,10,FALSE)</f>
        <v>0</v>
      </c>
      <c r="D15" s="73">
        <f>VLOOKUP($A15,Zakázka!$A:$Q,12,FALSE)</f>
        <v>0</v>
      </c>
      <c r="E15" s="72">
        <f>VLOOKUP($A15,Zakázka!$A:$Q,16,FALSE)</f>
        <v>0</v>
      </c>
      <c r="F15" s="72">
        <f>VLOOKUP($A15,Zakázka!$A:$Q,17,FALSE)</f>
        <v>0</v>
      </c>
      <c r="G15" s="6"/>
      <c r="H15" s="8"/>
    </row>
    <row r="16" spans="1:8" ht="7.5" customHeight="1" x14ac:dyDescent="0.15">
      <c r="B16" s="37"/>
      <c r="C16" s="41"/>
      <c r="D16" s="45"/>
      <c r="E16" s="41"/>
      <c r="F16" s="41"/>
      <c r="G16" s="8"/>
    </row>
    <row r="17" spans="1:8" ht="12.75" x14ac:dyDescent="0.2">
      <c r="A17" s="5"/>
      <c r="B17" s="50" t="s">
        <v>1</v>
      </c>
      <c r="C17" s="51">
        <f>SUMIF(GROUP_ID,"",ITEM_PRICES)</f>
        <v>0</v>
      </c>
      <c r="D17" s="52"/>
      <c r="E17" s="53"/>
      <c r="F17" s="53"/>
      <c r="G17" s="6"/>
      <c r="H17" s="8"/>
    </row>
    <row r="18" spans="1:8" ht="12.75" x14ac:dyDescent="0.2">
      <c r="A18" s="5"/>
      <c r="B18" s="50" t="s">
        <v>2</v>
      </c>
      <c r="C18" s="51">
        <f ca="1">SUM(C19:C20)</f>
        <v>0</v>
      </c>
      <c r="D18" s="52"/>
      <c r="E18" s="53"/>
      <c r="F18" s="53"/>
      <c r="G18" s="6"/>
      <c r="H18" s="8"/>
    </row>
    <row r="19" spans="1:8" ht="12.75" x14ac:dyDescent="0.2">
      <c r="A19" s="1"/>
      <c r="B19" s="54" t="str">
        <f ca="1">INDIRECT(ADDRESS(10,1,,,"Krycí List"))</f>
        <v/>
      </c>
      <c r="C19" s="55" t="str">
        <f ca="1">INDIRECT(ADDRESS(13,1,,,"Krycí List"))</f>
        <v/>
      </c>
      <c r="D19" s="56"/>
      <c r="E19" s="57"/>
      <c r="F19" s="57"/>
      <c r="G19" s="6"/>
      <c r="H19" s="8"/>
    </row>
    <row r="20" spans="1:8" ht="12.75" x14ac:dyDescent="0.2">
      <c r="A20" s="1"/>
      <c r="B20" s="58" t="str">
        <f ca="1">INDIRECT(ADDRESS(11,1,,,"Krycí List"))</f>
        <v/>
      </c>
      <c r="C20" s="59" t="str">
        <f ca="1">INDIRECT(ADDRESS(14,1,,,"Krycí List"))</f>
        <v/>
      </c>
      <c r="D20" s="60"/>
      <c r="E20" s="61"/>
      <c r="F20" s="61"/>
      <c r="G20" s="6"/>
      <c r="H20" s="8"/>
    </row>
    <row r="21" spans="1:8" ht="12.75" x14ac:dyDescent="0.2">
      <c r="A21" s="5"/>
      <c r="B21" s="50" t="s">
        <v>0</v>
      </c>
      <c r="C21" s="51">
        <f ca="1">C17+C18</f>
        <v>0</v>
      </c>
      <c r="D21" s="52"/>
      <c r="E21" s="53"/>
      <c r="F21" s="53"/>
      <c r="G21" s="6"/>
      <c r="H21" s="8"/>
    </row>
    <row r="22" spans="1:8" x14ac:dyDescent="0.15">
      <c r="B22" s="36"/>
      <c r="C22" s="39"/>
      <c r="D22" s="42"/>
      <c r="E22" s="39"/>
      <c r="F22" s="39"/>
    </row>
    <row r="23" spans="1:8" x14ac:dyDescent="0.15">
      <c r="B23" s="6"/>
      <c r="C23" s="8"/>
      <c r="D23" s="6"/>
      <c r="E23" s="8"/>
      <c r="F23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85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5703125" style="2" customWidth="1"/>
    <col min="24" max="16384" width="9.140625" style="2"/>
  </cols>
  <sheetData>
    <row r="1" spans="1:22" ht="15.75" x14ac:dyDescent="0.15">
      <c r="F1" s="19" t="s">
        <v>57</v>
      </c>
    </row>
    <row r="2" spans="1:22" ht="15.75" x14ac:dyDescent="0.15">
      <c r="B2" s="74"/>
      <c r="C2" s="74"/>
      <c r="D2" s="36"/>
      <c r="E2" s="36"/>
      <c r="F2" s="19" t="s">
        <v>58</v>
      </c>
      <c r="G2" s="36"/>
      <c r="H2" s="42"/>
      <c r="I2" s="82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15">
      <c r="A3" s="6"/>
      <c r="B3" s="75"/>
      <c r="C3" s="74"/>
      <c r="D3" s="78"/>
      <c r="E3" s="36"/>
      <c r="F3" s="36"/>
      <c r="G3" s="36"/>
      <c r="H3" s="42"/>
      <c r="I3" s="82"/>
      <c r="J3" s="39"/>
      <c r="K3" s="43"/>
      <c r="L3" s="43"/>
      <c r="M3" s="43"/>
      <c r="N3" s="43"/>
      <c r="O3" s="46"/>
      <c r="P3" s="46"/>
      <c r="Q3" s="46"/>
      <c r="R3" s="8"/>
    </row>
    <row r="4" spans="1:22" ht="11.25" x14ac:dyDescent="0.2">
      <c r="A4" s="4"/>
      <c r="B4" s="84"/>
      <c r="C4" s="84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5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15">
      <c r="B5" s="74"/>
      <c r="C5" s="74"/>
      <c r="D5" s="36"/>
      <c r="E5" s="36"/>
      <c r="F5" s="36"/>
      <c r="G5" s="36"/>
      <c r="H5" s="42"/>
      <c r="I5" s="82"/>
      <c r="J5" s="39"/>
      <c r="K5" s="42"/>
      <c r="L5" s="42"/>
      <c r="M5" s="42"/>
      <c r="N5" s="42"/>
      <c r="O5" s="39"/>
      <c r="P5" s="39"/>
      <c r="Q5" s="39"/>
      <c r="R5" s="8"/>
    </row>
    <row r="6" spans="1:22" ht="12" x14ac:dyDescent="0.2">
      <c r="A6" s="62" t="s">
        <v>37</v>
      </c>
      <c r="B6" s="86">
        <v>1</v>
      </c>
      <c r="C6" s="87"/>
      <c r="D6" s="88" t="s">
        <v>59</v>
      </c>
      <c r="E6" s="88"/>
      <c r="F6" s="63" t="s">
        <v>38</v>
      </c>
      <c r="G6" s="88"/>
      <c r="H6" s="89"/>
      <c r="I6" s="90"/>
      <c r="J6" s="64">
        <f>SUBTOTAL(9,J7:J185)</f>
        <v>0</v>
      </c>
      <c r="K6" s="89"/>
      <c r="L6" s="65">
        <f>SUBTOTAL(9,L7:L185)</f>
        <v>428.90857680000005</v>
      </c>
      <c r="M6" s="89"/>
      <c r="N6" s="65">
        <f>SUBTOTAL(9,N7:N185)</f>
        <v>533.51999999999987</v>
      </c>
      <c r="O6" s="91"/>
      <c r="P6" s="64">
        <f>SUBTOTAL(9,P7:P185)</f>
        <v>0</v>
      </c>
      <c r="Q6" s="64">
        <f>SUBTOTAL(9,Q7:Q185)</f>
        <v>0</v>
      </c>
      <c r="R6" s="6"/>
      <c r="S6" s="8"/>
      <c r="T6" s="8"/>
    </row>
    <row r="7" spans="1:22" ht="12" outlineLevel="1" x14ac:dyDescent="0.2">
      <c r="A7" s="66" t="s">
        <v>39</v>
      </c>
      <c r="B7" s="92">
        <v>2</v>
      </c>
      <c r="C7" s="93"/>
      <c r="D7" s="94" t="s">
        <v>60</v>
      </c>
      <c r="E7" s="94"/>
      <c r="F7" s="95" t="s">
        <v>40</v>
      </c>
      <c r="G7" s="94"/>
      <c r="H7" s="96"/>
      <c r="I7" s="97"/>
      <c r="J7" s="68">
        <f>SUBTOTAL(9,J8:J163)</f>
        <v>0</v>
      </c>
      <c r="K7" s="96"/>
      <c r="L7" s="69">
        <f>SUBTOTAL(9,L8:L163)</f>
        <v>428.90857680000005</v>
      </c>
      <c r="M7" s="96"/>
      <c r="N7" s="69">
        <f>SUBTOTAL(9,N8:N163)</f>
        <v>533.51999999999987</v>
      </c>
      <c r="O7" s="98"/>
      <c r="P7" s="68">
        <f>SUBTOTAL(9,P8:P163)</f>
        <v>0</v>
      </c>
      <c r="Q7" s="68">
        <f>SUBTOTAL(9,Q8:Q163)</f>
        <v>0</v>
      </c>
      <c r="R7" s="6"/>
      <c r="S7" s="8"/>
      <c r="T7" s="8"/>
    </row>
    <row r="8" spans="1:22" ht="11.25" outlineLevel="2" x14ac:dyDescent="0.2">
      <c r="A8" s="70" t="s">
        <v>41</v>
      </c>
      <c r="B8" s="99">
        <v>3</v>
      </c>
      <c r="C8" s="100"/>
      <c r="D8" s="101" t="s">
        <v>61</v>
      </c>
      <c r="E8" s="101"/>
      <c r="F8" s="102" t="s">
        <v>42</v>
      </c>
      <c r="G8" s="101"/>
      <c r="H8" s="103"/>
      <c r="I8" s="104"/>
      <c r="J8" s="72">
        <f>SUBTOTAL(9,J9:J66)</f>
        <v>0</v>
      </c>
      <c r="K8" s="103"/>
      <c r="L8" s="73">
        <f>SUBTOTAL(9,L9:L66)</f>
        <v>9.15</v>
      </c>
      <c r="M8" s="103"/>
      <c r="N8" s="73">
        <f>SUBTOTAL(9,N9:N66)</f>
        <v>533.51999999999987</v>
      </c>
      <c r="O8" s="105"/>
      <c r="P8" s="72">
        <f>SUBTOTAL(9,P9:P66)</f>
        <v>0</v>
      </c>
      <c r="Q8" s="72">
        <f>SUBTOTAL(9,Q9:Q66)</f>
        <v>0</v>
      </c>
      <c r="R8" s="6"/>
      <c r="S8" s="8"/>
      <c r="T8" s="8"/>
    </row>
    <row r="9" spans="1:22" ht="11.25" outlineLevel="3" x14ac:dyDescent="0.2">
      <c r="A9" s="10"/>
      <c r="B9" s="106"/>
      <c r="C9" s="107">
        <v>1</v>
      </c>
      <c r="D9" s="108" t="s">
        <v>62</v>
      </c>
      <c r="E9" s="109" t="s">
        <v>63</v>
      </c>
      <c r="F9" s="110" t="s">
        <v>64</v>
      </c>
      <c r="G9" s="108" t="s">
        <v>65</v>
      </c>
      <c r="H9" s="111">
        <v>920</v>
      </c>
      <c r="I9" s="112"/>
      <c r="J9" s="113">
        <f>H9*I9</f>
        <v>0</v>
      </c>
      <c r="K9" s="111"/>
      <c r="L9" s="111">
        <f>H9*K9</f>
        <v>0</v>
      </c>
      <c r="M9" s="111">
        <v>0.29499999999999998</v>
      </c>
      <c r="N9" s="111">
        <f>H9*M9</f>
        <v>271.39999999999998</v>
      </c>
      <c r="O9" s="113">
        <v>21</v>
      </c>
      <c r="P9" s="113">
        <f>J9*(O9/100)</f>
        <v>0</v>
      </c>
      <c r="Q9" s="113">
        <f>J9+P9</f>
        <v>0</v>
      </c>
      <c r="R9" s="8"/>
      <c r="S9" s="8"/>
      <c r="T9" s="8"/>
    </row>
    <row r="10" spans="1:22" ht="9.75" outlineLevel="4" x14ac:dyDescent="0.2">
      <c r="A10" s="114"/>
      <c r="B10" s="115"/>
      <c r="C10" s="115"/>
      <c r="D10" s="116"/>
      <c r="E10" s="121" t="s">
        <v>16</v>
      </c>
      <c r="F10" s="117" t="s">
        <v>66</v>
      </c>
      <c r="G10" s="116"/>
      <c r="H10" s="118">
        <v>920</v>
      </c>
      <c r="I10" s="119"/>
      <c r="J10" s="120"/>
      <c r="K10" s="118"/>
      <c r="L10" s="118"/>
      <c r="M10" s="118"/>
      <c r="N10" s="118"/>
      <c r="O10" s="120"/>
      <c r="P10" s="120"/>
      <c r="Q10" s="120"/>
      <c r="R10" s="6"/>
      <c r="S10" s="8"/>
    </row>
    <row r="11" spans="1:22" ht="7.5" customHeight="1" outlineLevel="4" x14ac:dyDescent="0.15">
      <c r="A11" s="8"/>
      <c r="B11" s="77"/>
      <c r="C11" s="76"/>
      <c r="D11" s="79"/>
      <c r="E11" s="38"/>
      <c r="F11" s="80"/>
      <c r="G11" s="79"/>
      <c r="H11" s="81"/>
      <c r="I11" s="83"/>
      <c r="J11" s="40"/>
      <c r="K11" s="44"/>
      <c r="L11" s="44"/>
      <c r="M11" s="44"/>
      <c r="N11" s="44"/>
      <c r="O11" s="40"/>
      <c r="P11" s="40"/>
      <c r="Q11" s="40"/>
      <c r="R11" s="6"/>
      <c r="S11" s="8"/>
    </row>
    <row r="12" spans="1:22" ht="11.25" outlineLevel="3" x14ac:dyDescent="0.2">
      <c r="A12" s="10"/>
      <c r="B12" s="106"/>
      <c r="C12" s="107">
        <v>2</v>
      </c>
      <c r="D12" s="108" t="s">
        <v>62</v>
      </c>
      <c r="E12" s="109" t="s">
        <v>67</v>
      </c>
      <c r="F12" s="110" t="s">
        <v>68</v>
      </c>
      <c r="G12" s="108" t="s">
        <v>65</v>
      </c>
      <c r="H12" s="111">
        <v>131</v>
      </c>
      <c r="I12" s="112"/>
      <c r="J12" s="113">
        <f>H12*I12</f>
        <v>0</v>
      </c>
      <c r="K12" s="111"/>
      <c r="L12" s="111">
        <f>H12*K12</f>
        <v>0</v>
      </c>
      <c r="M12" s="111">
        <v>0.24</v>
      </c>
      <c r="N12" s="111">
        <f>H12*M12</f>
        <v>31.439999999999998</v>
      </c>
      <c r="O12" s="113">
        <v>21</v>
      </c>
      <c r="P12" s="113">
        <f>J12*(O12/100)</f>
        <v>0</v>
      </c>
      <c r="Q12" s="113">
        <f>J12+P12</f>
        <v>0</v>
      </c>
      <c r="R12" s="8"/>
      <c r="S12" s="8"/>
      <c r="T12" s="8"/>
    </row>
    <row r="13" spans="1:22" ht="9.75" outlineLevel="4" x14ac:dyDescent="0.2">
      <c r="A13" s="114"/>
      <c r="B13" s="115"/>
      <c r="C13" s="115"/>
      <c r="D13" s="116"/>
      <c r="E13" s="121" t="s">
        <v>16</v>
      </c>
      <c r="F13" s="117" t="s">
        <v>69</v>
      </c>
      <c r="G13" s="116"/>
      <c r="H13" s="118">
        <v>81</v>
      </c>
      <c r="I13" s="119"/>
      <c r="J13" s="120"/>
      <c r="K13" s="118"/>
      <c r="L13" s="118"/>
      <c r="M13" s="118"/>
      <c r="N13" s="118"/>
      <c r="O13" s="120"/>
      <c r="P13" s="120"/>
      <c r="Q13" s="120"/>
      <c r="R13" s="6"/>
      <c r="S13" s="8"/>
    </row>
    <row r="14" spans="1:22" ht="9.75" outlineLevel="4" x14ac:dyDescent="0.2">
      <c r="A14" s="114"/>
      <c r="B14" s="115"/>
      <c r="C14" s="115"/>
      <c r="D14" s="116"/>
      <c r="E14" s="121"/>
      <c r="F14" s="117" t="s">
        <v>70</v>
      </c>
      <c r="G14" s="116"/>
      <c r="H14" s="118">
        <v>50</v>
      </c>
      <c r="I14" s="119"/>
      <c r="J14" s="120"/>
      <c r="K14" s="118"/>
      <c r="L14" s="118"/>
      <c r="M14" s="118"/>
      <c r="N14" s="118"/>
      <c r="O14" s="120"/>
      <c r="P14" s="120"/>
      <c r="Q14" s="120"/>
      <c r="R14" s="6"/>
      <c r="S14" s="8"/>
    </row>
    <row r="15" spans="1:22" ht="7.5" customHeight="1" outlineLevel="4" x14ac:dyDescent="0.15">
      <c r="A15" s="8"/>
      <c r="B15" s="77"/>
      <c r="C15" s="76"/>
      <c r="D15" s="79"/>
      <c r="E15" s="38"/>
      <c r="F15" s="80"/>
      <c r="G15" s="79"/>
      <c r="H15" s="81"/>
      <c r="I15" s="83"/>
      <c r="J15" s="40"/>
      <c r="K15" s="44"/>
      <c r="L15" s="44"/>
      <c r="M15" s="44"/>
      <c r="N15" s="44"/>
      <c r="O15" s="40"/>
      <c r="P15" s="40"/>
      <c r="Q15" s="40"/>
      <c r="R15" s="6"/>
      <c r="S15" s="8"/>
    </row>
    <row r="16" spans="1:22" ht="11.25" outlineLevel="3" x14ac:dyDescent="0.2">
      <c r="A16" s="10"/>
      <c r="B16" s="106"/>
      <c r="C16" s="107">
        <v>3</v>
      </c>
      <c r="D16" s="108" t="s">
        <v>62</v>
      </c>
      <c r="E16" s="109" t="s">
        <v>71</v>
      </c>
      <c r="F16" s="110" t="s">
        <v>72</v>
      </c>
      <c r="G16" s="108" t="s">
        <v>65</v>
      </c>
      <c r="H16" s="111">
        <v>10</v>
      </c>
      <c r="I16" s="112"/>
      <c r="J16" s="113">
        <f>H16*I16</f>
        <v>0</v>
      </c>
      <c r="K16" s="111"/>
      <c r="L16" s="111">
        <f>H16*K16</f>
        <v>0</v>
      </c>
      <c r="M16" s="111">
        <v>0.22</v>
      </c>
      <c r="N16" s="111">
        <f>H16*M16</f>
        <v>2.2000000000000002</v>
      </c>
      <c r="O16" s="113">
        <v>21</v>
      </c>
      <c r="P16" s="113">
        <f>J16*(O16/100)</f>
        <v>0</v>
      </c>
      <c r="Q16" s="113">
        <f>J16+P16</f>
        <v>0</v>
      </c>
      <c r="R16" s="8"/>
      <c r="S16" s="8"/>
      <c r="T16" s="8"/>
    </row>
    <row r="17" spans="1:20" ht="9.75" outlineLevel="4" x14ac:dyDescent="0.2">
      <c r="A17" s="114"/>
      <c r="B17" s="115"/>
      <c r="C17" s="115"/>
      <c r="D17" s="116"/>
      <c r="E17" s="121" t="s">
        <v>16</v>
      </c>
      <c r="F17" s="117" t="s">
        <v>73</v>
      </c>
      <c r="G17" s="116"/>
      <c r="H17" s="118">
        <v>10</v>
      </c>
      <c r="I17" s="119"/>
      <c r="J17" s="120"/>
      <c r="K17" s="118"/>
      <c r="L17" s="118"/>
      <c r="M17" s="118"/>
      <c r="N17" s="118"/>
      <c r="O17" s="120"/>
      <c r="P17" s="120"/>
      <c r="Q17" s="120"/>
      <c r="R17" s="6"/>
      <c r="S17" s="8"/>
    </row>
    <row r="18" spans="1:20" ht="7.5" customHeight="1" outlineLevel="4" x14ac:dyDescent="0.15">
      <c r="A18" s="8"/>
      <c r="B18" s="77"/>
      <c r="C18" s="76"/>
      <c r="D18" s="79"/>
      <c r="E18" s="38"/>
      <c r="F18" s="80"/>
      <c r="G18" s="79"/>
      <c r="H18" s="81"/>
      <c r="I18" s="83"/>
      <c r="J18" s="40"/>
      <c r="K18" s="44"/>
      <c r="L18" s="44"/>
      <c r="M18" s="44"/>
      <c r="N18" s="44"/>
      <c r="O18" s="40"/>
      <c r="P18" s="40"/>
      <c r="Q18" s="40"/>
      <c r="R18" s="6"/>
      <c r="S18" s="8"/>
    </row>
    <row r="19" spans="1:20" ht="11.25" outlineLevel="3" x14ac:dyDescent="0.2">
      <c r="A19" s="10"/>
      <c r="B19" s="106"/>
      <c r="C19" s="107">
        <v>4</v>
      </c>
      <c r="D19" s="108" t="s">
        <v>62</v>
      </c>
      <c r="E19" s="109" t="s">
        <v>74</v>
      </c>
      <c r="F19" s="110" t="s">
        <v>75</v>
      </c>
      <c r="G19" s="108" t="s">
        <v>65</v>
      </c>
      <c r="H19" s="111">
        <v>10</v>
      </c>
      <c r="I19" s="112"/>
      <c r="J19" s="113">
        <f>H19*I19</f>
        <v>0</v>
      </c>
      <c r="K19" s="111">
        <v>4.0000000000000003E-5</v>
      </c>
      <c r="L19" s="111">
        <f>H19*K19</f>
        <v>4.0000000000000002E-4</v>
      </c>
      <c r="M19" s="111">
        <v>0.115</v>
      </c>
      <c r="N19" s="111">
        <f>H19*M19</f>
        <v>1.1500000000000001</v>
      </c>
      <c r="O19" s="113">
        <v>21</v>
      </c>
      <c r="P19" s="113">
        <f>J19*(O19/100)</f>
        <v>0</v>
      </c>
      <c r="Q19" s="113">
        <f>J19+P19</f>
        <v>0</v>
      </c>
      <c r="R19" s="8"/>
      <c r="S19" s="8"/>
      <c r="T19" s="8"/>
    </row>
    <row r="20" spans="1:20" ht="9.75" outlineLevel="4" x14ac:dyDescent="0.2">
      <c r="A20" s="114"/>
      <c r="B20" s="115"/>
      <c r="C20" s="115"/>
      <c r="D20" s="116"/>
      <c r="E20" s="121" t="s">
        <v>16</v>
      </c>
      <c r="F20" s="117" t="s">
        <v>76</v>
      </c>
      <c r="G20" s="116"/>
      <c r="H20" s="118">
        <v>10</v>
      </c>
      <c r="I20" s="119"/>
      <c r="J20" s="120"/>
      <c r="K20" s="118"/>
      <c r="L20" s="118"/>
      <c r="M20" s="118"/>
      <c r="N20" s="118"/>
      <c r="O20" s="120"/>
      <c r="P20" s="120"/>
      <c r="Q20" s="120"/>
      <c r="R20" s="6"/>
      <c r="S20" s="8"/>
    </row>
    <row r="21" spans="1:20" ht="7.5" customHeight="1" outlineLevel="4" x14ac:dyDescent="0.15">
      <c r="A21" s="8"/>
      <c r="B21" s="77"/>
      <c r="C21" s="76"/>
      <c r="D21" s="79"/>
      <c r="E21" s="38"/>
      <c r="F21" s="80"/>
      <c r="G21" s="79"/>
      <c r="H21" s="81"/>
      <c r="I21" s="83"/>
      <c r="J21" s="40"/>
      <c r="K21" s="44"/>
      <c r="L21" s="44"/>
      <c r="M21" s="44"/>
      <c r="N21" s="44"/>
      <c r="O21" s="40"/>
      <c r="P21" s="40"/>
      <c r="Q21" s="40"/>
      <c r="R21" s="6"/>
      <c r="S21" s="8"/>
    </row>
    <row r="22" spans="1:20" ht="22.5" outlineLevel="3" x14ac:dyDescent="0.2">
      <c r="A22" s="10"/>
      <c r="B22" s="106"/>
      <c r="C22" s="107">
        <v>5</v>
      </c>
      <c r="D22" s="108" t="s">
        <v>62</v>
      </c>
      <c r="E22" s="109" t="s">
        <v>77</v>
      </c>
      <c r="F22" s="110" t="s">
        <v>78</v>
      </c>
      <c r="G22" s="108" t="s">
        <v>65</v>
      </c>
      <c r="H22" s="111">
        <v>880</v>
      </c>
      <c r="I22" s="112"/>
      <c r="J22" s="113">
        <f>H22*I22</f>
        <v>0</v>
      </c>
      <c r="K22" s="111">
        <v>1.7000000000000001E-4</v>
      </c>
      <c r="L22" s="111">
        <f>H22*K22</f>
        <v>0.14960000000000001</v>
      </c>
      <c r="M22" s="111">
        <v>0.25600000000000001</v>
      </c>
      <c r="N22" s="111">
        <f>H22*M22</f>
        <v>225.28</v>
      </c>
      <c r="O22" s="113">
        <v>21</v>
      </c>
      <c r="P22" s="113">
        <f>J22*(O22/100)</f>
        <v>0</v>
      </c>
      <c r="Q22" s="113">
        <f>J22+P22</f>
        <v>0</v>
      </c>
      <c r="R22" s="8"/>
      <c r="S22" s="8"/>
      <c r="T22" s="8"/>
    </row>
    <row r="23" spans="1:20" ht="9.75" outlineLevel="4" x14ac:dyDescent="0.2">
      <c r="A23" s="114"/>
      <c r="B23" s="115"/>
      <c r="C23" s="115"/>
      <c r="D23" s="116"/>
      <c r="E23" s="121" t="s">
        <v>16</v>
      </c>
      <c r="F23" s="117" t="s">
        <v>79</v>
      </c>
      <c r="G23" s="116"/>
      <c r="H23" s="118">
        <v>880</v>
      </c>
      <c r="I23" s="119"/>
      <c r="J23" s="120"/>
      <c r="K23" s="118"/>
      <c r="L23" s="118"/>
      <c r="M23" s="118"/>
      <c r="N23" s="118"/>
      <c r="O23" s="120"/>
      <c r="P23" s="120"/>
      <c r="Q23" s="120"/>
      <c r="R23" s="6"/>
      <c r="S23" s="8"/>
    </row>
    <row r="24" spans="1:20" ht="7.5" customHeight="1" outlineLevel="4" x14ac:dyDescent="0.15">
      <c r="A24" s="8"/>
      <c r="B24" s="77"/>
      <c r="C24" s="76"/>
      <c r="D24" s="79"/>
      <c r="E24" s="38"/>
      <c r="F24" s="80"/>
      <c r="G24" s="79"/>
      <c r="H24" s="81"/>
      <c r="I24" s="83"/>
      <c r="J24" s="40"/>
      <c r="K24" s="44"/>
      <c r="L24" s="44"/>
      <c r="M24" s="44"/>
      <c r="N24" s="44"/>
      <c r="O24" s="40"/>
      <c r="P24" s="40"/>
      <c r="Q24" s="40"/>
      <c r="R24" s="6"/>
      <c r="S24" s="8"/>
    </row>
    <row r="25" spans="1:20" ht="11.25" outlineLevel="3" x14ac:dyDescent="0.2">
      <c r="A25" s="10"/>
      <c r="B25" s="106"/>
      <c r="C25" s="107">
        <v>6</v>
      </c>
      <c r="D25" s="108" t="s">
        <v>62</v>
      </c>
      <c r="E25" s="109" t="s">
        <v>80</v>
      </c>
      <c r="F25" s="110" t="s">
        <v>81</v>
      </c>
      <c r="G25" s="108" t="s">
        <v>82</v>
      </c>
      <c r="H25" s="111">
        <v>10</v>
      </c>
      <c r="I25" s="112"/>
      <c r="J25" s="113">
        <f>H25*I25</f>
        <v>0</v>
      </c>
      <c r="K25" s="111"/>
      <c r="L25" s="111">
        <f>H25*K25</f>
        <v>0</v>
      </c>
      <c r="M25" s="111">
        <v>0.20499999999999999</v>
      </c>
      <c r="N25" s="111">
        <f>H25*M25</f>
        <v>2.0499999999999998</v>
      </c>
      <c r="O25" s="113">
        <v>21</v>
      </c>
      <c r="P25" s="113">
        <f>J25*(O25/100)</f>
        <v>0</v>
      </c>
      <c r="Q25" s="113">
        <f>J25+P25</f>
        <v>0</v>
      </c>
      <c r="R25" s="8"/>
      <c r="S25" s="8"/>
      <c r="T25" s="8"/>
    </row>
    <row r="26" spans="1:20" ht="9.75" outlineLevel="4" x14ac:dyDescent="0.2">
      <c r="A26" s="114"/>
      <c r="B26" s="115"/>
      <c r="C26" s="115"/>
      <c r="D26" s="116"/>
      <c r="E26" s="121" t="s">
        <v>16</v>
      </c>
      <c r="F26" s="117" t="s">
        <v>83</v>
      </c>
      <c r="G26" s="116"/>
      <c r="H26" s="118">
        <v>10</v>
      </c>
      <c r="I26" s="119"/>
      <c r="J26" s="120"/>
      <c r="K26" s="118"/>
      <c r="L26" s="118"/>
      <c r="M26" s="118"/>
      <c r="N26" s="118"/>
      <c r="O26" s="120"/>
      <c r="P26" s="120"/>
      <c r="Q26" s="120"/>
      <c r="R26" s="6"/>
      <c r="S26" s="8"/>
    </row>
    <row r="27" spans="1:20" ht="7.5" customHeight="1" outlineLevel="4" x14ac:dyDescent="0.15">
      <c r="A27" s="8"/>
      <c r="B27" s="77"/>
      <c r="C27" s="76"/>
      <c r="D27" s="79"/>
      <c r="E27" s="38"/>
      <c r="F27" s="80"/>
      <c r="G27" s="79"/>
      <c r="H27" s="81"/>
      <c r="I27" s="83"/>
      <c r="J27" s="40"/>
      <c r="K27" s="44"/>
      <c r="L27" s="44"/>
      <c r="M27" s="44"/>
      <c r="N27" s="44"/>
      <c r="O27" s="40"/>
      <c r="P27" s="40"/>
      <c r="Q27" s="40"/>
      <c r="R27" s="6"/>
      <c r="S27" s="8"/>
    </row>
    <row r="28" spans="1:20" ht="11.25" outlineLevel="3" x14ac:dyDescent="0.2">
      <c r="A28" s="10"/>
      <c r="B28" s="106"/>
      <c r="C28" s="107">
        <v>7</v>
      </c>
      <c r="D28" s="108" t="s">
        <v>62</v>
      </c>
      <c r="E28" s="109" t="s">
        <v>84</v>
      </c>
      <c r="F28" s="110" t="s">
        <v>85</v>
      </c>
      <c r="G28" s="108" t="s">
        <v>86</v>
      </c>
      <c r="H28" s="111">
        <v>16</v>
      </c>
      <c r="I28" s="112"/>
      <c r="J28" s="113">
        <f>H28*I28</f>
        <v>0</v>
      </c>
      <c r="K28" s="111"/>
      <c r="L28" s="111">
        <f>H28*K28</f>
        <v>0</v>
      </c>
      <c r="M28" s="111"/>
      <c r="N28" s="111">
        <f>H28*M28</f>
        <v>0</v>
      </c>
      <c r="O28" s="113">
        <v>21</v>
      </c>
      <c r="P28" s="113">
        <f>J28*(O28/100)</f>
        <v>0</v>
      </c>
      <c r="Q28" s="113">
        <f>J28+P28</f>
        <v>0</v>
      </c>
      <c r="R28" s="8"/>
      <c r="S28" s="8"/>
      <c r="T28" s="8"/>
    </row>
    <row r="29" spans="1:20" ht="9.75" outlineLevel="4" x14ac:dyDescent="0.2">
      <c r="A29" s="114"/>
      <c r="B29" s="115"/>
      <c r="C29" s="115"/>
      <c r="D29" s="116"/>
      <c r="E29" s="121" t="s">
        <v>16</v>
      </c>
      <c r="F29" s="117" t="s">
        <v>87</v>
      </c>
      <c r="G29" s="116"/>
      <c r="H29" s="118">
        <v>10</v>
      </c>
      <c r="I29" s="119"/>
      <c r="J29" s="120"/>
      <c r="K29" s="118"/>
      <c r="L29" s="118"/>
      <c r="M29" s="118"/>
      <c r="N29" s="118"/>
      <c r="O29" s="120"/>
      <c r="P29" s="120"/>
      <c r="Q29" s="120"/>
      <c r="R29" s="6"/>
      <c r="S29" s="8"/>
    </row>
    <row r="30" spans="1:20" ht="9.75" outlineLevel="4" x14ac:dyDescent="0.2">
      <c r="A30" s="114"/>
      <c r="B30" s="115"/>
      <c r="C30" s="115"/>
      <c r="D30" s="116"/>
      <c r="E30" s="121"/>
      <c r="F30" s="117" t="s">
        <v>88</v>
      </c>
      <c r="G30" s="116"/>
      <c r="H30" s="118">
        <v>6</v>
      </c>
      <c r="I30" s="119"/>
      <c r="J30" s="120"/>
      <c r="K30" s="118"/>
      <c r="L30" s="118"/>
      <c r="M30" s="118"/>
      <c r="N30" s="118"/>
      <c r="O30" s="120"/>
      <c r="P30" s="120"/>
      <c r="Q30" s="120"/>
      <c r="R30" s="6"/>
      <c r="S30" s="8"/>
    </row>
    <row r="31" spans="1:20" ht="7.5" customHeight="1" outlineLevel="4" x14ac:dyDescent="0.15">
      <c r="A31" s="8"/>
      <c r="B31" s="77"/>
      <c r="C31" s="76"/>
      <c r="D31" s="79"/>
      <c r="E31" s="38"/>
      <c r="F31" s="80"/>
      <c r="G31" s="79"/>
      <c r="H31" s="81"/>
      <c r="I31" s="83"/>
      <c r="J31" s="40"/>
      <c r="K31" s="44"/>
      <c r="L31" s="44"/>
      <c r="M31" s="44"/>
      <c r="N31" s="44"/>
      <c r="O31" s="40"/>
      <c r="P31" s="40"/>
      <c r="Q31" s="40"/>
      <c r="R31" s="6"/>
      <c r="S31" s="8"/>
    </row>
    <row r="32" spans="1:20" ht="22.5" outlineLevel="3" x14ac:dyDescent="0.2">
      <c r="A32" s="10"/>
      <c r="B32" s="106"/>
      <c r="C32" s="107">
        <v>8</v>
      </c>
      <c r="D32" s="108" t="s">
        <v>62</v>
      </c>
      <c r="E32" s="109" t="s">
        <v>89</v>
      </c>
      <c r="F32" s="110" t="s">
        <v>90</v>
      </c>
      <c r="G32" s="108" t="s">
        <v>86</v>
      </c>
      <c r="H32" s="111">
        <v>5</v>
      </c>
      <c r="I32" s="112"/>
      <c r="J32" s="113">
        <f>H32*I32</f>
        <v>0</v>
      </c>
      <c r="K32" s="111"/>
      <c r="L32" s="111">
        <f>H32*K32</f>
        <v>0</v>
      </c>
      <c r="M32" s="111"/>
      <c r="N32" s="111">
        <f>H32*M32</f>
        <v>0</v>
      </c>
      <c r="O32" s="113">
        <v>21</v>
      </c>
      <c r="P32" s="113">
        <f>J32*(O32/100)</f>
        <v>0</v>
      </c>
      <c r="Q32" s="113">
        <f>J32+P32</f>
        <v>0</v>
      </c>
      <c r="R32" s="8"/>
      <c r="S32" s="8"/>
      <c r="T32" s="8"/>
    </row>
    <row r="33" spans="1:20" ht="9.75" outlineLevel="4" x14ac:dyDescent="0.2">
      <c r="A33" s="114"/>
      <c r="B33" s="115"/>
      <c r="C33" s="115"/>
      <c r="D33" s="116"/>
      <c r="E33" s="121" t="s">
        <v>16</v>
      </c>
      <c r="F33" s="117" t="s">
        <v>91</v>
      </c>
      <c r="G33" s="116"/>
      <c r="H33" s="118">
        <v>5</v>
      </c>
      <c r="I33" s="119"/>
      <c r="J33" s="120"/>
      <c r="K33" s="118"/>
      <c r="L33" s="118"/>
      <c r="M33" s="118"/>
      <c r="N33" s="118"/>
      <c r="O33" s="120"/>
      <c r="P33" s="120"/>
      <c r="Q33" s="120"/>
      <c r="R33" s="6"/>
      <c r="S33" s="8"/>
    </row>
    <row r="34" spans="1:20" ht="7.5" customHeight="1" outlineLevel="4" x14ac:dyDescent="0.15">
      <c r="A34" s="8"/>
      <c r="B34" s="77"/>
      <c r="C34" s="76"/>
      <c r="D34" s="79"/>
      <c r="E34" s="38"/>
      <c r="F34" s="80"/>
      <c r="G34" s="79"/>
      <c r="H34" s="81"/>
      <c r="I34" s="83"/>
      <c r="J34" s="40"/>
      <c r="K34" s="44"/>
      <c r="L34" s="44"/>
      <c r="M34" s="44"/>
      <c r="N34" s="44"/>
      <c r="O34" s="40"/>
      <c r="P34" s="40"/>
      <c r="Q34" s="40"/>
      <c r="R34" s="6"/>
      <c r="S34" s="8"/>
    </row>
    <row r="35" spans="1:20" ht="22.5" outlineLevel="3" x14ac:dyDescent="0.2">
      <c r="A35" s="10"/>
      <c r="B35" s="106"/>
      <c r="C35" s="107">
        <v>9</v>
      </c>
      <c r="D35" s="108" t="s">
        <v>62</v>
      </c>
      <c r="E35" s="109" t="s">
        <v>92</v>
      </c>
      <c r="F35" s="110" t="s">
        <v>93</v>
      </c>
      <c r="G35" s="108" t="s">
        <v>86</v>
      </c>
      <c r="H35" s="111">
        <v>21</v>
      </c>
      <c r="I35" s="112"/>
      <c r="J35" s="113">
        <f>H35*I35</f>
        <v>0</v>
      </c>
      <c r="K35" s="111"/>
      <c r="L35" s="111">
        <f>H35*K35</f>
        <v>0</v>
      </c>
      <c r="M35" s="111"/>
      <c r="N35" s="111">
        <f>H35*M35</f>
        <v>0</v>
      </c>
      <c r="O35" s="113">
        <v>21</v>
      </c>
      <c r="P35" s="113">
        <f>J35*(O35/100)</f>
        <v>0</v>
      </c>
      <c r="Q35" s="113">
        <f>J35+P35</f>
        <v>0</v>
      </c>
      <c r="R35" s="8"/>
      <c r="S35" s="8"/>
      <c r="T35" s="8"/>
    </row>
    <row r="36" spans="1:20" ht="9.75" outlineLevel="4" x14ac:dyDescent="0.2">
      <c r="A36" s="114"/>
      <c r="B36" s="115"/>
      <c r="C36" s="115"/>
      <c r="D36" s="116"/>
      <c r="E36" s="121" t="s">
        <v>16</v>
      </c>
      <c r="F36" s="117" t="s">
        <v>94</v>
      </c>
      <c r="G36" s="116"/>
      <c r="H36" s="118">
        <v>16</v>
      </c>
      <c r="I36" s="119"/>
      <c r="J36" s="120"/>
      <c r="K36" s="118"/>
      <c r="L36" s="118"/>
      <c r="M36" s="118"/>
      <c r="N36" s="118"/>
      <c r="O36" s="120"/>
      <c r="P36" s="120"/>
      <c r="Q36" s="120"/>
      <c r="R36" s="6"/>
      <c r="S36" s="8"/>
    </row>
    <row r="37" spans="1:20" ht="9.75" outlineLevel="4" x14ac:dyDescent="0.2">
      <c r="A37" s="114"/>
      <c r="B37" s="115"/>
      <c r="C37" s="115"/>
      <c r="D37" s="116"/>
      <c r="E37" s="121"/>
      <c r="F37" s="117" t="s">
        <v>95</v>
      </c>
      <c r="G37" s="116"/>
      <c r="H37" s="118">
        <v>5</v>
      </c>
      <c r="I37" s="119"/>
      <c r="J37" s="120"/>
      <c r="K37" s="118"/>
      <c r="L37" s="118"/>
      <c r="M37" s="118"/>
      <c r="N37" s="118"/>
      <c r="O37" s="120"/>
      <c r="P37" s="120"/>
      <c r="Q37" s="120"/>
      <c r="R37" s="6"/>
      <c r="S37" s="8"/>
    </row>
    <row r="38" spans="1:20" ht="7.5" customHeight="1" outlineLevel="4" x14ac:dyDescent="0.15">
      <c r="A38" s="8"/>
      <c r="B38" s="77"/>
      <c r="C38" s="76"/>
      <c r="D38" s="79"/>
      <c r="E38" s="38"/>
      <c r="F38" s="80"/>
      <c r="G38" s="79"/>
      <c r="H38" s="81"/>
      <c r="I38" s="83"/>
      <c r="J38" s="40"/>
      <c r="K38" s="44"/>
      <c r="L38" s="44"/>
      <c r="M38" s="44"/>
      <c r="N38" s="44"/>
      <c r="O38" s="40"/>
      <c r="P38" s="40"/>
      <c r="Q38" s="40"/>
      <c r="R38" s="6"/>
      <c r="S38" s="8"/>
    </row>
    <row r="39" spans="1:20" ht="11.25" outlineLevel="3" x14ac:dyDescent="0.2">
      <c r="A39" s="10"/>
      <c r="B39" s="106"/>
      <c r="C39" s="107">
        <v>10</v>
      </c>
      <c r="D39" s="108" t="s">
        <v>62</v>
      </c>
      <c r="E39" s="109" t="s">
        <v>96</v>
      </c>
      <c r="F39" s="110" t="s">
        <v>97</v>
      </c>
      <c r="G39" s="108" t="s">
        <v>86</v>
      </c>
      <c r="H39" s="111">
        <v>5</v>
      </c>
      <c r="I39" s="112"/>
      <c r="J39" s="113">
        <f>H39*I39</f>
        <v>0</v>
      </c>
      <c r="K39" s="111"/>
      <c r="L39" s="111">
        <f>H39*K39</f>
        <v>0</v>
      </c>
      <c r="M39" s="111"/>
      <c r="N39" s="111">
        <f>H39*M39</f>
        <v>0</v>
      </c>
      <c r="O39" s="113">
        <v>21</v>
      </c>
      <c r="P39" s="113">
        <f>J39*(O39/100)</f>
        <v>0</v>
      </c>
      <c r="Q39" s="113">
        <f>J39+P39</f>
        <v>0</v>
      </c>
      <c r="R39" s="8"/>
      <c r="S39" s="8"/>
      <c r="T39" s="8"/>
    </row>
    <row r="40" spans="1:20" ht="9.75" outlineLevel="4" x14ac:dyDescent="0.2">
      <c r="A40" s="114"/>
      <c r="B40" s="115"/>
      <c r="C40" s="115"/>
      <c r="D40" s="116"/>
      <c r="E40" s="121" t="s">
        <v>16</v>
      </c>
      <c r="F40" s="117" t="s">
        <v>98</v>
      </c>
      <c r="G40" s="116"/>
      <c r="H40" s="118">
        <v>5</v>
      </c>
      <c r="I40" s="119"/>
      <c r="J40" s="120"/>
      <c r="K40" s="118"/>
      <c r="L40" s="118"/>
      <c r="M40" s="118"/>
      <c r="N40" s="118"/>
      <c r="O40" s="120"/>
      <c r="P40" s="120"/>
      <c r="Q40" s="120"/>
      <c r="R40" s="6"/>
      <c r="S40" s="8"/>
    </row>
    <row r="41" spans="1:20" ht="7.5" customHeight="1" outlineLevel="4" x14ac:dyDescent="0.15">
      <c r="A41" s="8"/>
      <c r="B41" s="77"/>
      <c r="C41" s="76"/>
      <c r="D41" s="79"/>
      <c r="E41" s="38"/>
      <c r="F41" s="80"/>
      <c r="G41" s="79"/>
      <c r="H41" s="81"/>
      <c r="I41" s="83"/>
      <c r="J41" s="40"/>
      <c r="K41" s="44"/>
      <c r="L41" s="44"/>
      <c r="M41" s="44"/>
      <c r="N41" s="44"/>
      <c r="O41" s="40"/>
      <c r="P41" s="40"/>
      <c r="Q41" s="40"/>
      <c r="R41" s="6"/>
      <c r="S41" s="8"/>
    </row>
    <row r="42" spans="1:20" ht="11.25" outlineLevel="3" x14ac:dyDescent="0.2">
      <c r="A42" s="10"/>
      <c r="B42" s="106"/>
      <c r="C42" s="107">
        <v>11</v>
      </c>
      <c r="D42" s="108" t="s">
        <v>62</v>
      </c>
      <c r="E42" s="109" t="s">
        <v>99</v>
      </c>
      <c r="F42" s="110" t="s">
        <v>100</v>
      </c>
      <c r="G42" s="108" t="s">
        <v>65</v>
      </c>
      <c r="H42" s="111">
        <v>940</v>
      </c>
      <c r="I42" s="112"/>
      <c r="J42" s="113">
        <f>H42*I42</f>
        <v>0</v>
      </c>
      <c r="K42" s="111"/>
      <c r="L42" s="111">
        <f>H42*K42</f>
        <v>0</v>
      </c>
      <c r="M42" s="111"/>
      <c r="N42" s="111">
        <f>H42*M42</f>
        <v>0</v>
      </c>
      <c r="O42" s="113">
        <v>21</v>
      </c>
      <c r="P42" s="113">
        <f>J42*(O42/100)</f>
        <v>0</v>
      </c>
      <c r="Q42" s="113">
        <f>J42+P42</f>
        <v>0</v>
      </c>
      <c r="R42" s="8"/>
      <c r="S42" s="8"/>
      <c r="T42" s="8"/>
    </row>
    <row r="43" spans="1:20" ht="9.75" outlineLevel="4" x14ac:dyDescent="0.2">
      <c r="A43" s="114"/>
      <c r="B43" s="115"/>
      <c r="C43" s="115"/>
      <c r="D43" s="116"/>
      <c r="E43" s="121" t="s">
        <v>16</v>
      </c>
      <c r="F43" s="117" t="s">
        <v>101</v>
      </c>
      <c r="G43" s="116"/>
      <c r="H43" s="118">
        <v>940</v>
      </c>
      <c r="I43" s="119"/>
      <c r="J43" s="120"/>
      <c r="K43" s="118"/>
      <c r="L43" s="118"/>
      <c r="M43" s="118"/>
      <c r="N43" s="118"/>
      <c r="O43" s="120"/>
      <c r="P43" s="120"/>
      <c r="Q43" s="120"/>
      <c r="R43" s="6"/>
      <c r="S43" s="8"/>
    </row>
    <row r="44" spans="1:20" ht="7.5" customHeight="1" outlineLevel="4" x14ac:dyDescent="0.15">
      <c r="A44" s="8"/>
      <c r="B44" s="77"/>
      <c r="C44" s="76"/>
      <c r="D44" s="79"/>
      <c r="E44" s="38"/>
      <c r="F44" s="80"/>
      <c r="G44" s="79"/>
      <c r="H44" s="81"/>
      <c r="I44" s="83"/>
      <c r="J44" s="40"/>
      <c r="K44" s="44"/>
      <c r="L44" s="44"/>
      <c r="M44" s="44"/>
      <c r="N44" s="44"/>
      <c r="O44" s="40"/>
      <c r="P44" s="40"/>
      <c r="Q44" s="40"/>
      <c r="R44" s="6"/>
      <c r="S44" s="8"/>
    </row>
    <row r="45" spans="1:20" ht="11.25" outlineLevel="3" x14ac:dyDescent="0.2">
      <c r="A45" s="10"/>
      <c r="B45" s="106"/>
      <c r="C45" s="107">
        <v>12</v>
      </c>
      <c r="D45" s="108" t="s">
        <v>102</v>
      </c>
      <c r="E45" s="109" t="s">
        <v>103</v>
      </c>
      <c r="F45" s="110" t="s">
        <v>104</v>
      </c>
      <c r="G45" s="108" t="s">
        <v>105</v>
      </c>
      <c r="H45" s="111">
        <v>9</v>
      </c>
      <c r="I45" s="112"/>
      <c r="J45" s="113">
        <f>H45*I45</f>
        <v>0</v>
      </c>
      <c r="K45" s="111">
        <v>1</v>
      </c>
      <c r="L45" s="111">
        <f>H45*K45</f>
        <v>9</v>
      </c>
      <c r="M45" s="111"/>
      <c r="N45" s="111">
        <f>H45*M45</f>
        <v>0</v>
      </c>
      <c r="O45" s="113">
        <v>21</v>
      </c>
      <c r="P45" s="113">
        <f>J45*(O45/100)</f>
        <v>0</v>
      </c>
      <c r="Q45" s="113">
        <f>J45+P45</f>
        <v>0</v>
      </c>
      <c r="R45" s="8"/>
      <c r="S45" s="8"/>
      <c r="T45" s="8"/>
    </row>
    <row r="46" spans="1:20" ht="9.75" outlineLevel="4" x14ac:dyDescent="0.2">
      <c r="A46" s="114"/>
      <c r="B46" s="115"/>
      <c r="C46" s="115"/>
      <c r="D46" s="116"/>
      <c r="E46" s="121" t="s">
        <v>16</v>
      </c>
      <c r="F46" s="117" t="s">
        <v>106</v>
      </c>
      <c r="G46" s="116"/>
      <c r="H46" s="118">
        <v>9</v>
      </c>
      <c r="I46" s="119"/>
      <c r="J46" s="120"/>
      <c r="K46" s="118"/>
      <c r="L46" s="118"/>
      <c r="M46" s="118"/>
      <c r="N46" s="118"/>
      <c r="O46" s="120"/>
      <c r="P46" s="120"/>
      <c r="Q46" s="120"/>
      <c r="R46" s="6"/>
      <c r="S46" s="8"/>
    </row>
    <row r="47" spans="1:20" ht="7.5" customHeight="1" outlineLevel="4" x14ac:dyDescent="0.15">
      <c r="A47" s="8"/>
      <c r="B47" s="77"/>
      <c r="C47" s="76"/>
      <c r="D47" s="79"/>
      <c r="E47" s="38"/>
      <c r="F47" s="80"/>
      <c r="G47" s="79"/>
      <c r="H47" s="81"/>
      <c r="I47" s="83"/>
      <c r="J47" s="40"/>
      <c r="K47" s="44"/>
      <c r="L47" s="44"/>
      <c r="M47" s="44"/>
      <c r="N47" s="44"/>
      <c r="O47" s="40"/>
      <c r="P47" s="40"/>
      <c r="Q47" s="40"/>
      <c r="R47" s="6"/>
      <c r="S47" s="8"/>
    </row>
    <row r="48" spans="1:20" ht="11.25" outlineLevel="3" x14ac:dyDescent="0.2">
      <c r="A48" s="10"/>
      <c r="B48" s="106"/>
      <c r="C48" s="107">
        <v>13</v>
      </c>
      <c r="D48" s="108" t="s">
        <v>62</v>
      </c>
      <c r="E48" s="109" t="s">
        <v>107</v>
      </c>
      <c r="F48" s="110" t="s">
        <v>108</v>
      </c>
      <c r="G48" s="108" t="s">
        <v>105</v>
      </c>
      <c r="H48" s="111">
        <v>3034.0400000000004</v>
      </c>
      <c r="I48" s="112"/>
      <c r="J48" s="113">
        <f>H48*I48</f>
        <v>0</v>
      </c>
      <c r="K48" s="111"/>
      <c r="L48" s="111">
        <f>H48*K48</f>
        <v>0</v>
      </c>
      <c r="M48" s="111"/>
      <c r="N48" s="111">
        <f>H48*M48</f>
        <v>0</v>
      </c>
      <c r="O48" s="113">
        <v>21</v>
      </c>
      <c r="P48" s="113">
        <f>J48*(O48/100)</f>
        <v>0</v>
      </c>
      <c r="Q48" s="113">
        <f>J48+P48</f>
        <v>0</v>
      </c>
      <c r="R48" s="8"/>
      <c r="S48" s="8"/>
      <c r="T48" s="8"/>
    </row>
    <row r="49" spans="1:20" ht="9.75" outlineLevel="4" x14ac:dyDescent="0.2">
      <c r="A49" s="114"/>
      <c r="B49" s="115"/>
      <c r="C49" s="115"/>
      <c r="D49" s="116"/>
      <c r="E49" s="121" t="s">
        <v>16</v>
      </c>
      <c r="F49" s="117" t="s">
        <v>109</v>
      </c>
      <c r="G49" s="116"/>
      <c r="H49" s="118">
        <v>207.67999999999998</v>
      </c>
      <c r="I49" s="119"/>
      <c r="J49" s="120"/>
      <c r="K49" s="118"/>
      <c r="L49" s="118"/>
      <c r="M49" s="118"/>
      <c r="N49" s="118"/>
      <c r="O49" s="120"/>
      <c r="P49" s="120"/>
      <c r="Q49" s="120"/>
      <c r="R49" s="6"/>
      <c r="S49" s="8"/>
    </row>
    <row r="50" spans="1:20" ht="19.5" outlineLevel="4" x14ac:dyDescent="0.2">
      <c r="A50" s="114"/>
      <c r="B50" s="115"/>
      <c r="C50" s="115"/>
      <c r="D50" s="116"/>
      <c r="E50" s="121"/>
      <c r="F50" s="117" t="s">
        <v>110</v>
      </c>
      <c r="G50" s="116"/>
      <c r="H50" s="118">
        <v>2796.2100000000005</v>
      </c>
      <c r="I50" s="119"/>
      <c r="J50" s="120"/>
      <c r="K50" s="118"/>
      <c r="L50" s="118"/>
      <c r="M50" s="118"/>
      <c r="N50" s="118"/>
      <c r="O50" s="120"/>
      <c r="P50" s="120"/>
      <c r="Q50" s="120"/>
      <c r="R50" s="6"/>
      <c r="S50" s="8"/>
    </row>
    <row r="51" spans="1:20" ht="9.75" outlineLevel="4" x14ac:dyDescent="0.2">
      <c r="A51" s="114"/>
      <c r="B51" s="115"/>
      <c r="C51" s="115"/>
      <c r="D51" s="116"/>
      <c r="E51" s="121"/>
      <c r="F51" s="117" t="s">
        <v>111</v>
      </c>
      <c r="G51" s="116"/>
      <c r="H51" s="118">
        <v>30.15</v>
      </c>
      <c r="I51" s="119"/>
      <c r="J51" s="120"/>
      <c r="K51" s="118"/>
      <c r="L51" s="118"/>
      <c r="M51" s="118"/>
      <c r="N51" s="118"/>
      <c r="O51" s="120"/>
      <c r="P51" s="120"/>
      <c r="Q51" s="120"/>
      <c r="R51" s="6"/>
      <c r="S51" s="8"/>
    </row>
    <row r="52" spans="1:20" ht="7.5" customHeight="1" outlineLevel="4" x14ac:dyDescent="0.15">
      <c r="A52" s="8"/>
      <c r="B52" s="77"/>
      <c r="C52" s="76"/>
      <c r="D52" s="79"/>
      <c r="E52" s="38"/>
      <c r="F52" s="80"/>
      <c r="G52" s="79"/>
      <c r="H52" s="81"/>
      <c r="I52" s="83"/>
      <c r="J52" s="40"/>
      <c r="K52" s="44"/>
      <c r="L52" s="44"/>
      <c r="M52" s="44"/>
      <c r="N52" s="44"/>
      <c r="O52" s="40"/>
      <c r="P52" s="40"/>
      <c r="Q52" s="40"/>
      <c r="R52" s="6"/>
      <c r="S52" s="8"/>
    </row>
    <row r="53" spans="1:20" ht="11.25" outlineLevel="3" x14ac:dyDescent="0.2">
      <c r="A53" s="10"/>
      <c r="B53" s="106"/>
      <c r="C53" s="107">
        <v>14</v>
      </c>
      <c r="D53" s="108" t="s">
        <v>62</v>
      </c>
      <c r="E53" s="109" t="s">
        <v>112</v>
      </c>
      <c r="F53" s="110" t="s">
        <v>113</v>
      </c>
      <c r="G53" s="108" t="s">
        <v>105</v>
      </c>
      <c r="H53" s="111">
        <v>533.51999999999987</v>
      </c>
      <c r="I53" s="112"/>
      <c r="J53" s="113">
        <f>H53*I53</f>
        <v>0</v>
      </c>
      <c r="K53" s="111"/>
      <c r="L53" s="111">
        <f>H53*K53</f>
        <v>0</v>
      </c>
      <c r="M53" s="111"/>
      <c r="N53" s="111">
        <f>H53*M53</f>
        <v>0</v>
      </c>
      <c r="O53" s="113">
        <v>21</v>
      </c>
      <c r="P53" s="113">
        <f>J53*(O53/100)</f>
        <v>0</v>
      </c>
      <c r="Q53" s="113">
        <f>J53+P53</f>
        <v>0</v>
      </c>
      <c r="R53" s="8"/>
      <c r="S53" s="8"/>
      <c r="T53" s="8"/>
    </row>
    <row r="54" spans="1:20" ht="22.5" outlineLevel="3" x14ac:dyDescent="0.2">
      <c r="A54" s="10"/>
      <c r="B54" s="106"/>
      <c r="C54" s="107">
        <v>15</v>
      </c>
      <c r="D54" s="108" t="s">
        <v>62</v>
      </c>
      <c r="E54" s="109" t="s">
        <v>114</v>
      </c>
      <c r="F54" s="110" t="s">
        <v>115</v>
      </c>
      <c r="G54" s="108" t="s">
        <v>105</v>
      </c>
      <c r="H54" s="111">
        <v>310.69000000000005</v>
      </c>
      <c r="I54" s="112"/>
      <c r="J54" s="113">
        <f>H54*I54</f>
        <v>0</v>
      </c>
      <c r="K54" s="111"/>
      <c r="L54" s="111">
        <f>H54*K54</f>
        <v>0</v>
      </c>
      <c r="M54" s="111"/>
      <c r="N54" s="111">
        <f>H54*M54</f>
        <v>0</v>
      </c>
      <c r="O54" s="113">
        <v>21</v>
      </c>
      <c r="P54" s="113">
        <f>J54*(O54/100)</f>
        <v>0</v>
      </c>
      <c r="Q54" s="113">
        <f>J54+P54</f>
        <v>0</v>
      </c>
      <c r="R54" s="8"/>
      <c r="S54" s="8"/>
      <c r="T54" s="8"/>
    </row>
    <row r="55" spans="1:20" ht="9.75" outlineLevel="4" x14ac:dyDescent="0.2">
      <c r="A55" s="114"/>
      <c r="B55" s="115"/>
      <c r="C55" s="115"/>
      <c r="D55" s="116"/>
      <c r="E55" s="121" t="s">
        <v>16</v>
      </c>
      <c r="F55" s="117" t="s">
        <v>116</v>
      </c>
      <c r="G55" s="116"/>
      <c r="H55" s="118">
        <v>51.919999999999995</v>
      </c>
      <c r="I55" s="119"/>
      <c r="J55" s="120"/>
      <c r="K55" s="118"/>
      <c r="L55" s="118"/>
      <c r="M55" s="118"/>
      <c r="N55" s="118"/>
      <c r="O55" s="120"/>
      <c r="P55" s="120"/>
      <c r="Q55" s="120"/>
      <c r="R55" s="6"/>
      <c r="S55" s="8"/>
    </row>
    <row r="56" spans="1:20" ht="9.75" outlineLevel="4" x14ac:dyDescent="0.2">
      <c r="A56" s="114"/>
      <c r="B56" s="115"/>
      <c r="C56" s="115"/>
      <c r="D56" s="116"/>
      <c r="E56" s="121"/>
      <c r="F56" s="117" t="s">
        <v>117</v>
      </c>
      <c r="G56" s="116"/>
      <c r="H56" s="118">
        <v>256.72000000000003</v>
      </c>
      <c r="I56" s="119"/>
      <c r="J56" s="120"/>
      <c r="K56" s="118"/>
      <c r="L56" s="118"/>
      <c r="M56" s="118"/>
      <c r="N56" s="118"/>
      <c r="O56" s="120"/>
      <c r="P56" s="120"/>
      <c r="Q56" s="120"/>
      <c r="R56" s="6"/>
      <c r="S56" s="8"/>
    </row>
    <row r="57" spans="1:20" ht="9.75" outlineLevel="4" x14ac:dyDescent="0.2">
      <c r="A57" s="114"/>
      <c r="B57" s="115"/>
      <c r="C57" s="115"/>
      <c r="D57" s="116"/>
      <c r="E57" s="121"/>
      <c r="F57" s="117" t="s">
        <v>118</v>
      </c>
      <c r="G57" s="116"/>
      <c r="H57" s="118">
        <v>2.0499999999999998</v>
      </c>
      <c r="I57" s="119"/>
      <c r="J57" s="120"/>
      <c r="K57" s="118"/>
      <c r="L57" s="118"/>
      <c r="M57" s="118"/>
      <c r="N57" s="118"/>
      <c r="O57" s="120"/>
      <c r="P57" s="120"/>
      <c r="Q57" s="120"/>
      <c r="R57" s="6"/>
      <c r="S57" s="8"/>
    </row>
    <row r="58" spans="1:20" ht="7.5" customHeight="1" outlineLevel="4" x14ac:dyDescent="0.15">
      <c r="A58" s="8"/>
      <c r="B58" s="77"/>
      <c r="C58" s="76"/>
      <c r="D58" s="79"/>
      <c r="E58" s="38"/>
      <c r="F58" s="80"/>
      <c r="G58" s="79"/>
      <c r="H58" s="81"/>
      <c r="I58" s="83"/>
      <c r="J58" s="40"/>
      <c r="K58" s="44"/>
      <c r="L58" s="44"/>
      <c r="M58" s="44"/>
      <c r="N58" s="44"/>
      <c r="O58" s="40"/>
      <c r="P58" s="40"/>
      <c r="Q58" s="40"/>
      <c r="R58" s="6"/>
      <c r="S58" s="8"/>
    </row>
    <row r="59" spans="1:20" ht="22.5" outlineLevel="3" x14ac:dyDescent="0.2">
      <c r="A59" s="10"/>
      <c r="B59" s="106"/>
      <c r="C59" s="107">
        <v>16</v>
      </c>
      <c r="D59" s="108" t="s">
        <v>62</v>
      </c>
      <c r="E59" s="109" t="s">
        <v>119</v>
      </c>
      <c r="F59" s="110" t="s">
        <v>120</v>
      </c>
      <c r="G59" s="108" t="s">
        <v>105</v>
      </c>
      <c r="H59" s="111">
        <v>3.35</v>
      </c>
      <c r="I59" s="112"/>
      <c r="J59" s="113">
        <f>H59*I59</f>
        <v>0</v>
      </c>
      <c r="K59" s="111"/>
      <c r="L59" s="111">
        <f>H59*K59</f>
        <v>0</v>
      </c>
      <c r="M59" s="111"/>
      <c r="N59" s="111">
        <f>H59*M59</f>
        <v>0</v>
      </c>
      <c r="O59" s="113">
        <v>21</v>
      </c>
      <c r="P59" s="113">
        <f>J59*(O59/100)</f>
        <v>0</v>
      </c>
      <c r="Q59" s="113">
        <f>J59+P59</f>
        <v>0</v>
      </c>
      <c r="R59" s="8"/>
      <c r="S59" s="8"/>
      <c r="T59" s="8"/>
    </row>
    <row r="60" spans="1:20" ht="9.75" outlineLevel="4" x14ac:dyDescent="0.2">
      <c r="A60" s="114"/>
      <c r="B60" s="115"/>
      <c r="C60" s="115"/>
      <c r="D60" s="116"/>
      <c r="E60" s="121" t="s">
        <v>16</v>
      </c>
      <c r="F60" s="117" t="s">
        <v>121</v>
      </c>
      <c r="G60" s="116"/>
      <c r="H60" s="118">
        <v>2.2000000000000002</v>
      </c>
      <c r="I60" s="119"/>
      <c r="J60" s="120"/>
      <c r="K60" s="118"/>
      <c r="L60" s="118"/>
      <c r="M60" s="118"/>
      <c r="N60" s="118"/>
      <c r="O60" s="120"/>
      <c r="P60" s="120"/>
      <c r="Q60" s="120"/>
      <c r="R60" s="6"/>
      <c r="S60" s="8"/>
    </row>
    <row r="61" spans="1:20" ht="9.75" outlineLevel="4" x14ac:dyDescent="0.2">
      <c r="A61" s="114"/>
      <c r="B61" s="115"/>
      <c r="C61" s="115"/>
      <c r="D61" s="116"/>
      <c r="E61" s="121"/>
      <c r="F61" s="117" t="s">
        <v>122</v>
      </c>
      <c r="G61" s="116"/>
      <c r="H61" s="118">
        <v>1.1499999999999999</v>
      </c>
      <c r="I61" s="119"/>
      <c r="J61" s="120"/>
      <c r="K61" s="118"/>
      <c r="L61" s="118"/>
      <c r="M61" s="118"/>
      <c r="N61" s="118"/>
      <c r="O61" s="120"/>
      <c r="P61" s="120"/>
      <c r="Q61" s="120"/>
      <c r="R61" s="6"/>
      <c r="S61" s="8"/>
    </row>
    <row r="62" spans="1:20" ht="7.5" customHeight="1" outlineLevel="4" x14ac:dyDescent="0.15">
      <c r="A62" s="8"/>
      <c r="B62" s="77"/>
      <c r="C62" s="76"/>
      <c r="D62" s="79"/>
      <c r="E62" s="38"/>
      <c r="F62" s="80"/>
      <c r="G62" s="79"/>
      <c r="H62" s="81"/>
      <c r="I62" s="83"/>
      <c r="J62" s="40"/>
      <c r="K62" s="44"/>
      <c r="L62" s="44"/>
      <c r="M62" s="44"/>
      <c r="N62" s="44"/>
      <c r="O62" s="40"/>
      <c r="P62" s="40"/>
      <c r="Q62" s="40"/>
      <c r="R62" s="6"/>
      <c r="S62" s="8"/>
    </row>
    <row r="63" spans="1:20" ht="22.5" outlineLevel="3" x14ac:dyDescent="0.2">
      <c r="A63" s="10"/>
      <c r="B63" s="106"/>
      <c r="C63" s="107">
        <v>17</v>
      </c>
      <c r="D63" s="108" t="s">
        <v>62</v>
      </c>
      <c r="E63" s="109" t="s">
        <v>123</v>
      </c>
      <c r="F63" s="110" t="s">
        <v>124</v>
      </c>
      <c r="G63" s="108" t="s">
        <v>105</v>
      </c>
      <c r="H63" s="111">
        <v>37.800000000000004</v>
      </c>
      <c r="I63" s="112"/>
      <c r="J63" s="113">
        <f>H63*I63</f>
        <v>0</v>
      </c>
      <c r="K63" s="111"/>
      <c r="L63" s="111">
        <f>H63*K63</f>
        <v>0</v>
      </c>
      <c r="M63" s="111"/>
      <c r="N63" s="111">
        <f>H63*M63</f>
        <v>0</v>
      </c>
      <c r="O63" s="113">
        <v>21</v>
      </c>
      <c r="P63" s="113">
        <f>J63*(O63/100)</f>
        <v>0</v>
      </c>
      <c r="Q63" s="113">
        <f>J63+P63</f>
        <v>0</v>
      </c>
      <c r="R63" s="8"/>
      <c r="S63" s="8"/>
      <c r="T63" s="8"/>
    </row>
    <row r="64" spans="1:20" ht="9.75" outlineLevel="4" x14ac:dyDescent="0.2">
      <c r="A64" s="114"/>
      <c r="B64" s="115"/>
      <c r="C64" s="115"/>
      <c r="D64" s="116"/>
      <c r="E64" s="121" t="s">
        <v>16</v>
      </c>
      <c r="F64" s="117" t="s">
        <v>125</v>
      </c>
      <c r="G64" s="116"/>
      <c r="H64" s="118">
        <v>37.800000000000004</v>
      </c>
      <c r="I64" s="119"/>
      <c r="J64" s="120"/>
      <c r="K64" s="118"/>
      <c r="L64" s="118"/>
      <c r="M64" s="118"/>
      <c r="N64" s="118"/>
      <c r="O64" s="120"/>
      <c r="P64" s="120"/>
      <c r="Q64" s="120"/>
      <c r="R64" s="6"/>
      <c r="S64" s="8"/>
    </row>
    <row r="65" spans="1:20" ht="7.5" customHeight="1" outlineLevel="4" x14ac:dyDescent="0.15">
      <c r="A65" s="8"/>
      <c r="B65" s="77"/>
      <c r="C65" s="76"/>
      <c r="D65" s="79"/>
      <c r="E65" s="38"/>
      <c r="F65" s="80"/>
      <c r="G65" s="79"/>
      <c r="H65" s="81"/>
      <c r="I65" s="83"/>
      <c r="J65" s="40"/>
      <c r="K65" s="44"/>
      <c r="L65" s="44"/>
      <c r="M65" s="44"/>
      <c r="N65" s="44"/>
      <c r="O65" s="40"/>
      <c r="P65" s="40"/>
      <c r="Q65" s="40"/>
      <c r="R65" s="6"/>
      <c r="S65" s="8"/>
    </row>
    <row r="66" spans="1:20" outlineLevel="3" x14ac:dyDescent="0.15">
      <c r="B66" s="6"/>
      <c r="C66" s="6"/>
      <c r="D66" s="6"/>
      <c r="E66" s="6"/>
      <c r="F66" s="6"/>
      <c r="G66" s="6"/>
      <c r="H66" s="6"/>
      <c r="I66" s="8"/>
      <c r="J66" s="8"/>
      <c r="K66" s="6"/>
      <c r="L66" s="6"/>
      <c r="M66" s="6"/>
      <c r="N66" s="6"/>
      <c r="O66" s="6"/>
      <c r="P66" s="8"/>
      <c r="Q66" s="8"/>
    </row>
    <row r="67" spans="1:20" ht="11.25" outlineLevel="2" x14ac:dyDescent="0.2">
      <c r="A67" s="70" t="s">
        <v>43</v>
      </c>
      <c r="B67" s="99">
        <v>3</v>
      </c>
      <c r="C67" s="100"/>
      <c r="D67" s="101" t="s">
        <v>61</v>
      </c>
      <c r="E67" s="101"/>
      <c r="F67" s="102" t="s">
        <v>44</v>
      </c>
      <c r="G67" s="101"/>
      <c r="H67" s="103"/>
      <c r="I67" s="104"/>
      <c r="J67" s="72">
        <f>SUBTOTAL(9,J68:J106)</f>
        <v>0</v>
      </c>
      <c r="K67" s="103"/>
      <c r="L67" s="73">
        <f>SUBTOTAL(9,L68:L106)</f>
        <v>408.15282320000006</v>
      </c>
      <c r="M67" s="103"/>
      <c r="N67" s="73">
        <f>SUBTOTAL(9,N68:N106)</f>
        <v>0</v>
      </c>
      <c r="O67" s="105"/>
      <c r="P67" s="72">
        <f>SUBTOTAL(9,P68:P106)</f>
        <v>0</v>
      </c>
      <c r="Q67" s="72">
        <f>SUBTOTAL(9,Q68:Q106)</f>
        <v>0</v>
      </c>
      <c r="R67" s="6"/>
      <c r="S67" s="8"/>
      <c r="T67" s="8"/>
    </row>
    <row r="68" spans="1:20" ht="11.25" outlineLevel="3" x14ac:dyDescent="0.2">
      <c r="A68" s="10"/>
      <c r="B68" s="106"/>
      <c r="C68" s="107">
        <v>18</v>
      </c>
      <c r="D68" s="108" t="s">
        <v>62</v>
      </c>
      <c r="E68" s="109" t="s">
        <v>126</v>
      </c>
      <c r="F68" s="110" t="s">
        <v>127</v>
      </c>
      <c r="G68" s="108" t="s">
        <v>65</v>
      </c>
      <c r="H68" s="111">
        <v>89.1</v>
      </c>
      <c r="I68" s="112"/>
      <c r="J68" s="113">
        <f>H68*I68</f>
        <v>0</v>
      </c>
      <c r="K68" s="111">
        <v>0.38700000000000001</v>
      </c>
      <c r="L68" s="111">
        <f>H68*K68</f>
        <v>34.481699999999996</v>
      </c>
      <c r="M68" s="111"/>
      <c r="N68" s="111">
        <f>H68*M68</f>
        <v>0</v>
      </c>
      <c r="O68" s="113">
        <v>21</v>
      </c>
      <c r="P68" s="113">
        <f>J68*(O68/100)</f>
        <v>0</v>
      </c>
      <c r="Q68" s="113">
        <f>J68+P68</f>
        <v>0</v>
      </c>
      <c r="R68" s="8"/>
      <c r="S68" s="8"/>
      <c r="T68" s="8"/>
    </row>
    <row r="69" spans="1:20" ht="9.75" outlineLevel="4" x14ac:dyDescent="0.2">
      <c r="A69" s="114"/>
      <c r="B69" s="115"/>
      <c r="C69" s="115"/>
      <c r="D69" s="116"/>
      <c r="E69" s="121" t="s">
        <v>16</v>
      </c>
      <c r="F69" s="117" t="s">
        <v>128</v>
      </c>
      <c r="G69" s="116"/>
      <c r="H69" s="118">
        <v>89.1</v>
      </c>
      <c r="I69" s="119"/>
      <c r="J69" s="120"/>
      <c r="K69" s="118"/>
      <c r="L69" s="118"/>
      <c r="M69" s="118"/>
      <c r="N69" s="118"/>
      <c r="O69" s="120"/>
      <c r="P69" s="120"/>
      <c r="Q69" s="120"/>
      <c r="R69" s="6"/>
      <c r="S69" s="8"/>
    </row>
    <row r="70" spans="1:20" ht="7.5" customHeight="1" outlineLevel="4" x14ac:dyDescent="0.15">
      <c r="A70" s="8"/>
      <c r="B70" s="77"/>
      <c r="C70" s="76"/>
      <c r="D70" s="79"/>
      <c r="E70" s="38"/>
      <c r="F70" s="80"/>
      <c r="G70" s="79"/>
      <c r="H70" s="81"/>
      <c r="I70" s="83"/>
      <c r="J70" s="40"/>
      <c r="K70" s="44"/>
      <c r="L70" s="44"/>
      <c r="M70" s="44"/>
      <c r="N70" s="44"/>
      <c r="O70" s="40"/>
      <c r="P70" s="40"/>
      <c r="Q70" s="40"/>
      <c r="R70" s="6"/>
      <c r="S70" s="8"/>
    </row>
    <row r="71" spans="1:20" ht="11.25" outlineLevel="3" x14ac:dyDescent="0.2">
      <c r="A71" s="10"/>
      <c r="B71" s="106"/>
      <c r="C71" s="107">
        <v>19</v>
      </c>
      <c r="D71" s="108" t="s">
        <v>62</v>
      </c>
      <c r="E71" s="109" t="s">
        <v>129</v>
      </c>
      <c r="F71" s="110" t="s">
        <v>130</v>
      </c>
      <c r="G71" s="108" t="s">
        <v>65</v>
      </c>
      <c r="H71" s="111">
        <v>90</v>
      </c>
      <c r="I71" s="112"/>
      <c r="J71" s="113">
        <f>H71*I71</f>
        <v>0</v>
      </c>
      <c r="K71" s="111"/>
      <c r="L71" s="111">
        <f>H71*K71</f>
        <v>0</v>
      </c>
      <c r="M71" s="111"/>
      <c r="N71" s="111">
        <f>H71*M71</f>
        <v>0</v>
      </c>
      <c r="O71" s="113">
        <v>21</v>
      </c>
      <c r="P71" s="113">
        <f>J71*(O71/100)</f>
        <v>0</v>
      </c>
      <c r="Q71" s="113">
        <f>J71+P71</f>
        <v>0</v>
      </c>
      <c r="R71" s="8"/>
      <c r="S71" s="8"/>
      <c r="T71" s="8"/>
    </row>
    <row r="72" spans="1:20" ht="9.75" outlineLevel="4" x14ac:dyDescent="0.2">
      <c r="A72" s="114"/>
      <c r="B72" s="115"/>
      <c r="C72" s="115"/>
      <c r="D72" s="116"/>
      <c r="E72" s="121" t="s">
        <v>16</v>
      </c>
      <c r="F72" s="117" t="s">
        <v>131</v>
      </c>
      <c r="G72" s="116"/>
      <c r="H72" s="118">
        <v>50</v>
      </c>
      <c r="I72" s="119"/>
      <c r="J72" s="120"/>
      <c r="K72" s="118"/>
      <c r="L72" s="118"/>
      <c r="M72" s="118"/>
      <c r="N72" s="118"/>
      <c r="O72" s="120"/>
      <c r="P72" s="120"/>
      <c r="Q72" s="120"/>
      <c r="R72" s="6"/>
      <c r="S72" s="8"/>
    </row>
    <row r="73" spans="1:20" ht="9.75" outlineLevel="4" x14ac:dyDescent="0.2">
      <c r="A73" s="114"/>
      <c r="B73" s="115"/>
      <c r="C73" s="115"/>
      <c r="D73" s="116"/>
      <c r="E73" s="121"/>
      <c r="F73" s="117" t="s">
        <v>132</v>
      </c>
      <c r="G73" s="116"/>
      <c r="H73" s="118">
        <v>40</v>
      </c>
      <c r="I73" s="119"/>
      <c r="J73" s="120"/>
      <c r="K73" s="118"/>
      <c r="L73" s="118"/>
      <c r="M73" s="118"/>
      <c r="N73" s="118"/>
      <c r="O73" s="120"/>
      <c r="P73" s="120"/>
      <c r="Q73" s="120"/>
      <c r="R73" s="6"/>
      <c r="S73" s="8"/>
    </row>
    <row r="74" spans="1:20" ht="9.75" outlineLevel="4" x14ac:dyDescent="0.2">
      <c r="A74" s="114"/>
      <c r="B74" s="115"/>
      <c r="C74" s="115"/>
      <c r="D74" s="116"/>
      <c r="E74" s="121"/>
      <c r="F74" s="117" t="s">
        <v>133</v>
      </c>
      <c r="G74" s="116"/>
      <c r="H74" s="118">
        <v>0</v>
      </c>
      <c r="I74" s="119"/>
      <c r="J74" s="120"/>
      <c r="K74" s="118"/>
      <c r="L74" s="118"/>
      <c r="M74" s="118"/>
      <c r="N74" s="118"/>
      <c r="O74" s="120"/>
      <c r="P74" s="120"/>
      <c r="Q74" s="120"/>
      <c r="R74" s="6"/>
      <c r="S74" s="8"/>
    </row>
    <row r="75" spans="1:20" ht="7.5" customHeight="1" outlineLevel="4" x14ac:dyDescent="0.15">
      <c r="A75" s="8"/>
      <c r="B75" s="77"/>
      <c r="C75" s="76"/>
      <c r="D75" s="79"/>
      <c r="E75" s="38"/>
      <c r="F75" s="80"/>
      <c r="G75" s="79"/>
      <c r="H75" s="81"/>
      <c r="I75" s="83"/>
      <c r="J75" s="40"/>
      <c r="K75" s="44"/>
      <c r="L75" s="44"/>
      <c r="M75" s="44"/>
      <c r="N75" s="44"/>
      <c r="O75" s="40"/>
      <c r="P75" s="40"/>
      <c r="Q75" s="40"/>
      <c r="R75" s="6"/>
      <c r="S75" s="8"/>
    </row>
    <row r="76" spans="1:20" ht="11.25" outlineLevel="3" x14ac:dyDescent="0.2">
      <c r="A76" s="10"/>
      <c r="B76" s="106"/>
      <c r="C76" s="107">
        <v>20</v>
      </c>
      <c r="D76" s="108" t="s">
        <v>62</v>
      </c>
      <c r="E76" s="109" t="s">
        <v>134</v>
      </c>
      <c r="F76" s="110" t="s">
        <v>135</v>
      </c>
      <c r="G76" s="108" t="s">
        <v>65</v>
      </c>
      <c r="H76" s="111">
        <v>809</v>
      </c>
      <c r="I76" s="112"/>
      <c r="J76" s="113">
        <f>H76*I76</f>
        <v>0</v>
      </c>
      <c r="K76" s="111"/>
      <c r="L76" s="111">
        <f>H76*K76</f>
        <v>0</v>
      </c>
      <c r="M76" s="111"/>
      <c r="N76" s="111">
        <f>H76*M76</f>
        <v>0</v>
      </c>
      <c r="O76" s="113">
        <v>21</v>
      </c>
      <c r="P76" s="113">
        <f>J76*(O76/100)</f>
        <v>0</v>
      </c>
      <c r="Q76" s="113">
        <f>J76+P76</f>
        <v>0</v>
      </c>
      <c r="R76" s="8"/>
      <c r="S76" s="8"/>
      <c r="T76" s="8"/>
    </row>
    <row r="77" spans="1:20" ht="9.75" outlineLevel="4" x14ac:dyDescent="0.2">
      <c r="A77" s="114"/>
      <c r="B77" s="115"/>
      <c r="C77" s="115"/>
      <c r="D77" s="116"/>
      <c r="E77" s="121" t="s">
        <v>16</v>
      </c>
      <c r="F77" s="117" t="s">
        <v>136</v>
      </c>
      <c r="G77" s="116"/>
      <c r="H77" s="118">
        <v>890</v>
      </c>
      <c r="I77" s="119"/>
      <c r="J77" s="120"/>
      <c r="K77" s="118"/>
      <c r="L77" s="118"/>
      <c r="M77" s="118"/>
      <c r="N77" s="118"/>
      <c r="O77" s="120"/>
      <c r="P77" s="120"/>
      <c r="Q77" s="120"/>
      <c r="R77" s="6"/>
      <c r="S77" s="8"/>
    </row>
    <row r="78" spans="1:20" ht="9.75" outlineLevel="4" x14ac:dyDescent="0.2">
      <c r="A78" s="114"/>
      <c r="B78" s="115"/>
      <c r="C78" s="115"/>
      <c r="D78" s="116"/>
      <c r="E78" s="121"/>
      <c r="F78" s="117" t="s">
        <v>137</v>
      </c>
      <c r="G78" s="116"/>
      <c r="H78" s="118">
        <v>-81</v>
      </c>
      <c r="I78" s="119"/>
      <c r="J78" s="120"/>
      <c r="K78" s="118"/>
      <c r="L78" s="118"/>
      <c r="M78" s="118"/>
      <c r="N78" s="118"/>
      <c r="O78" s="120"/>
      <c r="P78" s="120"/>
      <c r="Q78" s="120"/>
      <c r="R78" s="6"/>
      <c r="S78" s="8"/>
    </row>
    <row r="79" spans="1:20" ht="7.5" customHeight="1" outlineLevel="4" x14ac:dyDescent="0.15">
      <c r="A79" s="8"/>
      <c r="B79" s="77"/>
      <c r="C79" s="76"/>
      <c r="D79" s="79"/>
      <c r="E79" s="38"/>
      <c r="F79" s="80"/>
      <c r="G79" s="79"/>
      <c r="H79" s="81"/>
      <c r="I79" s="83"/>
      <c r="J79" s="40"/>
      <c r="K79" s="44"/>
      <c r="L79" s="44"/>
      <c r="M79" s="44"/>
      <c r="N79" s="44"/>
      <c r="O79" s="40"/>
      <c r="P79" s="40"/>
      <c r="Q79" s="40"/>
      <c r="R79" s="6"/>
      <c r="S79" s="8"/>
    </row>
    <row r="80" spans="1:20" ht="11.25" outlineLevel="3" x14ac:dyDescent="0.2">
      <c r="A80" s="10"/>
      <c r="B80" s="106"/>
      <c r="C80" s="107">
        <v>21</v>
      </c>
      <c r="D80" s="108" t="s">
        <v>62</v>
      </c>
      <c r="E80" s="109" t="s">
        <v>138</v>
      </c>
      <c r="F80" s="110" t="s">
        <v>139</v>
      </c>
      <c r="G80" s="108" t="s">
        <v>65</v>
      </c>
      <c r="H80" s="111">
        <v>50</v>
      </c>
      <c r="I80" s="112"/>
      <c r="J80" s="113">
        <f>H80*I80</f>
        <v>0</v>
      </c>
      <c r="K80" s="111"/>
      <c r="L80" s="111">
        <f>H80*K80</f>
        <v>0</v>
      </c>
      <c r="M80" s="111"/>
      <c r="N80" s="111">
        <f>H80*M80</f>
        <v>0</v>
      </c>
      <c r="O80" s="113">
        <v>21</v>
      </c>
      <c r="P80" s="113">
        <f>J80*(O80/100)</f>
        <v>0</v>
      </c>
      <c r="Q80" s="113">
        <f>J80+P80</f>
        <v>0</v>
      </c>
      <c r="R80" s="8"/>
      <c r="S80" s="8"/>
      <c r="T80" s="8"/>
    </row>
    <row r="81" spans="1:20" ht="9.75" outlineLevel="4" x14ac:dyDescent="0.2">
      <c r="A81" s="114"/>
      <c r="B81" s="115"/>
      <c r="C81" s="115"/>
      <c r="D81" s="116"/>
      <c r="E81" s="121" t="s">
        <v>16</v>
      </c>
      <c r="F81" s="117" t="s">
        <v>140</v>
      </c>
      <c r="G81" s="116"/>
      <c r="H81" s="118">
        <v>50</v>
      </c>
      <c r="I81" s="119"/>
      <c r="J81" s="120"/>
      <c r="K81" s="118"/>
      <c r="L81" s="118"/>
      <c r="M81" s="118"/>
      <c r="N81" s="118"/>
      <c r="O81" s="120"/>
      <c r="P81" s="120"/>
      <c r="Q81" s="120"/>
      <c r="R81" s="6"/>
      <c r="S81" s="8"/>
    </row>
    <row r="82" spans="1:20" ht="7.5" customHeight="1" outlineLevel="4" x14ac:dyDescent="0.15">
      <c r="A82" s="8"/>
      <c r="B82" s="77"/>
      <c r="C82" s="76"/>
      <c r="D82" s="79"/>
      <c r="E82" s="38"/>
      <c r="F82" s="80"/>
      <c r="G82" s="79"/>
      <c r="H82" s="81"/>
      <c r="I82" s="83"/>
      <c r="J82" s="40"/>
      <c r="K82" s="44"/>
      <c r="L82" s="44"/>
      <c r="M82" s="44"/>
      <c r="N82" s="44"/>
      <c r="O82" s="40"/>
      <c r="P82" s="40"/>
      <c r="Q82" s="40"/>
      <c r="R82" s="6"/>
      <c r="S82" s="8"/>
    </row>
    <row r="83" spans="1:20" ht="11.25" outlineLevel="3" x14ac:dyDescent="0.2">
      <c r="A83" s="10"/>
      <c r="B83" s="106"/>
      <c r="C83" s="107">
        <v>22</v>
      </c>
      <c r="D83" s="108" t="s">
        <v>62</v>
      </c>
      <c r="E83" s="109" t="s">
        <v>141</v>
      </c>
      <c r="F83" s="110" t="s">
        <v>142</v>
      </c>
      <c r="G83" s="108" t="s">
        <v>65</v>
      </c>
      <c r="H83" s="111">
        <v>10</v>
      </c>
      <c r="I83" s="112"/>
      <c r="J83" s="113">
        <f>H83*I83</f>
        <v>0</v>
      </c>
      <c r="K83" s="111">
        <v>3.1E-4</v>
      </c>
      <c r="L83" s="111">
        <f>H83*K83</f>
        <v>3.0999999999999999E-3</v>
      </c>
      <c r="M83" s="111"/>
      <c r="N83" s="111">
        <f>H83*M83</f>
        <v>0</v>
      </c>
      <c r="O83" s="113">
        <v>21</v>
      </c>
      <c r="P83" s="113">
        <f>J83*(O83/100)</f>
        <v>0</v>
      </c>
      <c r="Q83" s="113">
        <f>J83+P83</f>
        <v>0</v>
      </c>
      <c r="R83" s="8"/>
      <c r="S83" s="8"/>
      <c r="T83" s="8"/>
    </row>
    <row r="84" spans="1:20" ht="9.75" outlineLevel="4" x14ac:dyDescent="0.2">
      <c r="A84" s="114"/>
      <c r="B84" s="115"/>
      <c r="C84" s="115"/>
      <c r="D84" s="116"/>
      <c r="E84" s="121" t="s">
        <v>16</v>
      </c>
      <c r="F84" s="117" t="s">
        <v>143</v>
      </c>
      <c r="G84" s="116"/>
      <c r="H84" s="118">
        <v>10</v>
      </c>
      <c r="I84" s="119"/>
      <c r="J84" s="120"/>
      <c r="K84" s="118"/>
      <c r="L84" s="118"/>
      <c r="M84" s="118"/>
      <c r="N84" s="118"/>
      <c r="O84" s="120"/>
      <c r="P84" s="120"/>
      <c r="Q84" s="120"/>
      <c r="R84" s="6"/>
      <c r="S84" s="8"/>
    </row>
    <row r="85" spans="1:20" ht="7.5" customHeight="1" outlineLevel="4" x14ac:dyDescent="0.15">
      <c r="A85" s="8"/>
      <c r="B85" s="77"/>
      <c r="C85" s="76"/>
      <c r="D85" s="79"/>
      <c r="E85" s="38"/>
      <c r="F85" s="80"/>
      <c r="G85" s="79"/>
      <c r="H85" s="81"/>
      <c r="I85" s="83"/>
      <c r="J85" s="40"/>
      <c r="K85" s="44"/>
      <c r="L85" s="44"/>
      <c r="M85" s="44"/>
      <c r="N85" s="44"/>
      <c r="O85" s="40"/>
      <c r="P85" s="40"/>
      <c r="Q85" s="40"/>
      <c r="R85" s="6"/>
      <c r="S85" s="8"/>
    </row>
    <row r="86" spans="1:20" ht="11.25" outlineLevel="3" x14ac:dyDescent="0.2">
      <c r="A86" s="10"/>
      <c r="B86" s="106"/>
      <c r="C86" s="107">
        <v>23</v>
      </c>
      <c r="D86" s="108" t="s">
        <v>62</v>
      </c>
      <c r="E86" s="109" t="s">
        <v>144</v>
      </c>
      <c r="F86" s="110" t="s">
        <v>145</v>
      </c>
      <c r="G86" s="108" t="s">
        <v>65</v>
      </c>
      <c r="H86" s="111">
        <v>10</v>
      </c>
      <c r="I86" s="112"/>
      <c r="J86" s="113">
        <f>H86*I86</f>
        <v>0</v>
      </c>
      <c r="K86" s="111">
        <v>0.12966</v>
      </c>
      <c r="L86" s="111">
        <f>H86*K86</f>
        <v>1.2966</v>
      </c>
      <c r="M86" s="111"/>
      <c r="N86" s="111">
        <f>H86*M86</f>
        <v>0</v>
      </c>
      <c r="O86" s="113">
        <v>21</v>
      </c>
      <c r="P86" s="113">
        <f>J86*(O86/100)</f>
        <v>0</v>
      </c>
      <c r="Q86" s="113">
        <f>J86+P86</f>
        <v>0</v>
      </c>
      <c r="R86" s="8"/>
      <c r="S86" s="8"/>
      <c r="T86" s="8"/>
    </row>
    <row r="87" spans="1:20" ht="9.75" outlineLevel="4" x14ac:dyDescent="0.2">
      <c r="A87" s="114"/>
      <c r="B87" s="115"/>
      <c r="C87" s="115"/>
      <c r="D87" s="116"/>
      <c r="E87" s="121" t="s">
        <v>16</v>
      </c>
      <c r="F87" s="117" t="s">
        <v>143</v>
      </c>
      <c r="G87" s="116"/>
      <c r="H87" s="118">
        <v>10</v>
      </c>
      <c r="I87" s="119"/>
      <c r="J87" s="120"/>
      <c r="K87" s="118"/>
      <c r="L87" s="118"/>
      <c r="M87" s="118"/>
      <c r="N87" s="118"/>
      <c r="O87" s="120"/>
      <c r="P87" s="120"/>
      <c r="Q87" s="120"/>
      <c r="R87" s="6"/>
      <c r="S87" s="8"/>
    </row>
    <row r="88" spans="1:20" ht="7.5" customHeight="1" outlineLevel="4" x14ac:dyDescent="0.15">
      <c r="A88" s="8"/>
      <c r="B88" s="77"/>
      <c r="C88" s="76"/>
      <c r="D88" s="79"/>
      <c r="E88" s="38"/>
      <c r="F88" s="80"/>
      <c r="G88" s="79"/>
      <c r="H88" s="81"/>
      <c r="I88" s="83"/>
      <c r="J88" s="40"/>
      <c r="K88" s="44"/>
      <c r="L88" s="44"/>
      <c r="M88" s="44"/>
      <c r="N88" s="44"/>
      <c r="O88" s="40"/>
      <c r="P88" s="40"/>
      <c r="Q88" s="40"/>
      <c r="R88" s="6"/>
      <c r="S88" s="8"/>
    </row>
    <row r="89" spans="1:20" ht="11.25" outlineLevel="3" x14ac:dyDescent="0.2">
      <c r="A89" s="10"/>
      <c r="B89" s="106"/>
      <c r="C89" s="107">
        <v>24</v>
      </c>
      <c r="D89" s="108" t="s">
        <v>102</v>
      </c>
      <c r="E89" s="109" t="s">
        <v>146</v>
      </c>
      <c r="F89" s="110" t="s">
        <v>147</v>
      </c>
      <c r="G89" s="108" t="s">
        <v>65</v>
      </c>
      <c r="H89" s="111">
        <v>916.7</v>
      </c>
      <c r="I89" s="112"/>
      <c r="J89" s="113">
        <f>H89*I89</f>
        <v>0</v>
      </c>
      <c r="K89" s="111">
        <v>0.222</v>
      </c>
      <c r="L89" s="111">
        <f>H89*K89</f>
        <v>203.50740000000002</v>
      </c>
      <c r="M89" s="111"/>
      <c r="N89" s="111">
        <f>H89*M89</f>
        <v>0</v>
      </c>
      <c r="O89" s="113">
        <v>21</v>
      </c>
      <c r="P89" s="113">
        <f>J89*(O89/100)</f>
        <v>0</v>
      </c>
      <c r="Q89" s="113">
        <f>J89+P89</f>
        <v>0</v>
      </c>
      <c r="R89" s="8"/>
      <c r="S89" s="8"/>
      <c r="T89" s="8"/>
    </row>
    <row r="90" spans="1:20" ht="9.75" outlineLevel="4" x14ac:dyDescent="0.2">
      <c r="A90" s="114"/>
      <c r="B90" s="115"/>
      <c r="C90" s="115"/>
      <c r="D90" s="116"/>
      <c r="E90" s="121" t="s">
        <v>16</v>
      </c>
      <c r="F90" s="117" t="s">
        <v>148</v>
      </c>
      <c r="G90" s="116"/>
      <c r="H90" s="118">
        <v>916.7</v>
      </c>
      <c r="I90" s="119"/>
      <c r="J90" s="120"/>
      <c r="K90" s="118"/>
      <c r="L90" s="118"/>
      <c r="M90" s="118"/>
      <c r="N90" s="118"/>
      <c r="O90" s="120"/>
      <c r="P90" s="120"/>
      <c r="Q90" s="120"/>
      <c r="R90" s="6"/>
      <c r="S90" s="8"/>
    </row>
    <row r="91" spans="1:20" ht="7.5" customHeight="1" outlineLevel="4" x14ac:dyDescent="0.15">
      <c r="A91" s="8"/>
      <c r="B91" s="77"/>
      <c r="C91" s="76"/>
      <c r="D91" s="79"/>
      <c r="E91" s="38"/>
      <c r="F91" s="80"/>
      <c r="G91" s="79"/>
      <c r="H91" s="81"/>
      <c r="I91" s="83"/>
      <c r="J91" s="40"/>
      <c r="K91" s="44"/>
      <c r="L91" s="44"/>
      <c r="M91" s="44"/>
      <c r="N91" s="44"/>
      <c r="O91" s="40"/>
      <c r="P91" s="40"/>
      <c r="Q91" s="40"/>
      <c r="R91" s="6"/>
      <c r="S91" s="8"/>
    </row>
    <row r="92" spans="1:20" ht="11.25" outlineLevel="3" x14ac:dyDescent="0.2">
      <c r="A92" s="10"/>
      <c r="B92" s="106"/>
      <c r="C92" s="107">
        <v>25</v>
      </c>
      <c r="D92" s="108" t="s">
        <v>102</v>
      </c>
      <c r="E92" s="109" t="s">
        <v>149</v>
      </c>
      <c r="F92" s="110" t="s">
        <v>150</v>
      </c>
      <c r="G92" s="108" t="s">
        <v>65</v>
      </c>
      <c r="H92" s="111">
        <v>1.4008</v>
      </c>
      <c r="I92" s="112"/>
      <c r="J92" s="113">
        <f>H92*I92</f>
        <v>0</v>
      </c>
      <c r="K92" s="111">
        <v>0.41699999999999998</v>
      </c>
      <c r="L92" s="111">
        <f>H92*K92</f>
        <v>0.58413360000000003</v>
      </c>
      <c r="M92" s="111"/>
      <c r="N92" s="111">
        <f>H92*M92</f>
        <v>0</v>
      </c>
      <c r="O92" s="113">
        <v>21</v>
      </c>
      <c r="P92" s="113">
        <f>J92*(O92/100)</f>
        <v>0</v>
      </c>
      <c r="Q92" s="113">
        <f>J92+P92</f>
        <v>0</v>
      </c>
      <c r="R92" s="8"/>
      <c r="S92" s="8"/>
      <c r="T92" s="8"/>
    </row>
    <row r="93" spans="1:20" ht="9.75" outlineLevel="4" x14ac:dyDescent="0.2">
      <c r="A93" s="114"/>
      <c r="B93" s="115"/>
      <c r="C93" s="115"/>
      <c r="D93" s="116"/>
      <c r="E93" s="121" t="s">
        <v>16</v>
      </c>
      <c r="F93" s="117" t="s">
        <v>151</v>
      </c>
      <c r="G93" s="116"/>
      <c r="H93" s="118">
        <v>1.4008</v>
      </c>
      <c r="I93" s="119"/>
      <c r="J93" s="120"/>
      <c r="K93" s="118"/>
      <c r="L93" s="118"/>
      <c r="M93" s="118"/>
      <c r="N93" s="118"/>
      <c r="O93" s="120"/>
      <c r="P93" s="120"/>
      <c r="Q93" s="120"/>
      <c r="R93" s="6"/>
      <c r="S93" s="8"/>
    </row>
    <row r="94" spans="1:20" ht="7.5" customHeight="1" outlineLevel="4" x14ac:dyDescent="0.15">
      <c r="A94" s="8"/>
      <c r="B94" s="77"/>
      <c r="C94" s="76"/>
      <c r="D94" s="79"/>
      <c r="E94" s="38"/>
      <c r="F94" s="80"/>
      <c r="G94" s="79"/>
      <c r="H94" s="81"/>
      <c r="I94" s="83"/>
      <c r="J94" s="40"/>
      <c r="K94" s="44"/>
      <c r="L94" s="44"/>
      <c r="M94" s="44"/>
      <c r="N94" s="44"/>
      <c r="O94" s="40"/>
      <c r="P94" s="40"/>
      <c r="Q94" s="40"/>
      <c r="R94" s="6"/>
      <c r="S94" s="8"/>
    </row>
    <row r="95" spans="1:20" ht="11.25" outlineLevel="3" x14ac:dyDescent="0.2">
      <c r="A95" s="10"/>
      <c r="B95" s="106"/>
      <c r="C95" s="107">
        <v>26</v>
      </c>
      <c r="D95" s="108" t="s">
        <v>62</v>
      </c>
      <c r="E95" s="109" t="s">
        <v>152</v>
      </c>
      <c r="F95" s="110" t="s">
        <v>153</v>
      </c>
      <c r="G95" s="108" t="s">
        <v>65</v>
      </c>
      <c r="H95" s="111">
        <v>1.36</v>
      </c>
      <c r="I95" s="112"/>
      <c r="J95" s="113">
        <f>H95*I95</f>
        <v>0</v>
      </c>
      <c r="K95" s="111">
        <v>0.19536000000000001</v>
      </c>
      <c r="L95" s="111">
        <f>H95*K95</f>
        <v>0.26568960000000003</v>
      </c>
      <c r="M95" s="111"/>
      <c r="N95" s="111">
        <f>H95*M95</f>
        <v>0</v>
      </c>
      <c r="O95" s="113">
        <v>21</v>
      </c>
      <c r="P95" s="113">
        <f>J95*(O95/100)</f>
        <v>0</v>
      </c>
      <c r="Q95" s="113">
        <f>J95+P95</f>
        <v>0</v>
      </c>
      <c r="R95" s="8"/>
      <c r="S95" s="8"/>
      <c r="T95" s="8"/>
    </row>
    <row r="96" spans="1:20" ht="9.75" outlineLevel="4" x14ac:dyDescent="0.2">
      <c r="A96" s="114"/>
      <c r="B96" s="115"/>
      <c r="C96" s="115"/>
      <c r="D96" s="116"/>
      <c r="E96" s="121" t="s">
        <v>16</v>
      </c>
      <c r="F96" s="117" t="s">
        <v>154</v>
      </c>
      <c r="G96" s="116"/>
      <c r="H96" s="118">
        <v>1.36</v>
      </c>
      <c r="I96" s="119"/>
      <c r="J96" s="120"/>
      <c r="K96" s="118"/>
      <c r="L96" s="118"/>
      <c r="M96" s="118"/>
      <c r="N96" s="118"/>
      <c r="O96" s="120"/>
      <c r="P96" s="120"/>
      <c r="Q96" s="120"/>
      <c r="R96" s="6"/>
      <c r="S96" s="8"/>
    </row>
    <row r="97" spans="1:20" ht="9.75" outlineLevel="4" x14ac:dyDescent="0.2">
      <c r="A97" s="114"/>
      <c r="B97" s="115"/>
      <c r="C97" s="115"/>
      <c r="D97" s="116"/>
      <c r="E97" s="121"/>
      <c r="F97" s="117" t="s">
        <v>155</v>
      </c>
      <c r="G97" s="116"/>
      <c r="H97" s="118">
        <v>0</v>
      </c>
      <c r="I97" s="119"/>
      <c r="J97" s="120"/>
      <c r="K97" s="118"/>
      <c r="L97" s="118"/>
      <c r="M97" s="118"/>
      <c r="N97" s="118"/>
      <c r="O97" s="120"/>
      <c r="P97" s="120"/>
      <c r="Q97" s="120"/>
      <c r="R97" s="6"/>
      <c r="S97" s="8"/>
    </row>
    <row r="98" spans="1:20" ht="7.5" customHeight="1" outlineLevel="4" x14ac:dyDescent="0.15">
      <c r="A98" s="8"/>
      <c r="B98" s="77"/>
      <c r="C98" s="76"/>
      <c r="D98" s="79"/>
      <c r="E98" s="38"/>
      <c r="F98" s="80"/>
      <c r="G98" s="79"/>
      <c r="H98" s="81"/>
      <c r="I98" s="83"/>
      <c r="J98" s="40"/>
      <c r="K98" s="44"/>
      <c r="L98" s="44"/>
      <c r="M98" s="44"/>
      <c r="N98" s="44"/>
      <c r="O98" s="40"/>
      <c r="P98" s="40"/>
      <c r="Q98" s="40"/>
      <c r="R98" s="6"/>
      <c r="S98" s="8"/>
    </row>
    <row r="99" spans="1:20" ht="11.25" outlineLevel="3" x14ac:dyDescent="0.2">
      <c r="A99" s="10"/>
      <c r="B99" s="106"/>
      <c r="C99" s="107">
        <v>27</v>
      </c>
      <c r="D99" s="108" t="s">
        <v>62</v>
      </c>
      <c r="E99" s="109" t="s">
        <v>156</v>
      </c>
      <c r="F99" s="110" t="s">
        <v>157</v>
      </c>
      <c r="G99" s="108" t="s">
        <v>65</v>
      </c>
      <c r="H99" s="111">
        <v>890</v>
      </c>
      <c r="I99" s="112"/>
      <c r="J99" s="113">
        <f>H99*I99</f>
        <v>0</v>
      </c>
      <c r="K99" s="111">
        <v>0.1837</v>
      </c>
      <c r="L99" s="111">
        <f>H99*K99</f>
        <v>163.49299999999999</v>
      </c>
      <c r="M99" s="111"/>
      <c r="N99" s="111">
        <f>H99*M99</f>
        <v>0</v>
      </c>
      <c r="O99" s="113">
        <v>21</v>
      </c>
      <c r="P99" s="113">
        <f>J99*(O99/100)</f>
        <v>0</v>
      </c>
      <c r="Q99" s="113">
        <f>J99+P99</f>
        <v>0</v>
      </c>
      <c r="R99" s="8"/>
      <c r="S99" s="8"/>
      <c r="T99" s="8"/>
    </row>
    <row r="100" spans="1:20" ht="9.75" outlineLevel="4" x14ac:dyDescent="0.2">
      <c r="A100" s="114"/>
      <c r="B100" s="115"/>
      <c r="C100" s="115"/>
      <c r="D100" s="116"/>
      <c r="E100" s="121" t="s">
        <v>16</v>
      </c>
      <c r="F100" s="117" t="s">
        <v>158</v>
      </c>
      <c r="G100" s="116"/>
      <c r="H100" s="118">
        <v>890</v>
      </c>
      <c r="I100" s="119"/>
      <c r="J100" s="120"/>
      <c r="K100" s="118"/>
      <c r="L100" s="118"/>
      <c r="M100" s="118"/>
      <c r="N100" s="118"/>
      <c r="O100" s="120"/>
      <c r="P100" s="120"/>
      <c r="Q100" s="120"/>
      <c r="R100" s="6"/>
      <c r="S100" s="8"/>
    </row>
    <row r="101" spans="1:20" ht="7.5" customHeight="1" outlineLevel="4" x14ac:dyDescent="0.15">
      <c r="A101" s="8"/>
      <c r="B101" s="77"/>
      <c r="C101" s="76"/>
      <c r="D101" s="79"/>
      <c r="E101" s="38"/>
      <c r="F101" s="80"/>
      <c r="G101" s="79"/>
      <c r="H101" s="81"/>
      <c r="I101" s="83"/>
      <c r="J101" s="40"/>
      <c r="K101" s="44"/>
      <c r="L101" s="44"/>
      <c r="M101" s="44"/>
      <c r="N101" s="44"/>
      <c r="O101" s="40"/>
      <c r="P101" s="40"/>
      <c r="Q101" s="40"/>
      <c r="R101" s="6"/>
      <c r="S101" s="8"/>
    </row>
    <row r="102" spans="1:20" ht="11.25" outlineLevel="3" x14ac:dyDescent="0.2">
      <c r="A102" s="10"/>
      <c r="B102" s="106"/>
      <c r="C102" s="107">
        <v>28</v>
      </c>
      <c r="D102" s="108" t="s">
        <v>62</v>
      </c>
      <c r="E102" s="109" t="s">
        <v>159</v>
      </c>
      <c r="F102" s="110" t="s">
        <v>160</v>
      </c>
      <c r="G102" s="108" t="s">
        <v>65</v>
      </c>
      <c r="H102" s="111">
        <v>40</v>
      </c>
      <c r="I102" s="112"/>
      <c r="J102" s="113">
        <f>H102*I102</f>
        <v>0</v>
      </c>
      <c r="K102" s="111">
        <v>0.11303000000000001</v>
      </c>
      <c r="L102" s="111">
        <f>H102*K102</f>
        <v>4.5212000000000003</v>
      </c>
      <c r="M102" s="111"/>
      <c r="N102" s="111">
        <f>H102*M102</f>
        <v>0</v>
      </c>
      <c r="O102" s="113">
        <v>21</v>
      </c>
      <c r="P102" s="113">
        <f>J102*(O102/100)</f>
        <v>0</v>
      </c>
      <c r="Q102" s="113">
        <f>J102+P102</f>
        <v>0</v>
      </c>
      <c r="R102" s="8"/>
      <c r="S102" s="8"/>
      <c r="T102" s="8"/>
    </row>
    <row r="103" spans="1:20" ht="9.75" outlineLevel="4" x14ac:dyDescent="0.2">
      <c r="A103" s="114"/>
      <c r="B103" s="115"/>
      <c r="C103" s="115"/>
      <c r="D103" s="116"/>
      <c r="E103" s="121" t="s">
        <v>16</v>
      </c>
      <c r="F103" s="117" t="s">
        <v>161</v>
      </c>
      <c r="G103" s="116"/>
      <c r="H103" s="118">
        <v>40</v>
      </c>
      <c r="I103" s="119"/>
      <c r="J103" s="120"/>
      <c r="K103" s="118"/>
      <c r="L103" s="118"/>
      <c r="M103" s="118"/>
      <c r="N103" s="118"/>
      <c r="O103" s="120"/>
      <c r="P103" s="120"/>
      <c r="Q103" s="120"/>
      <c r="R103" s="6"/>
      <c r="S103" s="8"/>
    </row>
    <row r="104" spans="1:20" ht="9.75" outlineLevel="4" x14ac:dyDescent="0.2">
      <c r="A104" s="114"/>
      <c r="B104" s="115"/>
      <c r="C104" s="115"/>
      <c r="D104" s="116"/>
      <c r="E104" s="121"/>
      <c r="F104" s="117" t="s">
        <v>162</v>
      </c>
      <c r="G104" s="116"/>
      <c r="H104" s="118">
        <v>0</v>
      </c>
      <c r="I104" s="119"/>
      <c r="J104" s="120"/>
      <c r="K104" s="118"/>
      <c r="L104" s="118"/>
      <c r="M104" s="118"/>
      <c r="N104" s="118"/>
      <c r="O104" s="120"/>
      <c r="P104" s="120"/>
      <c r="Q104" s="120"/>
      <c r="R104" s="6"/>
      <c r="S104" s="8"/>
    </row>
    <row r="105" spans="1:20" ht="7.5" customHeight="1" outlineLevel="4" x14ac:dyDescent="0.15">
      <c r="A105" s="8"/>
      <c r="B105" s="77"/>
      <c r="C105" s="76"/>
      <c r="D105" s="79"/>
      <c r="E105" s="38"/>
      <c r="F105" s="80"/>
      <c r="G105" s="79"/>
      <c r="H105" s="81"/>
      <c r="I105" s="83"/>
      <c r="J105" s="40"/>
      <c r="K105" s="44"/>
      <c r="L105" s="44"/>
      <c r="M105" s="44"/>
      <c r="N105" s="44"/>
      <c r="O105" s="40"/>
      <c r="P105" s="40"/>
      <c r="Q105" s="40"/>
      <c r="R105" s="6"/>
      <c r="S105" s="8"/>
    </row>
    <row r="106" spans="1:20" outlineLevel="3" x14ac:dyDescent="0.15">
      <c r="B106" s="6"/>
      <c r="C106" s="6"/>
      <c r="D106" s="6"/>
      <c r="E106" s="6"/>
      <c r="F106" s="6"/>
      <c r="G106" s="6"/>
      <c r="H106" s="6"/>
      <c r="I106" s="8"/>
      <c r="J106" s="8"/>
      <c r="K106" s="6"/>
      <c r="L106" s="6"/>
      <c r="M106" s="6"/>
      <c r="N106" s="6"/>
      <c r="O106" s="6"/>
      <c r="P106" s="8"/>
      <c r="Q106" s="8"/>
    </row>
    <row r="107" spans="1:20" ht="11.25" outlineLevel="2" x14ac:dyDescent="0.2">
      <c r="A107" s="70" t="s">
        <v>45</v>
      </c>
      <c r="B107" s="99">
        <v>3</v>
      </c>
      <c r="C107" s="100"/>
      <c r="D107" s="101" t="s">
        <v>61</v>
      </c>
      <c r="E107" s="101"/>
      <c r="F107" s="102" t="s">
        <v>46</v>
      </c>
      <c r="G107" s="101"/>
      <c r="H107" s="103"/>
      <c r="I107" s="104"/>
      <c r="J107" s="72">
        <f>SUBTOTAL(9,J108:J117)</f>
        <v>0</v>
      </c>
      <c r="K107" s="103"/>
      <c r="L107" s="73">
        <f>SUBTOTAL(9,L108:L117)</f>
        <v>7.9820000000000002</v>
      </c>
      <c r="M107" s="103"/>
      <c r="N107" s="73">
        <f>SUBTOTAL(9,N108:N117)</f>
        <v>0</v>
      </c>
      <c r="O107" s="105"/>
      <c r="P107" s="72">
        <f>SUBTOTAL(9,P108:P117)</f>
        <v>0</v>
      </c>
      <c r="Q107" s="72">
        <f>SUBTOTAL(9,Q108:Q117)</f>
        <v>0</v>
      </c>
      <c r="R107" s="6"/>
      <c r="S107" s="8"/>
      <c r="T107" s="8"/>
    </row>
    <row r="108" spans="1:20" ht="11.25" outlineLevel="3" x14ac:dyDescent="0.2">
      <c r="A108" s="10"/>
      <c r="B108" s="106"/>
      <c r="C108" s="107">
        <v>29</v>
      </c>
      <c r="D108" s="108" t="s">
        <v>62</v>
      </c>
      <c r="E108" s="109" t="s">
        <v>163</v>
      </c>
      <c r="F108" s="110" t="s">
        <v>164</v>
      </c>
      <c r="G108" s="108" t="s">
        <v>165</v>
      </c>
      <c r="H108" s="111">
        <v>8</v>
      </c>
      <c r="I108" s="112"/>
      <c r="J108" s="113">
        <f>H108*I108</f>
        <v>0</v>
      </c>
      <c r="K108" s="111">
        <v>8.7419999999999998E-2</v>
      </c>
      <c r="L108" s="111">
        <f>H108*K108</f>
        <v>0.69935999999999998</v>
      </c>
      <c r="M108" s="111"/>
      <c r="N108" s="111">
        <f>H108*M108</f>
        <v>0</v>
      </c>
      <c r="O108" s="113">
        <v>21</v>
      </c>
      <c r="P108" s="113">
        <f>J108*(O108/100)</f>
        <v>0</v>
      </c>
      <c r="Q108" s="113">
        <f>J108+P108</f>
        <v>0</v>
      </c>
      <c r="R108" s="8"/>
      <c r="S108" s="8"/>
      <c r="T108" s="8"/>
    </row>
    <row r="109" spans="1:20" ht="9.75" outlineLevel="4" x14ac:dyDescent="0.2">
      <c r="A109" s="114"/>
      <c r="B109" s="115"/>
      <c r="C109" s="115"/>
      <c r="D109" s="116"/>
      <c r="E109" s="121" t="s">
        <v>16</v>
      </c>
      <c r="F109" s="117" t="s">
        <v>166</v>
      </c>
      <c r="G109" s="116"/>
      <c r="H109" s="118">
        <v>8</v>
      </c>
      <c r="I109" s="119"/>
      <c r="J109" s="120"/>
      <c r="K109" s="118"/>
      <c r="L109" s="118"/>
      <c r="M109" s="118"/>
      <c r="N109" s="118"/>
      <c r="O109" s="120"/>
      <c r="P109" s="120"/>
      <c r="Q109" s="120"/>
      <c r="R109" s="6"/>
      <c r="S109" s="8"/>
    </row>
    <row r="110" spans="1:20" ht="7.5" customHeight="1" outlineLevel="4" x14ac:dyDescent="0.15">
      <c r="A110" s="8"/>
      <c r="B110" s="77"/>
      <c r="C110" s="76"/>
      <c r="D110" s="79"/>
      <c r="E110" s="38"/>
      <c r="F110" s="80"/>
      <c r="G110" s="79"/>
      <c r="H110" s="81"/>
      <c r="I110" s="83"/>
      <c r="J110" s="40"/>
      <c r="K110" s="44"/>
      <c r="L110" s="44"/>
      <c r="M110" s="44"/>
      <c r="N110" s="44"/>
      <c r="O110" s="40"/>
      <c r="P110" s="40"/>
      <c r="Q110" s="40"/>
      <c r="R110" s="6"/>
      <c r="S110" s="8"/>
    </row>
    <row r="111" spans="1:20" ht="11.25" outlineLevel="3" x14ac:dyDescent="0.2">
      <c r="A111" s="10"/>
      <c r="B111" s="106"/>
      <c r="C111" s="107">
        <v>30</v>
      </c>
      <c r="D111" s="108" t="s">
        <v>62</v>
      </c>
      <c r="E111" s="109" t="s">
        <v>167</v>
      </c>
      <c r="F111" s="110" t="s">
        <v>168</v>
      </c>
      <c r="G111" s="108" t="s">
        <v>165</v>
      </c>
      <c r="H111" s="111">
        <v>4</v>
      </c>
      <c r="I111" s="112"/>
      <c r="J111" s="113">
        <f>H111*I111</f>
        <v>0</v>
      </c>
      <c r="K111" s="111">
        <v>0.42080000000000001</v>
      </c>
      <c r="L111" s="111">
        <f>H111*K111</f>
        <v>1.6832</v>
      </c>
      <c r="M111" s="111"/>
      <c r="N111" s="111">
        <f>H111*M111</f>
        <v>0</v>
      </c>
      <c r="O111" s="113">
        <v>21</v>
      </c>
      <c r="P111" s="113">
        <f>J111*(O111/100)</f>
        <v>0</v>
      </c>
      <c r="Q111" s="113">
        <f>J111+P111</f>
        <v>0</v>
      </c>
      <c r="R111" s="8"/>
      <c r="S111" s="8"/>
      <c r="T111" s="8"/>
    </row>
    <row r="112" spans="1:20" ht="9.75" outlineLevel="4" x14ac:dyDescent="0.2">
      <c r="A112" s="114"/>
      <c r="B112" s="115"/>
      <c r="C112" s="115"/>
      <c r="D112" s="116"/>
      <c r="E112" s="121" t="s">
        <v>16</v>
      </c>
      <c r="F112" s="117" t="s">
        <v>169</v>
      </c>
      <c r="G112" s="116"/>
      <c r="H112" s="118">
        <v>4</v>
      </c>
      <c r="I112" s="119"/>
      <c r="J112" s="120"/>
      <c r="K112" s="118"/>
      <c r="L112" s="118"/>
      <c r="M112" s="118"/>
      <c r="N112" s="118"/>
      <c r="O112" s="120"/>
      <c r="P112" s="120"/>
      <c r="Q112" s="120"/>
      <c r="R112" s="6"/>
      <c r="S112" s="8"/>
    </row>
    <row r="113" spans="1:20" ht="7.5" customHeight="1" outlineLevel="4" x14ac:dyDescent="0.15">
      <c r="A113" s="8"/>
      <c r="B113" s="77"/>
      <c r="C113" s="76"/>
      <c r="D113" s="79"/>
      <c r="E113" s="38"/>
      <c r="F113" s="80"/>
      <c r="G113" s="79"/>
      <c r="H113" s="81"/>
      <c r="I113" s="83"/>
      <c r="J113" s="40"/>
      <c r="K113" s="44"/>
      <c r="L113" s="44"/>
      <c r="M113" s="44"/>
      <c r="N113" s="44"/>
      <c r="O113" s="40"/>
      <c r="P113" s="40"/>
      <c r="Q113" s="40"/>
      <c r="R113" s="6"/>
      <c r="S113" s="8"/>
    </row>
    <row r="114" spans="1:20" ht="22.5" outlineLevel="3" x14ac:dyDescent="0.2">
      <c r="A114" s="10"/>
      <c r="B114" s="106"/>
      <c r="C114" s="107">
        <v>31</v>
      </c>
      <c r="D114" s="108" t="s">
        <v>62</v>
      </c>
      <c r="E114" s="109" t="s">
        <v>170</v>
      </c>
      <c r="F114" s="110" t="s">
        <v>171</v>
      </c>
      <c r="G114" s="108" t="s">
        <v>165</v>
      </c>
      <c r="H114" s="111">
        <v>18</v>
      </c>
      <c r="I114" s="112"/>
      <c r="J114" s="113">
        <f>H114*I114</f>
        <v>0</v>
      </c>
      <c r="K114" s="111">
        <v>0.31108000000000002</v>
      </c>
      <c r="L114" s="111">
        <f>H114*K114</f>
        <v>5.5994400000000004</v>
      </c>
      <c r="M114" s="111"/>
      <c r="N114" s="111">
        <f>H114*M114</f>
        <v>0</v>
      </c>
      <c r="O114" s="113">
        <v>21</v>
      </c>
      <c r="P114" s="113">
        <f>J114*(O114/100)</f>
        <v>0</v>
      </c>
      <c r="Q114" s="113">
        <f>J114+P114</f>
        <v>0</v>
      </c>
      <c r="R114" s="8"/>
      <c r="S114" s="8"/>
      <c r="T114" s="8"/>
    </row>
    <row r="115" spans="1:20" ht="9.75" outlineLevel="4" x14ac:dyDescent="0.2">
      <c r="A115" s="114"/>
      <c r="B115" s="115"/>
      <c r="C115" s="115"/>
      <c r="D115" s="116"/>
      <c r="E115" s="121" t="s">
        <v>16</v>
      </c>
      <c r="F115" s="117" t="s">
        <v>172</v>
      </c>
      <c r="G115" s="116"/>
      <c r="H115" s="118">
        <v>18</v>
      </c>
      <c r="I115" s="119"/>
      <c r="J115" s="120"/>
      <c r="K115" s="118"/>
      <c r="L115" s="118"/>
      <c r="M115" s="118"/>
      <c r="N115" s="118"/>
      <c r="O115" s="120"/>
      <c r="P115" s="120"/>
      <c r="Q115" s="120"/>
      <c r="R115" s="6"/>
      <c r="S115" s="8"/>
    </row>
    <row r="116" spans="1:20" ht="7.5" customHeight="1" outlineLevel="4" x14ac:dyDescent="0.15">
      <c r="A116" s="8"/>
      <c r="B116" s="77"/>
      <c r="C116" s="76"/>
      <c r="D116" s="79"/>
      <c r="E116" s="38"/>
      <c r="F116" s="80"/>
      <c r="G116" s="79"/>
      <c r="H116" s="81"/>
      <c r="I116" s="83"/>
      <c r="J116" s="40"/>
      <c r="K116" s="44"/>
      <c r="L116" s="44"/>
      <c r="M116" s="44"/>
      <c r="N116" s="44"/>
      <c r="O116" s="40"/>
      <c r="P116" s="40"/>
      <c r="Q116" s="40"/>
      <c r="R116" s="6"/>
      <c r="S116" s="8"/>
    </row>
    <row r="117" spans="1:20" outlineLevel="3" x14ac:dyDescent="0.15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</row>
    <row r="118" spans="1:20" ht="11.25" outlineLevel="2" x14ac:dyDescent="0.2">
      <c r="A118" s="70" t="s">
        <v>47</v>
      </c>
      <c r="B118" s="99">
        <v>3</v>
      </c>
      <c r="C118" s="100"/>
      <c r="D118" s="101" t="s">
        <v>61</v>
      </c>
      <c r="E118" s="101"/>
      <c r="F118" s="102" t="s">
        <v>48</v>
      </c>
      <c r="G118" s="101"/>
      <c r="H118" s="103"/>
      <c r="I118" s="104"/>
      <c r="J118" s="72">
        <f>SUBTOTAL(9,J119:J160)</f>
        <v>0</v>
      </c>
      <c r="K118" s="103"/>
      <c r="L118" s="73">
        <f>SUBTOTAL(9,L119:L160)</f>
        <v>3.6237536000000001</v>
      </c>
      <c r="M118" s="103"/>
      <c r="N118" s="73">
        <f>SUBTOTAL(9,N119:N160)</f>
        <v>0</v>
      </c>
      <c r="O118" s="105"/>
      <c r="P118" s="72">
        <f>SUBTOTAL(9,P119:P160)</f>
        <v>0</v>
      </c>
      <c r="Q118" s="72">
        <f>SUBTOTAL(9,Q119:Q160)</f>
        <v>0</v>
      </c>
      <c r="R118" s="6"/>
      <c r="S118" s="8"/>
      <c r="T118" s="8"/>
    </row>
    <row r="119" spans="1:20" ht="11.25" outlineLevel="3" x14ac:dyDescent="0.2">
      <c r="A119" s="10"/>
      <c r="B119" s="106"/>
      <c r="C119" s="107">
        <v>32</v>
      </c>
      <c r="D119" s="108" t="s">
        <v>102</v>
      </c>
      <c r="E119" s="109" t="s">
        <v>173</v>
      </c>
      <c r="F119" s="110" t="s">
        <v>174</v>
      </c>
      <c r="G119" s="108" t="s">
        <v>82</v>
      </c>
      <c r="H119" s="111">
        <v>10.3</v>
      </c>
      <c r="I119" s="112"/>
      <c r="J119" s="113">
        <f>H119*I119</f>
        <v>0</v>
      </c>
      <c r="K119" s="111">
        <v>0.08</v>
      </c>
      <c r="L119" s="111">
        <f>H119*K119</f>
        <v>0.82400000000000007</v>
      </c>
      <c r="M119" s="111"/>
      <c r="N119" s="111">
        <f>H119*M119</f>
        <v>0</v>
      </c>
      <c r="O119" s="113">
        <v>21</v>
      </c>
      <c r="P119" s="113">
        <f>J119*(O119/100)</f>
        <v>0</v>
      </c>
      <c r="Q119" s="113">
        <f>J119+P119</f>
        <v>0</v>
      </c>
      <c r="R119" s="8"/>
      <c r="S119" s="8"/>
      <c r="T119" s="8"/>
    </row>
    <row r="120" spans="1:20" ht="9.75" outlineLevel="4" x14ac:dyDescent="0.2">
      <c r="A120" s="114"/>
      <c r="B120" s="115"/>
      <c r="C120" s="115"/>
      <c r="D120" s="116"/>
      <c r="E120" s="121" t="s">
        <v>16</v>
      </c>
      <c r="F120" s="117" t="s">
        <v>175</v>
      </c>
      <c r="G120" s="116"/>
      <c r="H120" s="118">
        <v>10.3</v>
      </c>
      <c r="I120" s="119"/>
      <c r="J120" s="120"/>
      <c r="K120" s="118"/>
      <c r="L120" s="118"/>
      <c r="M120" s="118"/>
      <c r="N120" s="118"/>
      <c r="O120" s="120"/>
      <c r="P120" s="120"/>
      <c r="Q120" s="120"/>
      <c r="R120" s="6"/>
      <c r="S120" s="8"/>
    </row>
    <row r="121" spans="1:20" ht="7.5" customHeight="1" outlineLevel="4" x14ac:dyDescent="0.15">
      <c r="A121" s="8"/>
      <c r="B121" s="77"/>
      <c r="C121" s="76"/>
      <c r="D121" s="79"/>
      <c r="E121" s="38"/>
      <c r="F121" s="80"/>
      <c r="G121" s="79"/>
      <c r="H121" s="81"/>
      <c r="I121" s="83"/>
      <c r="J121" s="40"/>
      <c r="K121" s="44"/>
      <c r="L121" s="44"/>
      <c r="M121" s="44"/>
      <c r="N121" s="44"/>
      <c r="O121" s="40"/>
      <c r="P121" s="40"/>
      <c r="Q121" s="40"/>
      <c r="R121" s="6"/>
      <c r="S121" s="8"/>
    </row>
    <row r="122" spans="1:20" ht="11.25" outlineLevel="3" x14ac:dyDescent="0.2">
      <c r="A122" s="10"/>
      <c r="B122" s="106"/>
      <c r="C122" s="107">
        <v>33</v>
      </c>
      <c r="D122" s="108" t="s">
        <v>62</v>
      </c>
      <c r="E122" s="109" t="s">
        <v>176</v>
      </c>
      <c r="F122" s="110" t="s">
        <v>177</v>
      </c>
      <c r="G122" s="108" t="s">
        <v>178</v>
      </c>
      <c r="H122" s="111">
        <v>3000</v>
      </c>
      <c r="I122" s="112"/>
      <c r="J122" s="113">
        <f>H122*I122</f>
        <v>0</v>
      </c>
      <c r="K122" s="111">
        <v>0</v>
      </c>
      <c r="L122" s="111">
        <f>H122*K122</f>
        <v>0</v>
      </c>
      <c r="M122" s="111">
        <v>0</v>
      </c>
      <c r="N122" s="111">
        <f>H122*M122</f>
        <v>0</v>
      </c>
      <c r="O122" s="113">
        <v>21</v>
      </c>
      <c r="P122" s="113">
        <f>J122*(O122/100)</f>
        <v>0</v>
      </c>
      <c r="Q122" s="113">
        <f>J122+P122</f>
        <v>0</v>
      </c>
      <c r="R122" s="8"/>
      <c r="S122" s="8"/>
      <c r="T122" s="8"/>
    </row>
    <row r="123" spans="1:20" ht="9.75" outlineLevel="4" x14ac:dyDescent="0.2">
      <c r="A123" s="114"/>
      <c r="B123" s="115"/>
      <c r="C123" s="115"/>
      <c r="D123" s="116"/>
      <c r="E123" s="121" t="s">
        <v>16</v>
      </c>
      <c r="F123" s="117" t="s">
        <v>179</v>
      </c>
      <c r="G123" s="116"/>
      <c r="H123" s="118">
        <v>3000</v>
      </c>
      <c r="I123" s="119"/>
      <c r="J123" s="120"/>
      <c r="K123" s="118"/>
      <c r="L123" s="118"/>
      <c r="M123" s="118"/>
      <c r="N123" s="118"/>
      <c r="O123" s="120"/>
      <c r="P123" s="120"/>
      <c r="Q123" s="120"/>
      <c r="R123" s="6"/>
      <c r="S123" s="8"/>
    </row>
    <row r="124" spans="1:20" ht="7.5" customHeight="1" outlineLevel="4" x14ac:dyDescent="0.15">
      <c r="A124" s="8"/>
      <c r="B124" s="77"/>
      <c r="C124" s="76"/>
      <c r="D124" s="79"/>
      <c r="E124" s="38"/>
      <c r="F124" s="80"/>
      <c r="G124" s="79"/>
      <c r="H124" s="81"/>
      <c r="I124" s="83"/>
      <c r="J124" s="40"/>
      <c r="K124" s="44"/>
      <c r="L124" s="44"/>
      <c r="M124" s="44"/>
      <c r="N124" s="44"/>
      <c r="O124" s="40"/>
      <c r="P124" s="40"/>
      <c r="Q124" s="40"/>
      <c r="R124" s="6"/>
      <c r="S124" s="8"/>
    </row>
    <row r="125" spans="1:20" ht="11.25" outlineLevel="3" x14ac:dyDescent="0.2">
      <c r="A125" s="10"/>
      <c r="B125" s="106"/>
      <c r="C125" s="107">
        <v>34</v>
      </c>
      <c r="D125" s="108" t="s">
        <v>62</v>
      </c>
      <c r="E125" s="109" t="s">
        <v>180</v>
      </c>
      <c r="F125" s="110" t="s">
        <v>181</v>
      </c>
      <c r="G125" s="108" t="s">
        <v>165</v>
      </c>
      <c r="H125" s="111">
        <v>50</v>
      </c>
      <c r="I125" s="112"/>
      <c r="J125" s="113">
        <f>H125*I125</f>
        <v>0</v>
      </c>
      <c r="K125" s="111">
        <v>0</v>
      </c>
      <c r="L125" s="111">
        <f>H125*K125</f>
        <v>0</v>
      </c>
      <c r="M125" s="111">
        <v>0</v>
      </c>
      <c r="N125" s="111">
        <f>H125*M125</f>
        <v>0</v>
      </c>
      <c r="O125" s="113">
        <v>21</v>
      </c>
      <c r="P125" s="113">
        <f>J125*(O125/100)</f>
        <v>0</v>
      </c>
      <c r="Q125" s="113">
        <f>J125+P125</f>
        <v>0</v>
      </c>
      <c r="R125" s="8"/>
      <c r="S125" s="8"/>
      <c r="T125" s="8"/>
    </row>
    <row r="126" spans="1:20" ht="11.25" outlineLevel="3" x14ac:dyDescent="0.2">
      <c r="A126" s="10"/>
      <c r="B126" s="106"/>
      <c r="C126" s="107">
        <v>35</v>
      </c>
      <c r="D126" s="108" t="s">
        <v>62</v>
      </c>
      <c r="E126" s="109" t="s">
        <v>182</v>
      </c>
      <c r="F126" s="110" t="s">
        <v>183</v>
      </c>
      <c r="G126" s="108" t="s">
        <v>82</v>
      </c>
      <c r="H126" s="111">
        <v>30</v>
      </c>
      <c r="I126" s="112"/>
      <c r="J126" s="113">
        <f>H126*I126</f>
        <v>0</v>
      </c>
      <c r="K126" s="111">
        <v>1.2999999999999999E-4</v>
      </c>
      <c r="L126" s="111">
        <f>H126*K126</f>
        <v>3.8999999999999998E-3</v>
      </c>
      <c r="M126" s="111"/>
      <c r="N126" s="111">
        <f>H126*M126</f>
        <v>0</v>
      </c>
      <c r="O126" s="113">
        <v>21</v>
      </c>
      <c r="P126" s="113">
        <f>J126*(O126/100)</f>
        <v>0</v>
      </c>
      <c r="Q126" s="113">
        <f>J126+P126</f>
        <v>0</v>
      </c>
      <c r="R126" s="8"/>
      <c r="S126" s="8"/>
      <c r="T126" s="8"/>
    </row>
    <row r="127" spans="1:20" ht="9.75" outlineLevel="4" x14ac:dyDescent="0.2">
      <c r="A127" s="114"/>
      <c r="B127" s="115"/>
      <c r="C127" s="115"/>
      <c r="D127" s="116"/>
      <c r="E127" s="121" t="s">
        <v>16</v>
      </c>
      <c r="F127" s="117" t="s">
        <v>184</v>
      </c>
      <c r="G127" s="116"/>
      <c r="H127" s="118">
        <v>30</v>
      </c>
      <c r="I127" s="119"/>
      <c r="J127" s="120"/>
      <c r="K127" s="118"/>
      <c r="L127" s="118"/>
      <c r="M127" s="118"/>
      <c r="N127" s="118"/>
      <c r="O127" s="120"/>
      <c r="P127" s="120"/>
      <c r="Q127" s="120"/>
      <c r="R127" s="6"/>
      <c r="S127" s="8"/>
    </row>
    <row r="128" spans="1:20" ht="7.5" customHeight="1" outlineLevel="4" x14ac:dyDescent="0.15">
      <c r="A128" s="8"/>
      <c r="B128" s="77"/>
      <c r="C128" s="76"/>
      <c r="D128" s="79"/>
      <c r="E128" s="38"/>
      <c r="F128" s="80"/>
      <c r="G128" s="79"/>
      <c r="H128" s="81"/>
      <c r="I128" s="83"/>
      <c r="J128" s="40"/>
      <c r="K128" s="44"/>
      <c r="L128" s="44"/>
      <c r="M128" s="44"/>
      <c r="N128" s="44"/>
      <c r="O128" s="40"/>
      <c r="P128" s="40"/>
      <c r="Q128" s="40"/>
      <c r="R128" s="6"/>
      <c r="S128" s="8"/>
    </row>
    <row r="129" spans="1:20" ht="11.25" outlineLevel="3" x14ac:dyDescent="0.2">
      <c r="A129" s="10"/>
      <c r="B129" s="106"/>
      <c r="C129" s="107">
        <v>36</v>
      </c>
      <c r="D129" s="108" t="s">
        <v>62</v>
      </c>
      <c r="E129" s="109" t="s">
        <v>185</v>
      </c>
      <c r="F129" s="110" t="s">
        <v>186</v>
      </c>
      <c r="G129" s="108" t="s">
        <v>82</v>
      </c>
      <c r="H129" s="111">
        <v>10</v>
      </c>
      <c r="I129" s="112"/>
      <c r="J129" s="113">
        <f>H129*I129</f>
        <v>0</v>
      </c>
      <c r="K129" s="111">
        <v>6.0000000000000002E-5</v>
      </c>
      <c r="L129" s="111">
        <f>H129*K129</f>
        <v>6.0000000000000006E-4</v>
      </c>
      <c r="M129" s="111"/>
      <c r="N129" s="111">
        <f>H129*M129</f>
        <v>0</v>
      </c>
      <c r="O129" s="113">
        <v>21</v>
      </c>
      <c r="P129" s="113">
        <f>J129*(O129/100)</f>
        <v>0</v>
      </c>
      <c r="Q129" s="113">
        <f>J129+P129</f>
        <v>0</v>
      </c>
      <c r="R129" s="8"/>
      <c r="S129" s="8"/>
      <c r="T129" s="8"/>
    </row>
    <row r="130" spans="1:20" ht="9.75" outlineLevel="4" x14ac:dyDescent="0.2">
      <c r="A130" s="114"/>
      <c r="B130" s="115"/>
      <c r="C130" s="115"/>
      <c r="D130" s="116"/>
      <c r="E130" s="121" t="s">
        <v>16</v>
      </c>
      <c r="F130" s="117" t="s">
        <v>187</v>
      </c>
      <c r="G130" s="116"/>
      <c r="H130" s="118">
        <v>10</v>
      </c>
      <c r="I130" s="119"/>
      <c r="J130" s="120"/>
      <c r="K130" s="118"/>
      <c r="L130" s="118"/>
      <c r="M130" s="118"/>
      <c r="N130" s="118"/>
      <c r="O130" s="120"/>
      <c r="P130" s="120"/>
      <c r="Q130" s="120"/>
      <c r="R130" s="6"/>
      <c r="S130" s="8"/>
    </row>
    <row r="131" spans="1:20" ht="7.5" customHeight="1" outlineLevel="4" x14ac:dyDescent="0.15">
      <c r="A131" s="8"/>
      <c r="B131" s="77"/>
      <c r="C131" s="76"/>
      <c r="D131" s="79"/>
      <c r="E131" s="38"/>
      <c r="F131" s="80"/>
      <c r="G131" s="79"/>
      <c r="H131" s="81"/>
      <c r="I131" s="83"/>
      <c r="J131" s="40"/>
      <c r="K131" s="44"/>
      <c r="L131" s="44"/>
      <c r="M131" s="44"/>
      <c r="N131" s="44"/>
      <c r="O131" s="40"/>
      <c r="P131" s="40"/>
      <c r="Q131" s="40"/>
      <c r="R131" s="6"/>
      <c r="S131" s="8"/>
    </row>
    <row r="132" spans="1:20" ht="11.25" outlineLevel="3" x14ac:dyDescent="0.2">
      <c r="A132" s="10"/>
      <c r="B132" s="106"/>
      <c r="C132" s="107">
        <v>37</v>
      </c>
      <c r="D132" s="108" t="s">
        <v>62</v>
      </c>
      <c r="E132" s="109" t="s">
        <v>188</v>
      </c>
      <c r="F132" s="110" t="s">
        <v>189</v>
      </c>
      <c r="G132" s="108" t="s">
        <v>82</v>
      </c>
      <c r="H132" s="111">
        <v>210</v>
      </c>
      <c r="I132" s="112"/>
      <c r="J132" s="113">
        <f>H132*I132</f>
        <v>0</v>
      </c>
      <c r="K132" s="111">
        <v>6.9999999999999994E-5</v>
      </c>
      <c r="L132" s="111">
        <f>H132*K132</f>
        <v>1.47E-2</v>
      </c>
      <c r="M132" s="111"/>
      <c r="N132" s="111">
        <f>H132*M132</f>
        <v>0</v>
      </c>
      <c r="O132" s="113">
        <v>21</v>
      </c>
      <c r="P132" s="113">
        <f>J132*(O132/100)</f>
        <v>0</v>
      </c>
      <c r="Q132" s="113">
        <f>J132+P132</f>
        <v>0</v>
      </c>
      <c r="R132" s="8"/>
      <c r="S132" s="8"/>
      <c r="T132" s="8"/>
    </row>
    <row r="133" spans="1:20" ht="9.75" outlineLevel="4" x14ac:dyDescent="0.2">
      <c r="A133" s="114"/>
      <c r="B133" s="115"/>
      <c r="C133" s="115"/>
      <c r="D133" s="116"/>
      <c r="E133" s="121" t="s">
        <v>16</v>
      </c>
      <c r="F133" s="117" t="s">
        <v>190</v>
      </c>
      <c r="G133" s="116"/>
      <c r="H133" s="118">
        <v>210</v>
      </c>
      <c r="I133" s="119"/>
      <c r="J133" s="120"/>
      <c r="K133" s="118"/>
      <c r="L133" s="118"/>
      <c r="M133" s="118"/>
      <c r="N133" s="118"/>
      <c r="O133" s="120"/>
      <c r="P133" s="120"/>
      <c r="Q133" s="120"/>
      <c r="R133" s="6"/>
      <c r="S133" s="8"/>
    </row>
    <row r="134" spans="1:20" ht="7.5" customHeight="1" outlineLevel="4" x14ac:dyDescent="0.15">
      <c r="A134" s="8"/>
      <c r="B134" s="77"/>
      <c r="C134" s="76"/>
      <c r="D134" s="79"/>
      <c r="E134" s="38"/>
      <c r="F134" s="80"/>
      <c r="G134" s="79"/>
      <c r="H134" s="81"/>
      <c r="I134" s="83"/>
      <c r="J134" s="40"/>
      <c r="K134" s="44"/>
      <c r="L134" s="44"/>
      <c r="M134" s="44"/>
      <c r="N134" s="44"/>
      <c r="O134" s="40"/>
      <c r="P134" s="40"/>
      <c r="Q134" s="40"/>
      <c r="R134" s="6"/>
      <c r="S134" s="8"/>
    </row>
    <row r="135" spans="1:20" ht="11.25" outlineLevel="3" x14ac:dyDescent="0.2">
      <c r="A135" s="10"/>
      <c r="B135" s="106"/>
      <c r="C135" s="107">
        <v>38</v>
      </c>
      <c r="D135" s="108" t="s">
        <v>62</v>
      </c>
      <c r="E135" s="109" t="s">
        <v>191</v>
      </c>
      <c r="F135" s="110" t="s">
        <v>192</v>
      </c>
      <c r="G135" s="108" t="s">
        <v>65</v>
      </c>
      <c r="H135" s="111">
        <v>5</v>
      </c>
      <c r="I135" s="112"/>
      <c r="J135" s="113">
        <f>H135*I135</f>
        <v>0</v>
      </c>
      <c r="K135" s="111">
        <v>1.4499999999999999E-3</v>
      </c>
      <c r="L135" s="111">
        <f>H135*K135</f>
        <v>7.2499999999999995E-3</v>
      </c>
      <c r="M135" s="111"/>
      <c r="N135" s="111">
        <f>H135*M135</f>
        <v>0</v>
      </c>
      <c r="O135" s="113">
        <v>21</v>
      </c>
      <c r="P135" s="113">
        <f>J135*(O135/100)</f>
        <v>0</v>
      </c>
      <c r="Q135" s="113">
        <f>J135+P135</f>
        <v>0</v>
      </c>
      <c r="R135" s="8"/>
      <c r="S135" s="8"/>
      <c r="T135" s="8"/>
    </row>
    <row r="136" spans="1:20" ht="9.75" outlineLevel="4" x14ac:dyDescent="0.2">
      <c r="A136" s="114"/>
      <c r="B136" s="115"/>
      <c r="C136" s="115"/>
      <c r="D136" s="116"/>
      <c r="E136" s="121" t="s">
        <v>16</v>
      </c>
      <c r="F136" s="117" t="s">
        <v>193</v>
      </c>
      <c r="G136" s="116"/>
      <c r="H136" s="118">
        <v>5</v>
      </c>
      <c r="I136" s="119"/>
      <c r="J136" s="120"/>
      <c r="K136" s="118"/>
      <c r="L136" s="118"/>
      <c r="M136" s="118"/>
      <c r="N136" s="118"/>
      <c r="O136" s="120"/>
      <c r="P136" s="120"/>
      <c r="Q136" s="120"/>
      <c r="R136" s="6"/>
      <c r="S136" s="8"/>
    </row>
    <row r="137" spans="1:20" ht="7.5" customHeight="1" outlineLevel="4" x14ac:dyDescent="0.15">
      <c r="A137" s="8"/>
      <c r="B137" s="77"/>
      <c r="C137" s="76"/>
      <c r="D137" s="79"/>
      <c r="E137" s="38"/>
      <c r="F137" s="80"/>
      <c r="G137" s="79"/>
      <c r="H137" s="81"/>
      <c r="I137" s="83"/>
      <c r="J137" s="40"/>
      <c r="K137" s="44"/>
      <c r="L137" s="44"/>
      <c r="M137" s="44"/>
      <c r="N137" s="44"/>
      <c r="O137" s="40"/>
      <c r="P137" s="40"/>
      <c r="Q137" s="40"/>
      <c r="R137" s="6"/>
      <c r="S137" s="8"/>
    </row>
    <row r="138" spans="1:20" ht="11.25" outlineLevel="3" x14ac:dyDescent="0.2">
      <c r="A138" s="10"/>
      <c r="B138" s="106"/>
      <c r="C138" s="107">
        <v>39</v>
      </c>
      <c r="D138" s="108" t="s">
        <v>62</v>
      </c>
      <c r="E138" s="109" t="s">
        <v>194</v>
      </c>
      <c r="F138" s="110" t="s">
        <v>195</v>
      </c>
      <c r="G138" s="108" t="s">
        <v>82</v>
      </c>
      <c r="H138" s="111">
        <v>10</v>
      </c>
      <c r="I138" s="112"/>
      <c r="J138" s="113">
        <f>H138*I138</f>
        <v>0</v>
      </c>
      <c r="K138" s="111">
        <v>0.15540000000000001</v>
      </c>
      <c r="L138" s="111">
        <f>H138*K138</f>
        <v>1.554</v>
      </c>
      <c r="M138" s="111"/>
      <c r="N138" s="111">
        <f>H138*M138</f>
        <v>0</v>
      </c>
      <c r="O138" s="113">
        <v>21</v>
      </c>
      <c r="P138" s="113">
        <f>J138*(O138/100)</f>
        <v>0</v>
      </c>
      <c r="Q138" s="113">
        <f>J138+P138</f>
        <v>0</v>
      </c>
      <c r="R138" s="8"/>
      <c r="S138" s="8"/>
      <c r="T138" s="8"/>
    </row>
    <row r="139" spans="1:20" ht="9.75" outlineLevel="4" x14ac:dyDescent="0.2">
      <c r="A139" s="114"/>
      <c r="B139" s="115"/>
      <c r="C139" s="115"/>
      <c r="D139" s="116"/>
      <c r="E139" s="121" t="s">
        <v>16</v>
      </c>
      <c r="F139" s="117" t="s">
        <v>196</v>
      </c>
      <c r="G139" s="116"/>
      <c r="H139" s="118">
        <v>10</v>
      </c>
      <c r="I139" s="119"/>
      <c r="J139" s="120"/>
      <c r="K139" s="118"/>
      <c r="L139" s="118"/>
      <c r="M139" s="118"/>
      <c r="N139" s="118"/>
      <c r="O139" s="120"/>
      <c r="P139" s="120"/>
      <c r="Q139" s="120"/>
      <c r="R139" s="6"/>
      <c r="S139" s="8"/>
    </row>
    <row r="140" spans="1:20" ht="7.5" customHeight="1" outlineLevel="4" x14ac:dyDescent="0.15">
      <c r="A140" s="8"/>
      <c r="B140" s="77"/>
      <c r="C140" s="76"/>
      <c r="D140" s="79"/>
      <c r="E140" s="38"/>
      <c r="F140" s="80"/>
      <c r="G140" s="79"/>
      <c r="H140" s="81"/>
      <c r="I140" s="83"/>
      <c r="J140" s="40"/>
      <c r="K140" s="44"/>
      <c r="L140" s="44"/>
      <c r="M140" s="44"/>
      <c r="N140" s="44"/>
      <c r="O140" s="40"/>
      <c r="P140" s="40"/>
      <c r="Q140" s="40"/>
      <c r="R140" s="6"/>
      <c r="S140" s="8"/>
    </row>
    <row r="141" spans="1:20" ht="11.25" outlineLevel="3" x14ac:dyDescent="0.2">
      <c r="A141" s="10"/>
      <c r="B141" s="106"/>
      <c r="C141" s="107">
        <v>40</v>
      </c>
      <c r="D141" s="108" t="s">
        <v>62</v>
      </c>
      <c r="E141" s="109" t="s">
        <v>197</v>
      </c>
      <c r="F141" s="110" t="s">
        <v>198</v>
      </c>
      <c r="G141" s="108" t="s">
        <v>86</v>
      </c>
      <c r="H141" s="111">
        <v>0.54</v>
      </c>
      <c r="I141" s="112"/>
      <c r="J141" s="113">
        <f>H141*I141</f>
        <v>0</v>
      </c>
      <c r="K141" s="111">
        <v>2.2563399999999998</v>
      </c>
      <c r="L141" s="111">
        <f>H141*K141</f>
        <v>1.2184235999999999</v>
      </c>
      <c r="M141" s="111"/>
      <c r="N141" s="111">
        <f>H141*M141</f>
        <v>0</v>
      </c>
      <c r="O141" s="113">
        <v>21</v>
      </c>
      <c r="P141" s="113">
        <f>J141*(O141/100)</f>
        <v>0</v>
      </c>
      <c r="Q141" s="113">
        <f>J141+P141</f>
        <v>0</v>
      </c>
      <c r="R141" s="8"/>
      <c r="S141" s="8"/>
      <c r="T141" s="8"/>
    </row>
    <row r="142" spans="1:20" ht="9.75" outlineLevel="4" x14ac:dyDescent="0.2">
      <c r="A142" s="114"/>
      <c r="B142" s="115"/>
      <c r="C142" s="115"/>
      <c r="D142" s="116"/>
      <c r="E142" s="121" t="s">
        <v>16</v>
      </c>
      <c r="F142" s="117" t="s">
        <v>199</v>
      </c>
      <c r="G142" s="116"/>
      <c r="H142" s="118">
        <v>0.3</v>
      </c>
      <c r="I142" s="119"/>
      <c r="J142" s="120"/>
      <c r="K142" s="118"/>
      <c r="L142" s="118"/>
      <c r="M142" s="118"/>
      <c r="N142" s="118"/>
      <c r="O142" s="120"/>
      <c r="P142" s="120"/>
      <c r="Q142" s="120"/>
      <c r="R142" s="6"/>
      <c r="S142" s="8"/>
    </row>
    <row r="143" spans="1:20" ht="9.75" outlineLevel="4" x14ac:dyDescent="0.2">
      <c r="A143" s="114"/>
      <c r="B143" s="115"/>
      <c r="C143" s="115"/>
      <c r="D143" s="116"/>
      <c r="E143" s="121"/>
      <c r="F143" s="117" t="s">
        <v>200</v>
      </c>
      <c r="G143" s="116"/>
      <c r="H143" s="118">
        <v>0.24</v>
      </c>
      <c r="I143" s="119"/>
      <c r="J143" s="120"/>
      <c r="K143" s="118"/>
      <c r="L143" s="118"/>
      <c r="M143" s="118"/>
      <c r="N143" s="118"/>
      <c r="O143" s="120"/>
      <c r="P143" s="120"/>
      <c r="Q143" s="120"/>
      <c r="R143" s="6"/>
      <c r="S143" s="8"/>
    </row>
    <row r="144" spans="1:20" ht="7.5" customHeight="1" outlineLevel="4" x14ac:dyDescent="0.15">
      <c r="A144" s="8"/>
      <c r="B144" s="77"/>
      <c r="C144" s="76"/>
      <c r="D144" s="79"/>
      <c r="E144" s="38"/>
      <c r="F144" s="80"/>
      <c r="G144" s="79"/>
      <c r="H144" s="81"/>
      <c r="I144" s="83"/>
      <c r="J144" s="40"/>
      <c r="K144" s="44"/>
      <c r="L144" s="44"/>
      <c r="M144" s="44"/>
      <c r="N144" s="44"/>
      <c r="O144" s="40"/>
      <c r="P144" s="40"/>
      <c r="Q144" s="40"/>
      <c r="R144" s="6"/>
      <c r="S144" s="8"/>
    </row>
    <row r="145" spans="1:20" ht="11.25" outlineLevel="3" x14ac:dyDescent="0.2">
      <c r="A145" s="10"/>
      <c r="B145" s="106"/>
      <c r="C145" s="107">
        <v>41</v>
      </c>
      <c r="D145" s="108" t="s">
        <v>62</v>
      </c>
      <c r="E145" s="109" t="s">
        <v>201</v>
      </c>
      <c r="F145" s="110" t="s">
        <v>202</v>
      </c>
      <c r="G145" s="108" t="s">
        <v>82</v>
      </c>
      <c r="H145" s="111">
        <v>8</v>
      </c>
      <c r="I145" s="112"/>
      <c r="J145" s="113">
        <f>H145*I145</f>
        <v>0</v>
      </c>
      <c r="K145" s="111"/>
      <c r="L145" s="111">
        <f>H145*K145</f>
        <v>0</v>
      </c>
      <c r="M145" s="111"/>
      <c r="N145" s="111">
        <f>H145*M145</f>
        <v>0</v>
      </c>
      <c r="O145" s="113">
        <v>20</v>
      </c>
      <c r="P145" s="113">
        <f>J145*(O145/100)</f>
        <v>0</v>
      </c>
      <c r="Q145" s="113">
        <f>J145+P145</f>
        <v>0</v>
      </c>
      <c r="R145" s="8"/>
      <c r="S145" s="8"/>
      <c r="T145" s="8"/>
    </row>
    <row r="146" spans="1:20" ht="11.25" outlineLevel="3" x14ac:dyDescent="0.2">
      <c r="A146" s="10"/>
      <c r="B146" s="106"/>
      <c r="C146" s="107">
        <v>42</v>
      </c>
      <c r="D146" s="108" t="s">
        <v>62</v>
      </c>
      <c r="E146" s="109" t="s">
        <v>203</v>
      </c>
      <c r="F146" s="110" t="s">
        <v>204</v>
      </c>
      <c r="G146" s="108" t="s">
        <v>82</v>
      </c>
      <c r="H146" s="111">
        <v>8</v>
      </c>
      <c r="I146" s="112"/>
      <c r="J146" s="113">
        <f>H146*I146</f>
        <v>0</v>
      </c>
      <c r="K146" s="111">
        <v>1.1E-4</v>
      </c>
      <c r="L146" s="111">
        <f>H146*K146</f>
        <v>8.8000000000000003E-4</v>
      </c>
      <c r="M146" s="111"/>
      <c r="N146" s="111">
        <f>H146*M146</f>
        <v>0</v>
      </c>
      <c r="O146" s="113">
        <v>20</v>
      </c>
      <c r="P146" s="113">
        <f>J146*(O146/100)</f>
        <v>0</v>
      </c>
      <c r="Q146" s="113">
        <f>J146+P146</f>
        <v>0</v>
      </c>
      <c r="R146" s="8"/>
      <c r="S146" s="8"/>
      <c r="T146" s="8"/>
    </row>
    <row r="147" spans="1:20" ht="9.75" outlineLevel="4" x14ac:dyDescent="0.2">
      <c r="A147" s="114"/>
      <c r="B147" s="115"/>
      <c r="C147" s="115"/>
      <c r="D147" s="116"/>
      <c r="E147" s="121" t="s">
        <v>16</v>
      </c>
      <c r="F147" s="117" t="s">
        <v>205</v>
      </c>
      <c r="G147" s="116"/>
      <c r="H147" s="118">
        <v>8</v>
      </c>
      <c r="I147" s="119"/>
      <c r="J147" s="120"/>
      <c r="K147" s="118"/>
      <c r="L147" s="118"/>
      <c r="M147" s="118"/>
      <c r="N147" s="118"/>
      <c r="O147" s="120"/>
      <c r="P147" s="120"/>
      <c r="Q147" s="120"/>
      <c r="R147" s="6"/>
      <c r="S147" s="8"/>
    </row>
    <row r="148" spans="1:20" ht="7.5" customHeight="1" outlineLevel="4" x14ac:dyDescent="0.15">
      <c r="A148" s="8"/>
      <c r="B148" s="77"/>
      <c r="C148" s="76"/>
      <c r="D148" s="79"/>
      <c r="E148" s="38"/>
      <c r="F148" s="80"/>
      <c r="G148" s="79"/>
      <c r="H148" s="81"/>
      <c r="I148" s="83"/>
      <c r="J148" s="40"/>
      <c r="K148" s="44"/>
      <c r="L148" s="44"/>
      <c r="M148" s="44"/>
      <c r="N148" s="44"/>
      <c r="O148" s="40"/>
      <c r="P148" s="40"/>
      <c r="Q148" s="40"/>
      <c r="R148" s="6"/>
      <c r="S148" s="8"/>
    </row>
    <row r="149" spans="1:20" ht="11.25" outlineLevel="3" x14ac:dyDescent="0.2">
      <c r="A149" s="10"/>
      <c r="B149" s="106"/>
      <c r="C149" s="107">
        <v>43</v>
      </c>
      <c r="D149" s="108" t="s">
        <v>62</v>
      </c>
      <c r="E149" s="109" t="s">
        <v>206</v>
      </c>
      <c r="F149" s="110" t="s">
        <v>207</v>
      </c>
      <c r="G149" s="108" t="s">
        <v>82</v>
      </c>
      <c r="H149" s="111">
        <v>8</v>
      </c>
      <c r="I149" s="112"/>
      <c r="J149" s="113">
        <f>H149*I149</f>
        <v>0</v>
      </c>
      <c r="K149" s="111"/>
      <c r="L149" s="111">
        <f>H149*K149</f>
        <v>0</v>
      </c>
      <c r="M149" s="111"/>
      <c r="N149" s="111">
        <f>H149*M149</f>
        <v>0</v>
      </c>
      <c r="O149" s="113">
        <v>21</v>
      </c>
      <c r="P149" s="113">
        <f>J149*(O149/100)</f>
        <v>0</v>
      </c>
      <c r="Q149" s="113">
        <f>J149+P149</f>
        <v>0</v>
      </c>
      <c r="R149" s="8"/>
      <c r="S149" s="8"/>
      <c r="T149" s="8"/>
    </row>
    <row r="150" spans="1:20" ht="9.75" outlineLevel="4" x14ac:dyDescent="0.2">
      <c r="A150" s="114"/>
      <c r="B150" s="115"/>
      <c r="C150" s="115"/>
      <c r="D150" s="116"/>
      <c r="E150" s="121" t="s">
        <v>16</v>
      </c>
      <c r="F150" s="117" t="s">
        <v>208</v>
      </c>
      <c r="G150" s="116"/>
      <c r="H150" s="118">
        <v>8</v>
      </c>
      <c r="I150" s="119"/>
      <c r="J150" s="120"/>
      <c r="K150" s="118"/>
      <c r="L150" s="118"/>
      <c r="M150" s="118"/>
      <c r="N150" s="118"/>
      <c r="O150" s="120"/>
      <c r="P150" s="120"/>
      <c r="Q150" s="120"/>
      <c r="R150" s="6"/>
      <c r="S150" s="8"/>
    </row>
    <row r="151" spans="1:20" ht="7.5" customHeight="1" outlineLevel="4" x14ac:dyDescent="0.15">
      <c r="A151" s="8"/>
      <c r="B151" s="77"/>
      <c r="C151" s="76"/>
      <c r="D151" s="79"/>
      <c r="E151" s="38"/>
      <c r="F151" s="80"/>
      <c r="G151" s="79"/>
      <c r="H151" s="81"/>
      <c r="I151" s="83"/>
      <c r="J151" s="40"/>
      <c r="K151" s="44"/>
      <c r="L151" s="44"/>
      <c r="M151" s="44"/>
      <c r="N151" s="44"/>
      <c r="O151" s="40"/>
      <c r="P151" s="40"/>
      <c r="Q151" s="40"/>
      <c r="R151" s="6"/>
      <c r="S151" s="8"/>
    </row>
    <row r="152" spans="1:20" ht="11.25" outlineLevel="3" x14ac:dyDescent="0.2">
      <c r="A152" s="10"/>
      <c r="B152" s="106"/>
      <c r="C152" s="107">
        <v>44</v>
      </c>
      <c r="D152" s="108" t="s">
        <v>62</v>
      </c>
      <c r="E152" s="109" t="s">
        <v>209</v>
      </c>
      <c r="F152" s="110" t="s">
        <v>210</v>
      </c>
      <c r="G152" s="108" t="s">
        <v>211</v>
      </c>
      <c r="H152" s="111">
        <v>20</v>
      </c>
      <c r="I152" s="112"/>
      <c r="J152" s="113">
        <f>H152*I152</f>
        <v>0</v>
      </c>
      <c r="K152" s="111">
        <v>0</v>
      </c>
      <c r="L152" s="111">
        <f>H152*K152</f>
        <v>0</v>
      </c>
      <c r="M152" s="111">
        <v>0</v>
      </c>
      <c r="N152" s="111">
        <f>H152*M152</f>
        <v>0</v>
      </c>
      <c r="O152" s="113">
        <v>21</v>
      </c>
      <c r="P152" s="113">
        <f>J152*(O152/100)</f>
        <v>0</v>
      </c>
      <c r="Q152" s="113">
        <f>J152+P152</f>
        <v>0</v>
      </c>
      <c r="R152" s="8"/>
      <c r="S152" s="8"/>
      <c r="T152" s="8"/>
    </row>
    <row r="153" spans="1:20" ht="9.75" outlineLevel="4" x14ac:dyDescent="0.2">
      <c r="A153" s="114"/>
      <c r="B153" s="115"/>
      <c r="C153" s="115"/>
      <c r="D153" s="116"/>
      <c r="E153" s="121" t="s">
        <v>16</v>
      </c>
      <c r="F153" s="117" t="s">
        <v>212</v>
      </c>
      <c r="G153" s="116"/>
      <c r="H153" s="118">
        <v>20</v>
      </c>
      <c r="I153" s="119"/>
      <c r="J153" s="120"/>
      <c r="K153" s="118"/>
      <c r="L153" s="118"/>
      <c r="M153" s="118"/>
      <c r="N153" s="118"/>
      <c r="O153" s="120"/>
      <c r="P153" s="120"/>
      <c r="Q153" s="120"/>
      <c r="R153" s="6"/>
      <c r="S153" s="8"/>
    </row>
    <row r="154" spans="1:20" ht="7.5" customHeight="1" outlineLevel="4" x14ac:dyDescent="0.15">
      <c r="A154" s="8"/>
      <c r="B154" s="77"/>
      <c r="C154" s="76"/>
      <c r="D154" s="79"/>
      <c r="E154" s="38"/>
      <c r="F154" s="80"/>
      <c r="G154" s="79"/>
      <c r="H154" s="81"/>
      <c r="I154" s="83"/>
      <c r="J154" s="40"/>
      <c r="K154" s="44"/>
      <c r="L154" s="44"/>
      <c r="M154" s="44"/>
      <c r="N154" s="44"/>
      <c r="O154" s="40"/>
      <c r="P154" s="40"/>
      <c r="Q154" s="40"/>
      <c r="R154" s="6"/>
      <c r="S154" s="8"/>
    </row>
    <row r="155" spans="1:20" ht="11.25" outlineLevel="3" x14ac:dyDescent="0.2">
      <c r="A155" s="10"/>
      <c r="B155" s="106"/>
      <c r="C155" s="107">
        <v>45</v>
      </c>
      <c r="D155" s="108" t="s">
        <v>62</v>
      </c>
      <c r="E155" s="109" t="s">
        <v>213</v>
      </c>
      <c r="F155" s="110" t="s">
        <v>214</v>
      </c>
      <c r="G155" s="108" t="s">
        <v>65</v>
      </c>
      <c r="H155" s="111">
        <v>744</v>
      </c>
      <c r="I155" s="112"/>
      <c r="J155" s="113">
        <f>H155*I155</f>
        <v>0</v>
      </c>
      <c r="K155" s="111"/>
      <c r="L155" s="111">
        <f>H155*K155</f>
        <v>0</v>
      </c>
      <c r="M155" s="111"/>
      <c r="N155" s="111">
        <f>H155*M155</f>
        <v>0</v>
      </c>
      <c r="O155" s="113">
        <v>21</v>
      </c>
      <c r="P155" s="113">
        <f>J155*(O155/100)</f>
        <v>0</v>
      </c>
      <c r="Q155" s="113">
        <f>J155+P155</f>
        <v>0</v>
      </c>
      <c r="R155" s="8"/>
      <c r="S155" s="8"/>
      <c r="T155" s="8"/>
    </row>
    <row r="156" spans="1:20" ht="9.75" outlineLevel="4" x14ac:dyDescent="0.2">
      <c r="A156" s="114"/>
      <c r="B156" s="115"/>
      <c r="C156" s="115"/>
      <c r="D156" s="116"/>
      <c r="E156" s="121" t="s">
        <v>16</v>
      </c>
      <c r="F156" s="117" t="s">
        <v>215</v>
      </c>
      <c r="G156" s="116"/>
      <c r="H156" s="118">
        <v>40</v>
      </c>
      <c r="I156" s="119"/>
      <c r="J156" s="120"/>
      <c r="K156" s="118"/>
      <c r="L156" s="118"/>
      <c r="M156" s="118"/>
      <c r="N156" s="118"/>
      <c r="O156" s="120"/>
      <c r="P156" s="120"/>
      <c r="Q156" s="120"/>
      <c r="R156" s="6"/>
      <c r="S156" s="8"/>
    </row>
    <row r="157" spans="1:20" ht="9.75" outlineLevel="4" x14ac:dyDescent="0.2">
      <c r="A157" s="114"/>
      <c r="B157" s="115"/>
      <c r="C157" s="115"/>
      <c r="D157" s="116"/>
      <c r="E157" s="121"/>
      <c r="F157" s="117" t="s">
        <v>216</v>
      </c>
      <c r="G157" s="116"/>
      <c r="H157" s="118">
        <v>704</v>
      </c>
      <c r="I157" s="119"/>
      <c r="J157" s="120"/>
      <c r="K157" s="118"/>
      <c r="L157" s="118"/>
      <c r="M157" s="118"/>
      <c r="N157" s="118"/>
      <c r="O157" s="120"/>
      <c r="P157" s="120"/>
      <c r="Q157" s="120"/>
      <c r="R157" s="6"/>
      <c r="S157" s="8"/>
    </row>
    <row r="158" spans="1:20" ht="9.75" outlineLevel="4" x14ac:dyDescent="0.2">
      <c r="A158" s="114"/>
      <c r="B158" s="115"/>
      <c r="C158" s="115"/>
      <c r="D158" s="116"/>
      <c r="E158" s="121"/>
      <c r="F158" s="117" t="s">
        <v>217</v>
      </c>
      <c r="G158" s="116"/>
      <c r="H158" s="118">
        <v>0</v>
      </c>
      <c r="I158" s="119"/>
      <c r="J158" s="120"/>
      <c r="K158" s="118"/>
      <c r="L158" s="118"/>
      <c r="M158" s="118"/>
      <c r="N158" s="118"/>
      <c r="O158" s="120"/>
      <c r="P158" s="120"/>
      <c r="Q158" s="120"/>
      <c r="R158" s="6"/>
      <c r="S158" s="8"/>
    </row>
    <row r="159" spans="1:20" ht="7.5" customHeight="1" outlineLevel="4" x14ac:dyDescent="0.15">
      <c r="A159" s="8"/>
      <c r="B159" s="77"/>
      <c r="C159" s="76"/>
      <c r="D159" s="79"/>
      <c r="E159" s="38"/>
      <c r="F159" s="80"/>
      <c r="G159" s="79"/>
      <c r="H159" s="81"/>
      <c r="I159" s="83"/>
      <c r="J159" s="40"/>
      <c r="K159" s="44"/>
      <c r="L159" s="44"/>
      <c r="M159" s="44"/>
      <c r="N159" s="44"/>
      <c r="O159" s="40"/>
      <c r="P159" s="40"/>
      <c r="Q159" s="40"/>
      <c r="R159" s="6"/>
      <c r="S159" s="8"/>
    </row>
    <row r="160" spans="1:20" outlineLevel="3" x14ac:dyDescent="0.15">
      <c r="B160" s="6"/>
      <c r="C160" s="6"/>
      <c r="D160" s="6"/>
      <c r="E160" s="6"/>
      <c r="F160" s="6"/>
      <c r="G160" s="6"/>
      <c r="H160" s="6"/>
      <c r="I160" s="8"/>
      <c r="J160" s="8"/>
      <c r="K160" s="6"/>
      <c r="L160" s="6"/>
      <c r="M160" s="6"/>
      <c r="N160" s="6"/>
      <c r="O160" s="6"/>
      <c r="P160" s="8"/>
      <c r="Q160" s="8"/>
    </row>
    <row r="161" spans="1:20" ht="11.25" outlineLevel="2" x14ac:dyDescent="0.2">
      <c r="A161" s="70" t="s">
        <v>49</v>
      </c>
      <c r="B161" s="99">
        <v>3</v>
      </c>
      <c r="C161" s="100"/>
      <c r="D161" s="101" t="s">
        <v>61</v>
      </c>
      <c r="E161" s="101"/>
      <c r="F161" s="102" t="s">
        <v>50</v>
      </c>
      <c r="G161" s="101"/>
      <c r="H161" s="103"/>
      <c r="I161" s="104"/>
      <c r="J161" s="72">
        <f>SUBTOTAL(9,J162:J163)</f>
        <v>0</v>
      </c>
      <c r="K161" s="103"/>
      <c r="L161" s="73">
        <f>SUBTOTAL(9,L162:L163)</f>
        <v>0</v>
      </c>
      <c r="M161" s="103"/>
      <c r="N161" s="73">
        <f>SUBTOTAL(9,N162:N163)</f>
        <v>0</v>
      </c>
      <c r="O161" s="105"/>
      <c r="P161" s="72">
        <f>SUBTOTAL(9,P162:P163)</f>
        <v>0</v>
      </c>
      <c r="Q161" s="72">
        <f>SUBTOTAL(9,Q162:Q163)</f>
        <v>0</v>
      </c>
      <c r="R161" s="6"/>
      <c r="S161" s="8"/>
      <c r="T161" s="8"/>
    </row>
    <row r="162" spans="1:20" ht="11.25" outlineLevel="3" x14ac:dyDescent="0.2">
      <c r="A162" s="10"/>
      <c r="B162" s="106"/>
      <c r="C162" s="107">
        <v>46</v>
      </c>
      <c r="D162" s="108" t="s">
        <v>62</v>
      </c>
      <c r="E162" s="109" t="s">
        <v>218</v>
      </c>
      <c r="F162" s="110" t="s">
        <v>219</v>
      </c>
      <c r="G162" s="108" t="s">
        <v>105</v>
      </c>
      <c r="H162" s="111">
        <v>428.90857679999999</v>
      </c>
      <c r="I162" s="112"/>
      <c r="J162" s="113">
        <f>H162*I162</f>
        <v>0</v>
      </c>
      <c r="K162" s="111"/>
      <c r="L162" s="111">
        <f>H162*K162</f>
        <v>0</v>
      </c>
      <c r="M162" s="111"/>
      <c r="N162" s="111">
        <f>H162*M162</f>
        <v>0</v>
      </c>
      <c r="O162" s="113">
        <v>21</v>
      </c>
      <c r="P162" s="113">
        <f>J162*(O162/100)</f>
        <v>0</v>
      </c>
      <c r="Q162" s="113">
        <f>J162+P162</f>
        <v>0</v>
      </c>
      <c r="R162" s="8"/>
      <c r="S162" s="8"/>
      <c r="T162" s="8"/>
    </row>
    <row r="163" spans="1:20" outlineLevel="3" x14ac:dyDescent="0.15">
      <c r="B163" s="6"/>
      <c r="C163" s="6"/>
      <c r="D163" s="6"/>
      <c r="E163" s="6"/>
      <c r="F163" s="6"/>
      <c r="G163" s="6"/>
      <c r="H163" s="6"/>
      <c r="I163" s="8"/>
      <c r="J163" s="8"/>
      <c r="K163" s="6"/>
      <c r="L163" s="6"/>
      <c r="M163" s="6"/>
      <c r="N163" s="6"/>
      <c r="O163" s="6"/>
      <c r="P163" s="8"/>
      <c r="Q163" s="8"/>
    </row>
    <row r="164" spans="1:20" ht="12" outlineLevel="1" x14ac:dyDescent="0.2">
      <c r="A164" s="66" t="s">
        <v>51</v>
      </c>
      <c r="B164" s="92">
        <v>2</v>
      </c>
      <c r="C164" s="93"/>
      <c r="D164" s="94" t="s">
        <v>60</v>
      </c>
      <c r="E164" s="94"/>
      <c r="F164" s="95" t="s">
        <v>52</v>
      </c>
      <c r="G164" s="94"/>
      <c r="H164" s="96"/>
      <c r="I164" s="97"/>
      <c r="J164" s="68">
        <f>SUBTOTAL(9,J165:J184)</f>
        <v>0</v>
      </c>
      <c r="K164" s="96"/>
      <c r="L164" s="69">
        <f>SUBTOTAL(9,L165:L184)</f>
        <v>0</v>
      </c>
      <c r="M164" s="96"/>
      <c r="N164" s="69">
        <f>SUBTOTAL(9,N165:N184)</f>
        <v>0</v>
      </c>
      <c r="O164" s="98"/>
      <c r="P164" s="68">
        <f>SUBTOTAL(9,P165:P184)</f>
        <v>0</v>
      </c>
      <c r="Q164" s="68">
        <f>SUBTOTAL(9,Q165:Q184)</f>
        <v>0</v>
      </c>
      <c r="R164" s="6"/>
      <c r="S164" s="8"/>
      <c r="T164" s="8"/>
    </row>
    <row r="165" spans="1:20" ht="11.25" outlineLevel="2" x14ac:dyDescent="0.2">
      <c r="A165" s="70" t="s">
        <v>53</v>
      </c>
      <c r="B165" s="99">
        <v>3</v>
      </c>
      <c r="C165" s="100"/>
      <c r="D165" s="101" t="s">
        <v>61</v>
      </c>
      <c r="E165" s="101"/>
      <c r="F165" s="102" t="s">
        <v>54</v>
      </c>
      <c r="G165" s="101"/>
      <c r="H165" s="103"/>
      <c r="I165" s="104"/>
      <c r="J165" s="72">
        <f>SUBTOTAL(9,J166:J178)</f>
        <v>0</v>
      </c>
      <c r="K165" s="103"/>
      <c r="L165" s="73">
        <f>SUBTOTAL(9,L166:L178)</f>
        <v>0</v>
      </c>
      <c r="M165" s="103"/>
      <c r="N165" s="73">
        <f>SUBTOTAL(9,N166:N178)</f>
        <v>0</v>
      </c>
      <c r="O165" s="105"/>
      <c r="P165" s="72">
        <f>SUBTOTAL(9,P166:P178)</f>
        <v>0</v>
      </c>
      <c r="Q165" s="72">
        <f>SUBTOTAL(9,Q166:Q178)</f>
        <v>0</v>
      </c>
      <c r="R165" s="6"/>
      <c r="S165" s="8"/>
      <c r="T165" s="8"/>
    </row>
    <row r="166" spans="1:20" ht="11.25" outlineLevel="3" x14ac:dyDescent="0.2">
      <c r="A166" s="10"/>
      <c r="B166" s="106"/>
      <c r="C166" s="107">
        <v>47</v>
      </c>
      <c r="D166" s="108" t="s">
        <v>220</v>
      </c>
      <c r="E166" s="109" t="s">
        <v>221</v>
      </c>
      <c r="F166" s="110" t="s">
        <v>222</v>
      </c>
      <c r="G166" s="108" t="s">
        <v>223</v>
      </c>
      <c r="H166" s="111">
        <v>1</v>
      </c>
      <c r="I166" s="112"/>
      <c r="J166" s="113">
        <f>H166*I166</f>
        <v>0</v>
      </c>
      <c r="K166" s="111"/>
      <c r="L166" s="111">
        <f>H166*K166</f>
        <v>0</v>
      </c>
      <c r="M166" s="111"/>
      <c r="N166" s="111">
        <f>H166*M166</f>
        <v>0</v>
      </c>
      <c r="O166" s="113">
        <v>21</v>
      </c>
      <c r="P166" s="113">
        <f>J166*(O166/100)</f>
        <v>0</v>
      </c>
      <c r="Q166" s="113">
        <f>J166+P166</f>
        <v>0</v>
      </c>
      <c r="R166" s="8"/>
      <c r="S166" s="8"/>
      <c r="T166" s="8"/>
    </row>
    <row r="167" spans="1:20" ht="9.75" outlineLevel="4" x14ac:dyDescent="0.2">
      <c r="A167" s="114"/>
      <c r="B167" s="115"/>
      <c r="C167" s="115"/>
      <c r="D167" s="116"/>
      <c r="E167" s="121" t="s">
        <v>16</v>
      </c>
      <c r="F167" s="117" t="s">
        <v>224</v>
      </c>
      <c r="G167" s="116"/>
      <c r="H167" s="118">
        <v>1</v>
      </c>
      <c r="I167" s="119"/>
      <c r="J167" s="120"/>
      <c r="K167" s="118"/>
      <c r="L167" s="118"/>
      <c r="M167" s="118"/>
      <c r="N167" s="118"/>
      <c r="O167" s="120"/>
      <c r="P167" s="120"/>
      <c r="Q167" s="120"/>
      <c r="R167" s="6"/>
      <c r="S167" s="8"/>
    </row>
    <row r="168" spans="1:20" ht="7.5" customHeight="1" outlineLevel="4" x14ac:dyDescent="0.15">
      <c r="A168" s="8"/>
      <c r="B168" s="77"/>
      <c r="C168" s="76"/>
      <c r="D168" s="79"/>
      <c r="E168" s="38"/>
      <c r="F168" s="80"/>
      <c r="G168" s="79"/>
      <c r="H168" s="81"/>
      <c r="I168" s="83"/>
      <c r="J168" s="40"/>
      <c r="K168" s="44"/>
      <c r="L168" s="44"/>
      <c r="M168" s="44"/>
      <c r="N168" s="44"/>
      <c r="O168" s="40"/>
      <c r="P168" s="40"/>
      <c r="Q168" s="40"/>
      <c r="R168" s="6"/>
      <c r="S168" s="8"/>
    </row>
    <row r="169" spans="1:20" ht="11.25" outlineLevel="3" x14ac:dyDescent="0.2">
      <c r="A169" s="10"/>
      <c r="B169" s="106"/>
      <c r="C169" s="107">
        <v>48</v>
      </c>
      <c r="D169" s="108" t="s">
        <v>220</v>
      </c>
      <c r="E169" s="109" t="s">
        <v>225</v>
      </c>
      <c r="F169" s="110" t="s">
        <v>226</v>
      </c>
      <c r="G169" s="108" t="s">
        <v>223</v>
      </c>
      <c r="H169" s="111">
        <v>1</v>
      </c>
      <c r="I169" s="112"/>
      <c r="J169" s="113">
        <f>H169*I169</f>
        <v>0</v>
      </c>
      <c r="K169" s="111"/>
      <c r="L169" s="111">
        <f>H169*K169</f>
        <v>0</v>
      </c>
      <c r="M169" s="111"/>
      <c r="N169" s="111">
        <f>H169*M169</f>
        <v>0</v>
      </c>
      <c r="O169" s="113">
        <v>21</v>
      </c>
      <c r="P169" s="113">
        <f>J169*(O169/100)</f>
        <v>0</v>
      </c>
      <c r="Q169" s="113">
        <f>J169+P169</f>
        <v>0</v>
      </c>
      <c r="R169" s="8"/>
      <c r="S169" s="8"/>
      <c r="T169" s="8"/>
    </row>
    <row r="170" spans="1:20" ht="9.75" outlineLevel="4" x14ac:dyDescent="0.2">
      <c r="A170" s="114"/>
      <c r="B170" s="115"/>
      <c r="C170" s="115"/>
      <c r="D170" s="116"/>
      <c r="E170" s="121" t="s">
        <v>16</v>
      </c>
      <c r="F170" s="117" t="s">
        <v>227</v>
      </c>
      <c r="G170" s="116"/>
      <c r="H170" s="118">
        <v>1</v>
      </c>
      <c r="I170" s="119"/>
      <c r="J170" s="120"/>
      <c r="K170" s="118"/>
      <c r="L170" s="118"/>
      <c r="M170" s="118"/>
      <c r="N170" s="118"/>
      <c r="O170" s="120"/>
      <c r="P170" s="120"/>
      <c r="Q170" s="120"/>
      <c r="R170" s="6"/>
      <c r="S170" s="8"/>
    </row>
    <row r="171" spans="1:20" ht="7.5" customHeight="1" outlineLevel="4" x14ac:dyDescent="0.15">
      <c r="A171" s="8"/>
      <c r="B171" s="77"/>
      <c r="C171" s="76"/>
      <c r="D171" s="79"/>
      <c r="E171" s="38"/>
      <c r="F171" s="80"/>
      <c r="G171" s="79"/>
      <c r="H171" s="81"/>
      <c r="I171" s="83"/>
      <c r="J171" s="40"/>
      <c r="K171" s="44"/>
      <c r="L171" s="44"/>
      <c r="M171" s="44"/>
      <c r="N171" s="44"/>
      <c r="O171" s="40"/>
      <c r="P171" s="40"/>
      <c r="Q171" s="40"/>
      <c r="R171" s="6"/>
      <c r="S171" s="8"/>
    </row>
    <row r="172" spans="1:20" ht="11.25" outlineLevel="3" x14ac:dyDescent="0.2">
      <c r="A172" s="10"/>
      <c r="B172" s="106"/>
      <c r="C172" s="107">
        <v>49</v>
      </c>
      <c r="D172" s="108" t="s">
        <v>220</v>
      </c>
      <c r="E172" s="109" t="s">
        <v>228</v>
      </c>
      <c r="F172" s="110" t="s">
        <v>229</v>
      </c>
      <c r="G172" s="108" t="s">
        <v>223</v>
      </c>
      <c r="H172" s="111">
        <v>1</v>
      </c>
      <c r="I172" s="112"/>
      <c r="J172" s="113">
        <f>H172*I172</f>
        <v>0</v>
      </c>
      <c r="K172" s="111"/>
      <c r="L172" s="111">
        <f>H172*K172</f>
        <v>0</v>
      </c>
      <c r="M172" s="111"/>
      <c r="N172" s="111">
        <f>H172*M172</f>
        <v>0</v>
      </c>
      <c r="O172" s="113">
        <v>21</v>
      </c>
      <c r="P172" s="113">
        <f>J172*(O172/100)</f>
        <v>0</v>
      </c>
      <c r="Q172" s="113">
        <f>J172+P172</f>
        <v>0</v>
      </c>
      <c r="R172" s="8"/>
      <c r="S172" s="8"/>
      <c r="T172" s="8"/>
    </row>
    <row r="173" spans="1:20" ht="9.75" outlineLevel="4" x14ac:dyDescent="0.2">
      <c r="A173" s="114"/>
      <c r="B173" s="115"/>
      <c r="C173" s="115"/>
      <c r="D173" s="116"/>
      <c r="E173" s="121" t="s">
        <v>16</v>
      </c>
      <c r="F173" s="117" t="s">
        <v>230</v>
      </c>
      <c r="G173" s="116"/>
      <c r="H173" s="118">
        <v>1</v>
      </c>
      <c r="I173" s="119"/>
      <c r="J173" s="120"/>
      <c r="K173" s="118"/>
      <c r="L173" s="118"/>
      <c r="M173" s="118"/>
      <c r="N173" s="118"/>
      <c r="O173" s="120"/>
      <c r="P173" s="120"/>
      <c r="Q173" s="120"/>
      <c r="R173" s="6"/>
      <c r="S173" s="8"/>
    </row>
    <row r="174" spans="1:20" ht="7.5" customHeight="1" outlineLevel="4" x14ac:dyDescent="0.15">
      <c r="A174" s="8"/>
      <c r="B174" s="77"/>
      <c r="C174" s="76"/>
      <c r="D174" s="79"/>
      <c r="E174" s="38"/>
      <c r="F174" s="80"/>
      <c r="G174" s="79"/>
      <c r="H174" s="81"/>
      <c r="I174" s="83"/>
      <c r="J174" s="40"/>
      <c r="K174" s="44"/>
      <c r="L174" s="44"/>
      <c r="M174" s="44"/>
      <c r="N174" s="44"/>
      <c r="O174" s="40"/>
      <c r="P174" s="40"/>
      <c r="Q174" s="40"/>
      <c r="R174" s="6"/>
      <c r="S174" s="8"/>
    </row>
    <row r="175" spans="1:20" ht="11.25" outlineLevel="3" x14ac:dyDescent="0.2">
      <c r="A175" s="10"/>
      <c r="B175" s="106"/>
      <c r="C175" s="107">
        <v>50</v>
      </c>
      <c r="D175" s="108" t="s">
        <v>62</v>
      </c>
      <c r="E175" s="109" t="s">
        <v>231</v>
      </c>
      <c r="F175" s="110" t="s">
        <v>232</v>
      </c>
      <c r="G175" s="108" t="s">
        <v>233</v>
      </c>
      <c r="H175" s="111">
        <v>2</v>
      </c>
      <c r="I175" s="112"/>
      <c r="J175" s="113">
        <f>H175*I175</f>
        <v>0</v>
      </c>
      <c r="K175" s="111"/>
      <c r="L175" s="111">
        <f>H175*K175</f>
        <v>0</v>
      </c>
      <c r="M175" s="111"/>
      <c r="N175" s="111">
        <f>H175*M175</f>
        <v>0</v>
      </c>
      <c r="O175" s="113">
        <v>21</v>
      </c>
      <c r="P175" s="113">
        <f>J175*(O175/100)</f>
        <v>0</v>
      </c>
      <c r="Q175" s="113">
        <f>J175+P175</f>
        <v>0</v>
      </c>
      <c r="R175" s="8"/>
      <c r="S175" s="8"/>
      <c r="T175" s="8"/>
    </row>
    <row r="176" spans="1:20" ht="9.75" outlineLevel="4" x14ac:dyDescent="0.2">
      <c r="A176" s="114"/>
      <c r="B176" s="115"/>
      <c r="C176" s="115"/>
      <c r="D176" s="116"/>
      <c r="E176" s="121" t="s">
        <v>16</v>
      </c>
      <c r="F176" s="117" t="s">
        <v>234</v>
      </c>
      <c r="G176" s="116"/>
      <c r="H176" s="118">
        <v>2</v>
      </c>
      <c r="I176" s="119"/>
      <c r="J176" s="120"/>
      <c r="K176" s="118"/>
      <c r="L176" s="118"/>
      <c r="M176" s="118"/>
      <c r="N176" s="118"/>
      <c r="O176" s="120"/>
      <c r="P176" s="120"/>
      <c r="Q176" s="120"/>
      <c r="R176" s="6"/>
      <c r="S176" s="8"/>
    </row>
    <row r="177" spans="1:20" ht="7.5" customHeight="1" outlineLevel="4" x14ac:dyDescent="0.15">
      <c r="A177" s="8"/>
      <c r="B177" s="77"/>
      <c r="C177" s="76"/>
      <c r="D177" s="79"/>
      <c r="E177" s="38"/>
      <c r="F177" s="80"/>
      <c r="G177" s="79"/>
      <c r="H177" s="81"/>
      <c r="I177" s="83"/>
      <c r="J177" s="40"/>
      <c r="K177" s="44"/>
      <c r="L177" s="44"/>
      <c r="M177" s="44"/>
      <c r="N177" s="44"/>
      <c r="O177" s="40"/>
      <c r="P177" s="40"/>
      <c r="Q177" s="40"/>
      <c r="R177" s="6"/>
      <c r="S177" s="8"/>
    </row>
    <row r="178" spans="1:20" outlineLevel="3" x14ac:dyDescent="0.15">
      <c r="B178" s="6"/>
      <c r="C178" s="6"/>
      <c r="D178" s="6"/>
      <c r="E178" s="6"/>
      <c r="F178" s="6"/>
      <c r="G178" s="6"/>
      <c r="H178" s="6"/>
      <c r="I178" s="8"/>
      <c r="J178" s="8"/>
      <c r="K178" s="6"/>
      <c r="L178" s="6"/>
      <c r="M178" s="6"/>
      <c r="N178" s="6"/>
      <c r="O178" s="6"/>
      <c r="P178" s="8"/>
      <c r="Q178" s="8"/>
    </row>
    <row r="179" spans="1:20" ht="11.25" outlineLevel="2" x14ac:dyDescent="0.2">
      <c r="A179" s="70" t="s">
        <v>55</v>
      </c>
      <c r="B179" s="99">
        <v>3</v>
      </c>
      <c r="C179" s="100"/>
      <c r="D179" s="101" t="s">
        <v>61</v>
      </c>
      <c r="E179" s="101"/>
      <c r="F179" s="102" t="s">
        <v>56</v>
      </c>
      <c r="G179" s="101"/>
      <c r="H179" s="103"/>
      <c r="I179" s="104"/>
      <c r="J179" s="72">
        <f>SUBTOTAL(9,J180:J184)</f>
        <v>0</v>
      </c>
      <c r="K179" s="103"/>
      <c r="L179" s="73">
        <f>SUBTOTAL(9,L180:L184)</f>
        <v>0</v>
      </c>
      <c r="M179" s="103"/>
      <c r="N179" s="73">
        <f>SUBTOTAL(9,N180:N184)</f>
        <v>0</v>
      </c>
      <c r="O179" s="105"/>
      <c r="P179" s="72">
        <f>SUBTOTAL(9,P180:P184)</f>
        <v>0</v>
      </c>
      <c r="Q179" s="72">
        <f>SUBTOTAL(9,Q180:Q184)</f>
        <v>0</v>
      </c>
      <c r="R179" s="6"/>
      <c r="S179" s="8"/>
      <c r="T179" s="8"/>
    </row>
    <row r="180" spans="1:20" ht="11.25" outlineLevel="3" x14ac:dyDescent="0.2">
      <c r="A180" s="10"/>
      <c r="B180" s="106"/>
      <c r="C180" s="107">
        <v>51</v>
      </c>
      <c r="D180" s="108" t="s">
        <v>235</v>
      </c>
      <c r="E180" s="109" t="s">
        <v>236</v>
      </c>
      <c r="F180" s="110" t="s">
        <v>237</v>
      </c>
      <c r="G180" s="108" t="s">
        <v>165</v>
      </c>
      <c r="H180" s="111">
        <v>1</v>
      </c>
      <c r="I180" s="112"/>
      <c r="J180" s="113">
        <f>H180*I180</f>
        <v>0</v>
      </c>
      <c r="K180" s="111">
        <v>0</v>
      </c>
      <c r="L180" s="111">
        <f>H180*K180</f>
        <v>0</v>
      </c>
      <c r="M180" s="111">
        <v>0</v>
      </c>
      <c r="N180" s="111">
        <f>H180*M180</f>
        <v>0</v>
      </c>
      <c r="O180" s="113">
        <v>21</v>
      </c>
      <c r="P180" s="113">
        <f>J180*(O180/100)</f>
        <v>0</v>
      </c>
      <c r="Q180" s="113">
        <f>J180+P180</f>
        <v>0</v>
      </c>
      <c r="R180" s="8"/>
      <c r="S180" s="8"/>
      <c r="T180" s="8"/>
    </row>
    <row r="181" spans="1:20" ht="11.25" outlineLevel="3" x14ac:dyDescent="0.2">
      <c r="A181" s="10"/>
      <c r="B181" s="106"/>
      <c r="C181" s="107">
        <v>52</v>
      </c>
      <c r="D181" s="108" t="s">
        <v>220</v>
      </c>
      <c r="E181" s="109" t="s">
        <v>238</v>
      </c>
      <c r="F181" s="110" t="s">
        <v>239</v>
      </c>
      <c r="G181" s="108" t="s">
        <v>223</v>
      </c>
      <c r="H181" s="111">
        <v>1</v>
      </c>
      <c r="I181" s="112"/>
      <c r="J181" s="113">
        <f>H181*I181</f>
        <v>0</v>
      </c>
      <c r="K181" s="111"/>
      <c r="L181" s="111">
        <f>H181*K181</f>
        <v>0</v>
      </c>
      <c r="M181" s="111"/>
      <c r="N181" s="111">
        <f>H181*M181</f>
        <v>0</v>
      </c>
      <c r="O181" s="113">
        <v>21</v>
      </c>
      <c r="P181" s="113">
        <f>J181*(O181/100)</f>
        <v>0</v>
      </c>
      <c r="Q181" s="113">
        <f>J181+P181</f>
        <v>0</v>
      </c>
      <c r="R181" s="8"/>
      <c r="S181" s="8"/>
      <c r="T181" s="8"/>
    </row>
    <row r="182" spans="1:20" ht="9.75" outlineLevel="4" x14ac:dyDescent="0.2">
      <c r="A182" s="114"/>
      <c r="B182" s="115"/>
      <c r="C182" s="115"/>
      <c r="D182" s="116"/>
      <c r="E182" s="121" t="s">
        <v>16</v>
      </c>
      <c r="F182" s="117" t="s">
        <v>240</v>
      </c>
      <c r="G182" s="116"/>
      <c r="H182" s="118">
        <v>1</v>
      </c>
      <c r="I182" s="119"/>
      <c r="J182" s="120"/>
      <c r="K182" s="118"/>
      <c r="L182" s="118"/>
      <c r="M182" s="118"/>
      <c r="N182" s="118"/>
      <c r="O182" s="120"/>
      <c r="P182" s="120"/>
      <c r="Q182" s="120"/>
      <c r="R182" s="6"/>
      <c r="S182" s="8"/>
    </row>
    <row r="183" spans="1:20" ht="7.5" customHeight="1" outlineLevel="4" x14ac:dyDescent="0.15">
      <c r="A183" s="8"/>
      <c r="B183" s="77"/>
      <c r="C183" s="76"/>
      <c r="D183" s="79"/>
      <c r="E183" s="38"/>
      <c r="F183" s="80"/>
      <c r="G183" s="79"/>
      <c r="H183" s="81"/>
      <c r="I183" s="83"/>
      <c r="J183" s="40"/>
      <c r="K183" s="44"/>
      <c r="L183" s="44"/>
      <c r="M183" s="44"/>
      <c r="N183" s="44"/>
      <c r="O183" s="40"/>
      <c r="P183" s="40"/>
      <c r="Q183" s="40"/>
      <c r="R183" s="6"/>
      <c r="S183" s="8"/>
    </row>
    <row r="184" spans="1:20" outlineLevel="3" x14ac:dyDescent="0.15">
      <c r="B184" s="6"/>
      <c r="C184" s="6"/>
      <c r="D184" s="6"/>
      <c r="E184" s="6"/>
      <c r="F184" s="6"/>
      <c r="G184" s="6"/>
      <c r="H184" s="6"/>
      <c r="I184" s="8"/>
      <c r="J184" s="8"/>
      <c r="K184" s="6"/>
      <c r="L184" s="6"/>
      <c r="M184" s="6"/>
      <c r="N184" s="6"/>
      <c r="O184" s="6"/>
      <c r="P184" s="8"/>
      <c r="Q184" s="8"/>
    </row>
    <row r="185" spans="1:20" outlineLevel="1" x14ac:dyDescent="0.15"/>
  </sheetData>
  <pageMargins left="0.70866141732283505" right="0.70866141732283505" top="0.78740157480314998" bottom="0.78740157480314998" header="0.31496062992126" footer="0.31496062992126"/>
  <pageSetup paperSize="9" scale="5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Krycí List</vt:lpstr>
      <vt:lpstr>Rekapitulace</vt:lpstr>
      <vt:lpstr>Zakázka</vt:lpstr>
      <vt:lpstr>__08F21C13_4762_4D33_8AE4_8E20A428EBE8_ITEM__</vt:lpstr>
      <vt:lpstr>__08F21C13_4762_4D33_8AE4_8E20A428EBE8_ITEM_GROUP1__</vt:lpstr>
      <vt:lpstr>__08F21C13_4762_4D33_8AE4_8E20A428EBE8_ITEM_GROUP1_RECAP__</vt:lpstr>
      <vt:lpstr>__08F21C13_4762_4D33_8AE4_8E20A428EBE8_ITEM_GROUP2__</vt:lpstr>
      <vt:lpstr>__08F21C13_4762_4D33_8AE4_8E20A428EBE8_ITEM_GROUP2_RECAP__</vt:lpstr>
      <vt:lpstr>__08F21C13_4762_4D33_8AE4_8E20A428EBE8_ITEM_GROUP3__X</vt:lpstr>
      <vt:lpstr>__08F21C13_4762_4D33_8AE4_8E20A428EBE8_ITEM_GROUP3_RECAP__</vt:lpstr>
      <vt:lpstr>__08F21C13_4762_4D33_8AE4_8E20A428EBE8_QBILL__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krytu v ul.Havlíčkově - 2. etapa, Beroun </dc:subject>
  <dc:creator>ADMIN</dc:creator>
  <cp:lastModifiedBy>Libor Křižák</cp:lastModifiedBy>
  <dcterms:created xsi:type="dcterms:W3CDTF">2024-09-10T09:11:11Z</dcterms:created>
  <dcterms:modified xsi:type="dcterms:W3CDTF">2024-09-10T09:11:42Z</dcterms:modified>
</cp:coreProperties>
</file>